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e\Desktop\Analysis Projects\"/>
    </mc:Choice>
  </mc:AlternateContent>
  <xr:revisionPtr revIDLastSave="0" documentId="8_{FB0281D0-3ABC-4B7F-B695-27708FB4AA6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heatre Outcomes by Launch Date" sheetId="15" r:id="rId1"/>
    <sheet name="Outcome Based on Goals" sheetId="16" r:id="rId2"/>
    <sheet name="Kickstarter" sheetId="1" r:id="rId3"/>
    <sheet name="Descriptive Statistics" sheetId="9" r:id="rId4"/>
    <sheet name="Edinburgh Research" sheetId="8" r:id="rId5"/>
    <sheet name="Category Statistics" sheetId="2" r:id="rId6"/>
    <sheet name="Subcategory Statistics" sheetId="3" r:id="rId7"/>
    <sheet name="Outcomes Based on Launch Date" sheetId="6" r:id="rId8"/>
  </sheets>
  <externalReferences>
    <externalReference r:id="rId9"/>
  </externalReferences>
  <definedNames>
    <definedName name="_xlnm._FilterDatabase" localSheetId="2" hidden="1">Kickstarter!$A$1:$T$4115</definedName>
    <definedName name="_xlnm._FilterDatabase" localSheetId="1" hidden="1">'Outcome Based on Goals'!$B$1:$M$12</definedName>
  </definedNames>
  <calcPr calcId="191029"/>
  <pivotCaches>
    <pivotCache cacheId="0" r:id="rId10"/>
    <pivotCache cacheId="1" r:id="rId11"/>
    <pivotCache cacheId="2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2" i="16" l="1"/>
  <c r="C2" i="16"/>
  <c r="B12" i="16"/>
  <c r="D3" i="16"/>
  <c r="D4" i="16"/>
  <c r="D5" i="16"/>
  <c r="D6" i="16"/>
  <c r="D7" i="16"/>
  <c r="D8" i="16"/>
  <c r="D9" i="16"/>
  <c r="D10" i="16"/>
  <c r="D11" i="16"/>
  <c r="D2" i="16"/>
  <c r="C11" i="16"/>
  <c r="C10" i="16"/>
  <c r="C9" i="16"/>
  <c r="C8" i="16"/>
  <c r="C7" i="16"/>
  <c r="C6" i="16"/>
  <c r="C5" i="16"/>
  <c r="C4" i="16"/>
  <c r="C3" i="16"/>
  <c r="B3" i="16"/>
  <c r="B11" i="16"/>
  <c r="B10" i="16"/>
  <c r="B9" i="16"/>
  <c r="B8" i="16"/>
  <c r="B7" i="16"/>
  <c r="B6" i="16"/>
  <c r="B5" i="16"/>
  <c r="B4" i="16"/>
  <c r="B2" i="16"/>
  <c r="C13" i="9"/>
  <c r="B13" i="9"/>
  <c r="C12" i="9"/>
  <c r="C14" i="9" s="1"/>
  <c r="B12" i="9"/>
  <c r="B14" i="9" s="1"/>
  <c r="C11" i="9"/>
  <c r="B11" i="9"/>
  <c r="C10" i="9"/>
  <c r="B10" i="9"/>
  <c r="C9" i="9"/>
  <c r="B9" i="9"/>
  <c r="C6" i="9"/>
  <c r="B6" i="9"/>
  <c r="C5" i="9"/>
  <c r="C7" i="9" s="1"/>
  <c r="B5" i="9"/>
  <c r="B7" i="9" s="1"/>
  <c r="C4" i="9"/>
  <c r="B4" i="9"/>
  <c r="C3" i="9"/>
  <c r="B3" i="9"/>
  <c r="C2" i="9"/>
  <c r="B2" i="9"/>
  <c r="E12" i="16" l="1"/>
  <c r="G12" i="16" s="1"/>
  <c r="F12" i="16"/>
  <c r="E2" i="16"/>
  <c r="F2" i="16" s="1"/>
  <c r="E11" i="16"/>
  <c r="G11" i="16" s="1"/>
  <c r="E9" i="16"/>
  <c r="G9" i="16" s="1"/>
  <c r="G2" i="16"/>
  <c r="E5" i="16"/>
  <c r="G5" i="16" s="1"/>
  <c r="E4" i="16"/>
  <c r="G4" i="16" s="1"/>
  <c r="E3" i="16"/>
  <c r="G3" i="16" s="1"/>
  <c r="E10" i="16"/>
  <c r="G10" i="16" s="1"/>
  <c r="E8" i="16"/>
  <c r="G8" i="16" s="1"/>
  <c r="E7" i="16"/>
  <c r="G7" i="16" s="1"/>
  <c r="E6" i="16"/>
  <c r="F6" i="16" s="1"/>
  <c r="D3" i="8"/>
  <c r="D4" i="8"/>
  <c r="D5" i="8"/>
  <c r="D6" i="8"/>
  <c r="F4" i="8"/>
  <c r="F5" i="8"/>
  <c r="F6" i="8"/>
  <c r="F3" i="8"/>
  <c r="C2" i="8"/>
  <c r="B3" i="8"/>
  <c r="B4" i="8"/>
  <c r="B5" i="8"/>
  <c r="B6" i="8"/>
  <c r="B2" i="8"/>
  <c r="E3" i="8"/>
  <c r="F2" i="8"/>
  <c r="E6" i="8"/>
  <c r="E5" i="8"/>
  <c r="E4" i="8"/>
  <c r="E2" i="8"/>
  <c r="D2" i="8"/>
  <c r="C4" i="8"/>
  <c r="C6" i="8"/>
  <c r="C5" i="8"/>
  <c r="C3" i="8"/>
  <c r="T2" i="1"/>
  <c r="T3" i="1"/>
  <c r="T4092" i="1"/>
  <c r="T1532" i="1"/>
  <c r="T213" i="1"/>
  <c r="T3936" i="1"/>
  <c r="T468" i="1"/>
  <c r="T1205" i="1"/>
  <c r="T940" i="1"/>
  <c r="T795" i="1"/>
  <c r="T3156" i="1"/>
  <c r="T3121" i="1"/>
  <c r="T2511" i="1"/>
  <c r="T868" i="1"/>
  <c r="T3545" i="1"/>
  <c r="T79" i="1"/>
  <c r="T2753" i="1"/>
  <c r="T2491" i="1"/>
  <c r="T1774" i="1"/>
  <c r="T1729" i="1"/>
  <c r="T3800" i="1"/>
  <c r="T2875" i="1"/>
  <c r="T845" i="1"/>
  <c r="T350" i="1"/>
  <c r="T2883" i="1"/>
  <c r="T824" i="1"/>
  <c r="T1724" i="1"/>
  <c r="T2010" i="1"/>
  <c r="T3313" i="1"/>
  <c r="T1704" i="1"/>
  <c r="T1830" i="1"/>
  <c r="T1425" i="1"/>
  <c r="T2295" i="1"/>
  <c r="T257" i="1"/>
  <c r="T1227" i="1"/>
  <c r="T3534" i="1"/>
  <c r="T1506" i="1"/>
  <c r="T3843" i="1"/>
  <c r="T433" i="1"/>
  <c r="T3372" i="1"/>
  <c r="T864" i="1"/>
  <c r="T3809" i="1"/>
  <c r="T1397" i="1"/>
  <c r="T440" i="1"/>
  <c r="T1284" i="1"/>
  <c r="T245" i="1"/>
  <c r="T3698" i="1"/>
  <c r="T3712" i="1"/>
  <c r="T3595" i="1"/>
  <c r="T1384" i="1"/>
  <c r="T2898" i="1"/>
  <c r="T63" i="1"/>
  <c r="T3420" i="1"/>
  <c r="T745" i="1"/>
  <c r="T928" i="1"/>
  <c r="T3274" i="1"/>
  <c r="T3491" i="1"/>
  <c r="T98" i="1"/>
  <c r="T2409" i="1"/>
  <c r="T924" i="1"/>
  <c r="T2480" i="1"/>
  <c r="T2694" i="1"/>
  <c r="T3071" i="1"/>
  <c r="T196" i="1"/>
  <c r="T3410" i="1"/>
  <c r="T3912" i="1"/>
  <c r="T366" i="1"/>
  <c r="T2885" i="1"/>
  <c r="T3683" i="1"/>
  <c r="T97" i="1"/>
  <c r="T2217" i="1"/>
  <c r="T1631" i="1"/>
  <c r="T3807" i="1"/>
  <c r="T58" i="1"/>
  <c r="T139" i="1"/>
  <c r="T1190" i="1"/>
  <c r="T3877" i="1"/>
  <c r="T86" i="1"/>
  <c r="T2841" i="1"/>
  <c r="T2838" i="1"/>
  <c r="T3992" i="1"/>
  <c r="T3953" i="1"/>
  <c r="T1565" i="1"/>
  <c r="T117" i="1"/>
  <c r="T2259" i="1"/>
  <c r="T3153" i="1"/>
  <c r="T470" i="1"/>
  <c r="T3781" i="1"/>
  <c r="T1765" i="1"/>
  <c r="T3626" i="1"/>
  <c r="T4008" i="1"/>
  <c r="T3212" i="1"/>
  <c r="T1367" i="1"/>
  <c r="T1291" i="1"/>
  <c r="T2786" i="1"/>
  <c r="T3508" i="1"/>
  <c r="T526" i="1"/>
  <c r="T542" i="1"/>
  <c r="T2318" i="1"/>
  <c r="T2164" i="1"/>
  <c r="T2910" i="1"/>
  <c r="T3858" i="1"/>
  <c r="T3088" i="1"/>
  <c r="T1716" i="1"/>
  <c r="T3684" i="1"/>
  <c r="T3457" i="1"/>
  <c r="T2112" i="1"/>
  <c r="T1239" i="1"/>
  <c r="T585" i="1"/>
  <c r="T3267" i="1"/>
  <c r="T2399" i="1"/>
  <c r="T150" i="1"/>
  <c r="T3232" i="1"/>
  <c r="T38" i="1"/>
  <c r="T1051" i="1"/>
  <c r="T236" i="1"/>
  <c r="T2622" i="1"/>
  <c r="T2880" i="1"/>
  <c r="T305" i="1"/>
  <c r="T2311" i="1"/>
  <c r="T767" i="1"/>
  <c r="T1028" i="1"/>
  <c r="T3765" i="1"/>
  <c r="T3394" i="1"/>
  <c r="T3059" i="1"/>
  <c r="T1432" i="1"/>
  <c r="T2528" i="1"/>
  <c r="T3078" i="1"/>
  <c r="T916" i="1"/>
  <c r="T2851" i="1"/>
  <c r="T3194" i="1"/>
  <c r="T3323" i="1"/>
  <c r="T3811" i="1"/>
  <c r="T1576" i="1"/>
  <c r="T2649" i="1"/>
  <c r="T1112" i="1"/>
  <c r="T2578" i="1"/>
  <c r="T2608" i="1"/>
  <c r="T3553" i="1"/>
  <c r="T3548" i="1"/>
  <c r="T1552" i="1"/>
  <c r="T3492" i="1"/>
  <c r="T15" i="1"/>
  <c r="T1187" i="1"/>
  <c r="T4035" i="1"/>
  <c r="T1759" i="1"/>
  <c r="T909" i="1"/>
  <c r="T2240" i="1"/>
  <c r="T4038" i="1"/>
  <c r="T3330" i="1"/>
  <c r="T1407" i="1"/>
  <c r="T793" i="1"/>
  <c r="T18" i="1"/>
  <c r="T1478" i="1"/>
  <c r="T199" i="1"/>
  <c r="T475" i="1"/>
  <c r="T2125" i="1"/>
  <c r="T701" i="1"/>
  <c r="T2017" i="1"/>
  <c r="T1145" i="1"/>
  <c r="T359" i="1"/>
  <c r="T2080" i="1"/>
  <c r="T4104" i="1"/>
  <c r="T1903" i="1"/>
  <c r="T1214" i="1"/>
  <c r="T729" i="1"/>
  <c r="T3235" i="1"/>
  <c r="T177" i="1"/>
  <c r="T1474" i="1"/>
  <c r="T385" i="1"/>
  <c r="T3888" i="1"/>
  <c r="T1533" i="1"/>
  <c r="T2974" i="1"/>
  <c r="T1608" i="1"/>
  <c r="T3000" i="1"/>
  <c r="T3134" i="1"/>
  <c r="T1366" i="1"/>
  <c r="T1487" i="1"/>
  <c r="T753" i="1"/>
  <c r="T3878" i="1"/>
  <c r="T3519" i="1"/>
  <c r="T2355" i="1"/>
  <c r="T369" i="1"/>
  <c r="T3229" i="1"/>
  <c r="T1575" i="1"/>
  <c r="T4094" i="1"/>
  <c r="T1056" i="1"/>
  <c r="T771" i="1"/>
  <c r="T2574" i="1"/>
  <c r="T2803" i="1"/>
  <c r="T3987" i="1"/>
  <c r="T1365" i="1"/>
  <c r="T3868" i="1"/>
  <c r="T3830" i="1"/>
  <c r="T921" i="1"/>
  <c r="T2583" i="1"/>
  <c r="T1148" i="1"/>
  <c r="T3991" i="1"/>
  <c r="T193" i="1"/>
  <c r="T4114" i="1"/>
  <c r="T2917" i="1"/>
  <c r="T2766" i="1"/>
  <c r="T3310" i="1"/>
  <c r="T2958" i="1"/>
  <c r="T3382" i="1"/>
  <c r="T3565" i="1"/>
  <c r="T2719" i="1"/>
  <c r="T3094" i="1"/>
  <c r="T3030" i="1"/>
  <c r="T3821" i="1"/>
  <c r="T3709" i="1"/>
  <c r="T3685" i="1"/>
  <c r="T1498" i="1"/>
  <c r="T342" i="1"/>
  <c r="T1347" i="1"/>
  <c r="T2869" i="1"/>
  <c r="T3654" i="1"/>
  <c r="T2947" i="1"/>
  <c r="T4067" i="1"/>
  <c r="T2337" i="1"/>
  <c r="T267" i="1"/>
  <c r="T1341" i="1"/>
  <c r="T2665" i="1"/>
  <c r="T1471" i="1"/>
  <c r="T3024" i="1"/>
  <c r="T2793" i="1"/>
  <c r="T4011" i="1"/>
  <c r="T584" i="1"/>
  <c r="T368" i="1"/>
  <c r="T3176" i="1"/>
  <c r="T860" i="1"/>
  <c r="T747" i="1"/>
  <c r="T880" i="1"/>
  <c r="T3985" i="1"/>
  <c r="T1592" i="1"/>
  <c r="T3017" i="1"/>
  <c r="T1863" i="1"/>
  <c r="T2957" i="1"/>
  <c r="T3798" i="1"/>
  <c r="T70" i="1"/>
  <c r="T2767" i="1"/>
  <c r="T3801" i="1"/>
  <c r="T2260" i="1"/>
  <c r="T2315" i="1"/>
  <c r="T746" i="1"/>
  <c r="T518" i="1"/>
  <c r="T3184" i="1"/>
  <c r="T3955" i="1"/>
  <c r="T2751" i="1"/>
  <c r="T1233" i="1"/>
  <c r="T1235" i="1"/>
  <c r="T1323" i="1"/>
  <c r="T957" i="1"/>
  <c r="T1116" i="1"/>
  <c r="T4107" i="1"/>
  <c r="T3438" i="1"/>
  <c r="T2108" i="1"/>
  <c r="T279" i="1"/>
  <c r="T2305" i="1"/>
  <c r="T2076" i="1"/>
  <c r="T1130" i="1"/>
  <c r="T1580" i="1"/>
  <c r="T186" i="1"/>
  <c r="T2025" i="1"/>
  <c r="T3769" i="1"/>
  <c r="T2109" i="1"/>
  <c r="T2807" i="1"/>
  <c r="T2790" i="1"/>
  <c r="T3049" i="1"/>
  <c r="T2617" i="1"/>
  <c r="T3353" i="1"/>
  <c r="T3588" i="1"/>
  <c r="T3019" i="1"/>
  <c r="T3226" i="1"/>
  <c r="T2089" i="1"/>
  <c r="T895" i="1"/>
  <c r="T1245" i="1"/>
  <c r="T1755" i="1"/>
  <c r="T3833" i="1"/>
  <c r="T2077" i="1"/>
  <c r="T1103" i="1"/>
  <c r="T3663" i="1"/>
  <c r="T1590" i="1"/>
  <c r="T1886" i="1"/>
  <c r="T927" i="1"/>
  <c r="T1208" i="1"/>
  <c r="T3818" i="1"/>
  <c r="T3921" i="1"/>
  <c r="T2819" i="1"/>
  <c r="T1238" i="1"/>
  <c r="T3658" i="1"/>
  <c r="T3766" i="1"/>
  <c r="T509" i="1"/>
  <c r="T4087" i="1"/>
  <c r="T1232" i="1"/>
  <c r="T2721" i="1"/>
  <c r="T703" i="1"/>
  <c r="T2686" i="1"/>
  <c r="T3172" i="1"/>
  <c r="T1966" i="1"/>
  <c r="T697" i="1"/>
  <c r="T499" i="1"/>
  <c r="T664" i="1"/>
  <c r="T3599" i="1"/>
  <c r="T1314" i="1"/>
  <c r="T1257" i="1"/>
  <c r="T2376" i="1"/>
  <c r="T1882" i="1"/>
  <c r="T3945" i="1"/>
  <c r="T1501" i="1"/>
  <c r="T554" i="1"/>
  <c r="T3636" i="1"/>
  <c r="T2897" i="1"/>
  <c r="T2238" i="1"/>
  <c r="T3886" i="1"/>
  <c r="T1719" i="1"/>
  <c r="T3298" i="1"/>
  <c r="T1780" i="1"/>
  <c r="T3240" i="1"/>
  <c r="T609" i="1"/>
  <c r="T3113" i="1"/>
  <c r="T3374" i="1"/>
  <c r="T1223" i="1"/>
  <c r="T1049" i="1"/>
  <c r="T1007" i="1"/>
  <c r="T546" i="1"/>
  <c r="T3655" i="1"/>
  <c r="T1790" i="1"/>
  <c r="T372" i="1"/>
  <c r="T1445" i="1"/>
  <c r="T1619" i="1"/>
  <c r="T3439" i="1"/>
  <c r="T2545" i="1"/>
  <c r="T3607" i="1"/>
  <c r="T1521" i="1"/>
  <c r="T4102" i="1"/>
  <c r="T2872" i="1"/>
  <c r="T1885" i="1"/>
  <c r="T1037" i="1"/>
  <c r="T1809" i="1"/>
  <c r="T4058" i="1"/>
  <c r="T2292" i="1"/>
  <c r="T266" i="1"/>
  <c r="T347" i="1"/>
  <c r="T1801" i="1"/>
  <c r="T2095" i="1"/>
  <c r="T2461" i="1"/>
  <c r="T936" i="1"/>
  <c r="T3471" i="1"/>
  <c r="T3444" i="1"/>
  <c r="T3694" i="1"/>
  <c r="T3487" i="1"/>
  <c r="T324" i="1"/>
  <c r="T2918" i="1"/>
  <c r="T1811" i="1"/>
  <c r="T1593" i="1"/>
  <c r="T610" i="1"/>
  <c r="T2754" i="1"/>
  <c r="T2889" i="1"/>
  <c r="T603" i="1"/>
  <c r="T3577" i="1"/>
  <c r="T3998" i="1"/>
  <c r="T2933" i="1"/>
  <c r="T2808" i="1"/>
  <c r="T3425" i="1"/>
  <c r="T4099" i="1"/>
  <c r="T1680" i="1"/>
  <c r="T975" i="1"/>
  <c r="T2205" i="1"/>
  <c r="T501" i="1"/>
  <c r="T2710" i="1"/>
  <c r="T1699" i="1"/>
  <c r="T168" i="1"/>
  <c r="T4023" i="1"/>
  <c r="T47" i="1"/>
  <c r="T1132" i="1"/>
  <c r="T887" i="1"/>
  <c r="T485" i="1"/>
  <c r="T2306" i="1"/>
  <c r="T3582" i="1"/>
  <c r="T220" i="1"/>
  <c r="T391" i="1"/>
  <c r="T3123" i="1"/>
  <c r="T1349" i="1"/>
  <c r="T714" i="1"/>
  <c r="T3759" i="1"/>
  <c r="T2625" i="1"/>
  <c r="T3907" i="1"/>
  <c r="T1810" i="1"/>
  <c r="T1973" i="1"/>
  <c r="T777" i="1"/>
  <c r="T2208" i="1"/>
  <c r="T1896" i="1"/>
  <c r="T1651" i="1"/>
  <c r="T225" i="1"/>
  <c r="T687" i="1"/>
  <c r="T2611" i="1"/>
  <c r="T237" i="1"/>
  <c r="T1144" i="1"/>
  <c r="T318" i="1"/>
  <c r="T1980" i="1"/>
  <c r="T3147" i="1"/>
  <c r="T2162" i="1"/>
  <c r="T2408" i="1"/>
  <c r="T2288" i="1"/>
  <c r="T2981" i="1"/>
  <c r="T355" i="1"/>
  <c r="T2888" i="1"/>
  <c r="T20" i="1"/>
  <c r="T2478" i="1"/>
  <c r="T3870" i="1"/>
  <c r="T2890" i="1"/>
  <c r="T3523" i="1"/>
  <c r="T4033" i="1"/>
  <c r="T2785" i="1"/>
  <c r="T1984" i="1"/>
  <c r="T1277" i="1"/>
  <c r="T3413" i="1"/>
  <c r="T2632" i="1"/>
  <c r="T2195" i="1"/>
  <c r="T538" i="1"/>
  <c r="T3326" i="1"/>
  <c r="T4073" i="1"/>
  <c r="T1197" i="1"/>
  <c r="T2026" i="1"/>
  <c r="T749" i="1"/>
  <c r="T858" i="1"/>
  <c r="T1965" i="1"/>
  <c r="T3942" i="1"/>
  <c r="T4083" i="1"/>
  <c r="T2360" i="1"/>
  <c r="T292" i="1"/>
  <c r="T651" i="1"/>
  <c r="T955" i="1"/>
  <c r="T3851" i="1"/>
  <c r="T1881" i="1"/>
  <c r="T3207" i="1"/>
  <c r="T1655" i="1"/>
  <c r="T2903" i="1"/>
  <c r="T1556" i="1"/>
  <c r="T1641" i="1"/>
  <c r="T498" i="1"/>
  <c r="T1002" i="1"/>
  <c r="T157" i="1"/>
  <c r="T3447" i="1"/>
  <c r="T2126" i="1"/>
  <c r="T1981" i="1"/>
  <c r="T2986" i="1"/>
  <c r="T481" i="1"/>
  <c r="T3010" i="1"/>
  <c r="T3569" i="1"/>
  <c r="T3969" i="1"/>
  <c r="T229" i="1"/>
  <c r="T2234" i="1"/>
  <c r="T1109" i="1"/>
  <c r="T27" i="1"/>
  <c r="T446" i="1"/>
  <c r="T1178" i="1"/>
  <c r="T2700" i="1"/>
  <c r="T1150" i="1"/>
  <c r="T2657" i="1"/>
  <c r="T3417" i="1"/>
  <c r="T2959" i="1"/>
  <c r="T1557" i="1"/>
  <c r="T2720" i="1"/>
  <c r="T3730" i="1"/>
  <c r="T3015" i="1"/>
  <c r="T2570" i="1"/>
  <c r="T1383" i="1"/>
  <c r="T2008" i="1"/>
  <c r="T2227" i="1"/>
  <c r="T1121" i="1"/>
  <c r="T1167" i="1"/>
  <c r="T2114" i="1"/>
  <c r="T540" i="1"/>
  <c r="T2294" i="1"/>
  <c r="T841" i="1"/>
  <c r="T3124" i="1"/>
  <c r="T2222" i="1"/>
  <c r="T3476" i="1"/>
  <c r="T3802" i="1"/>
  <c r="T1829" i="1"/>
  <c r="T1267" i="1"/>
  <c r="T1230" i="1"/>
  <c r="T3520" i="1"/>
  <c r="T103" i="1"/>
  <c r="T1573" i="1"/>
  <c r="T3725" i="1"/>
  <c r="T1191" i="1"/>
  <c r="T2538" i="1"/>
  <c r="T2127" i="1"/>
  <c r="T1360" i="1"/>
  <c r="T1042" i="1"/>
  <c r="T2870" i="1"/>
  <c r="T2362" i="1"/>
  <c r="T252" i="1"/>
  <c r="T2458" i="1"/>
  <c r="T2325" i="1"/>
  <c r="T3023" i="1"/>
  <c r="T3767" i="1"/>
  <c r="T1303" i="1"/>
  <c r="T311" i="1"/>
  <c r="T1118" i="1"/>
  <c r="T1457" i="1"/>
  <c r="T797" i="1"/>
  <c r="T3432" i="1"/>
  <c r="T3361" i="1"/>
  <c r="T3983" i="1"/>
  <c r="T299" i="1"/>
  <c r="T2882" i="1"/>
  <c r="T1335" i="1"/>
  <c r="T418" i="1"/>
  <c r="T3146" i="1"/>
  <c r="T3805" i="1"/>
  <c r="T1045" i="1"/>
  <c r="T1795" i="1"/>
  <c r="T2718" i="1"/>
  <c r="T3009" i="1"/>
  <c r="T970" i="1"/>
  <c r="T2784" i="1"/>
  <c r="T3166" i="1"/>
  <c r="T3836" i="1"/>
  <c r="T1911" i="1"/>
  <c r="T2158" i="1"/>
  <c r="T307" i="1"/>
  <c r="T422" i="1"/>
  <c r="T1791" i="1"/>
  <c r="T1856" i="1"/>
  <c r="T2064" i="1"/>
  <c r="T1055" i="1"/>
  <c r="T622" i="1"/>
  <c r="T14" i="1"/>
  <c r="T2121" i="1"/>
  <c r="T48" i="1"/>
  <c r="T961" i="1"/>
  <c r="T1160" i="1"/>
  <c r="T2456" i="1"/>
  <c r="T1336" i="1"/>
  <c r="T721" i="1"/>
  <c r="T377" i="1"/>
  <c r="T3358" i="1"/>
  <c r="T2705" i="1"/>
  <c r="T221" i="1"/>
  <c r="T2258" i="1"/>
  <c r="T3906" i="1"/>
  <c r="T1485" i="1"/>
  <c r="T1835" i="1"/>
  <c r="T2945" i="1"/>
  <c r="T128" i="1"/>
  <c r="T189" i="1"/>
  <c r="T3630" i="1"/>
  <c r="T4084" i="1"/>
  <c r="T1154" i="1"/>
  <c r="T364" i="1"/>
  <c r="T2267" i="1"/>
  <c r="T2291" i="1"/>
  <c r="T439" i="1"/>
  <c r="T1577" i="1"/>
  <c r="T3840" i="1"/>
  <c r="T210" i="1"/>
  <c r="T1767" i="1"/>
  <c r="T1278" i="1"/>
  <c r="T693" i="1"/>
  <c r="T134" i="1"/>
  <c r="T2287" i="1"/>
  <c r="T3589" i="1"/>
  <c r="T3033" i="1"/>
  <c r="T3260" i="1"/>
  <c r="T1968" i="1"/>
  <c r="T649" i="1"/>
  <c r="T1529" i="1"/>
  <c r="T2309" i="1"/>
  <c r="T1808" i="1"/>
  <c r="T3562" i="1"/>
  <c r="T1422" i="1"/>
  <c r="T3521" i="1"/>
  <c r="T3594" i="1"/>
  <c r="T253" i="1"/>
  <c r="T1311" i="1"/>
  <c r="T3794" i="1"/>
  <c r="T2451" i="1"/>
  <c r="T2762" i="1"/>
  <c r="T2453" i="1"/>
  <c r="T2455" i="1"/>
  <c r="T2508" i="1"/>
  <c r="T3880" i="1"/>
  <c r="T31" i="1"/>
  <c r="T794" i="1"/>
  <c r="T559" i="1"/>
  <c r="T1250" i="1"/>
  <c r="T2173" i="1"/>
  <c r="T1031" i="1"/>
  <c r="T2477" i="1"/>
  <c r="T2979" i="1"/>
  <c r="T2330" i="1"/>
  <c r="T345" i="1"/>
  <c r="T2953" i="1"/>
  <c r="T1399" i="1"/>
  <c r="T634" i="1"/>
  <c r="T2036" i="1"/>
  <c r="T1200" i="1"/>
  <c r="T42" i="1"/>
  <c r="T1679" i="1"/>
  <c r="T3354" i="1"/>
  <c r="T2734" i="1"/>
  <c r="T1923" i="1"/>
  <c r="T1344" i="1"/>
  <c r="T2927" i="1"/>
  <c r="T3165" i="1"/>
  <c r="T2443" i="1"/>
  <c r="T2812" i="1"/>
  <c r="T882" i="1"/>
  <c r="T1039" i="1"/>
  <c r="T3252" i="1"/>
  <c r="T3715" i="1"/>
  <c r="T2902" i="1"/>
  <c r="T28" i="1"/>
  <c r="T2904" i="1"/>
  <c r="T1477" i="1"/>
  <c r="T3158" i="1"/>
  <c r="T4007" i="1"/>
  <c r="T2529" i="1"/>
  <c r="T1043" i="1"/>
  <c r="T502" i="1"/>
  <c r="T1376" i="1"/>
  <c r="T3940" i="1"/>
  <c r="T3829" i="1"/>
  <c r="T2183" i="1"/>
  <c r="T2184" i="1"/>
  <c r="T2448" i="1"/>
  <c r="T3823" i="1"/>
  <c r="T46" i="1"/>
  <c r="T2175" i="1"/>
  <c r="T3079" i="1"/>
  <c r="T742" i="1"/>
  <c r="T23" i="1"/>
  <c r="T3218" i="1"/>
  <c r="T2028" i="1"/>
  <c r="T3396" i="1"/>
  <c r="T1978" i="1"/>
  <c r="T1099" i="1"/>
  <c r="T1921" i="1"/>
  <c r="T1309" i="1"/>
  <c r="T3026" i="1"/>
  <c r="T593" i="1"/>
  <c r="T2643" i="1"/>
  <c r="T3102" i="1"/>
  <c r="T2582" i="1"/>
  <c r="T2985" i="1"/>
  <c r="T2389" i="1"/>
  <c r="T2031" i="1"/>
  <c r="T2676" i="1"/>
  <c r="T1945" i="1"/>
  <c r="T393" i="1"/>
  <c r="T1958" i="1"/>
  <c r="T2814" i="1"/>
  <c r="T434" i="1"/>
  <c r="T3057" i="1"/>
  <c r="T2761" i="1"/>
  <c r="T2569" i="1"/>
  <c r="T3222" i="1"/>
  <c r="T3909" i="1"/>
  <c r="T2350" i="1"/>
  <c r="T553" i="1"/>
  <c r="T3093" i="1"/>
  <c r="T1639" i="1"/>
  <c r="T987" i="1"/>
  <c r="T3287" i="1"/>
  <c r="T2759" i="1"/>
  <c r="T1873" i="1"/>
  <c r="T2060" i="1"/>
  <c r="T2341" i="1"/>
  <c r="T2235" i="1"/>
  <c r="T2627" i="1"/>
  <c r="T2599" i="1"/>
  <c r="T2924" i="1"/>
  <c r="T1198" i="1"/>
  <c r="T869" i="1"/>
  <c r="T3192" i="1"/>
  <c r="T2487" i="1"/>
  <c r="T2163" i="1"/>
  <c r="T2650" i="1"/>
  <c r="T3947" i="1"/>
  <c r="T1703" i="1"/>
  <c r="T3214" i="1"/>
  <c r="T3366" i="1"/>
  <c r="T3290" i="1"/>
  <c r="T1677" i="1"/>
  <c r="T1249" i="1"/>
  <c r="T2383" i="1"/>
  <c r="T3573" i="1"/>
  <c r="T17" i="1"/>
  <c r="T2124" i="1"/>
  <c r="T3631" i="1"/>
  <c r="T648" i="1"/>
  <c r="T643" i="1"/>
  <c r="T1905" i="1"/>
  <c r="T988" i="1"/>
  <c r="T2505" i="1"/>
  <c r="T843" i="1"/>
  <c r="T3795" i="1"/>
  <c r="T4088" i="1"/>
  <c r="T85" i="1"/>
  <c r="T3928" i="1"/>
  <c r="T3141" i="1"/>
  <c r="T3130" i="1"/>
  <c r="T1681" i="1"/>
  <c r="T3686" i="1"/>
  <c r="T1974" i="1"/>
  <c r="T1872" i="1"/>
  <c r="T1622" i="1"/>
  <c r="T3237" i="1"/>
  <c r="T145" i="1"/>
  <c r="T425" i="1"/>
  <c r="T147" i="1"/>
  <c r="T1574" i="1"/>
  <c r="T3750" i="1"/>
  <c r="T1744" i="1"/>
  <c r="T2099" i="1"/>
  <c r="T2899" i="1"/>
  <c r="T3239" i="1"/>
  <c r="T941" i="1"/>
  <c r="T724" i="1"/>
  <c r="T760" i="1"/>
  <c r="T1670" i="1"/>
  <c r="T339" i="1"/>
  <c r="T3961" i="1"/>
  <c r="T2662" i="1"/>
  <c r="T850" i="1"/>
  <c r="T2251" i="1"/>
  <c r="T1228" i="1"/>
  <c r="T1551" i="1"/>
  <c r="T335" i="1"/>
  <c r="T1029" i="1"/>
  <c r="T1617" i="1"/>
  <c r="T2270" i="1"/>
  <c r="T1914" i="1"/>
  <c r="T6" i="1"/>
  <c r="T3930" i="1"/>
  <c r="T222" i="1"/>
  <c r="T752" i="1"/>
  <c r="T1064" i="1"/>
  <c r="T564" i="1"/>
  <c r="T3620" i="1"/>
  <c r="T1153" i="1"/>
  <c r="T1017" i="1"/>
  <c r="T735" i="1"/>
  <c r="T1388" i="1"/>
  <c r="T3675" i="1"/>
  <c r="T3791" i="1"/>
  <c r="T1189" i="1"/>
  <c r="T2757" i="1"/>
  <c r="T2695" i="1"/>
  <c r="T3391" i="1"/>
  <c r="T1880" i="1"/>
  <c r="T2176" i="1"/>
  <c r="T3409" i="1"/>
  <c r="T3541" i="1"/>
  <c r="T2091" i="1"/>
  <c r="T2463" i="1"/>
  <c r="T672" i="1"/>
  <c r="T1735" i="1"/>
  <c r="T730" i="1"/>
  <c r="T3204" i="1"/>
  <c r="T1691" i="1"/>
  <c r="T545" i="1"/>
  <c r="T1920" i="1"/>
  <c r="T2868" i="1"/>
  <c r="T3271" i="1"/>
  <c r="T4046" i="1"/>
  <c r="T19" i="1"/>
  <c r="T3600" i="1"/>
  <c r="T979" i="1"/>
  <c r="T2711" i="1"/>
  <c r="T3441" i="1"/>
  <c r="T4079" i="1"/>
  <c r="T491" i="1"/>
  <c r="T3956" i="1"/>
  <c r="T807" i="1"/>
  <c r="T1843" i="1"/>
  <c r="T3481" i="1"/>
  <c r="T1598" i="1"/>
  <c r="T1822" i="1"/>
  <c r="T1967" i="1"/>
  <c r="T1745" i="1"/>
  <c r="T2549" i="1"/>
  <c r="T2544" i="1"/>
  <c r="T1512" i="1"/>
  <c r="T1878" i="1"/>
  <c r="T1508" i="1"/>
  <c r="T384" i="1"/>
  <c r="T1841" i="1"/>
  <c r="T2030" i="1"/>
  <c r="T2049" i="1"/>
  <c r="T2573" i="1"/>
  <c r="T510" i="1"/>
  <c r="T1558" i="1"/>
  <c r="T1766" i="1"/>
  <c r="T201" i="1"/>
  <c r="T2879" i="1"/>
  <c r="T3311" i="1"/>
  <c r="T2849" i="1"/>
  <c r="T3047" i="1"/>
  <c r="T3217" i="1"/>
  <c r="T3773" i="1"/>
  <c r="T1804" i="1"/>
  <c r="T3931" i="1"/>
  <c r="T1567" i="1"/>
  <c r="T3555" i="1"/>
  <c r="T4090" i="1"/>
  <c r="T2299" i="1"/>
  <c r="T525" i="1"/>
  <c r="T534" i="1"/>
  <c r="T2502" i="1"/>
  <c r="T2543" i="1"/>
  <c r="T164" i="1"/>
  <c r="T2202" i="1"/>
  <c r="T1351" i="1"/>
  <c r="T2473" i="1"/>
  <c r="T1954" i="1"/>
  <c r="T3706" i="1"/>
  <c r="T443" i="1"/>
  <c r="T151" i="1"/>
  <c r="T1526" i="1"/>
  <c r="T1146" i="1"/>
  <c r="T2911" i="1"/>
  <c r="T2693" i="1"/>
  <c r="T2308" i="1"/>
  <c r="T720" i="1"/>
  <c r="T2489" i="1"/>
  <c r="T2548" i="1"/>
  <c r="T1312" i="1"/>
  <c r="T3118" i="1"/>
  <c r="T3700" i="1"/>
  <c r="T3721" i="1"/>
  <c r="T3272" i="1"/>
  <c r="T533" i="1"/>
  <c r="T3334" i="1"/>
  <c r="T2265" i="1"/>
  <c r="T3384" i="1"/>
  <c r="T1505" i="1"/>
  <c r="T3170" i="1"/>
  <c r="T929" i="1"/>
  <c r="T3826" i="1"/>
  <c r="T3749" i="1"/>
  <c r="T2349" i="1"/>
  <c r="T582" i="1"/>
  <c r="T2562" i="1"/>
  <c r="T1488" i="1"/>
  <c r="T855" i="1"/>
  <c r="T3119" i="1"/>
  <c r="T3106" i="1"/>
  <c r="T2585" i="1"/>
  <c r="T2293" i="1"/>
  <c r="T2948" i="1"/>
  <c r="T1244" i="1"/>
  <c r="T3109" i="1"/>
  <c r="T2983" i="1"/>
  <c r="T26" i="1"/>
  <c r="T3430" i="1"/>
  <c r="T3608" i="1"/>
  <c r="T3467" i="1"/>
  <c r="T3074" i="1"/>
  <c r="T2361" i="1"/>
  <c r="T2289" i="1"/>
  <c r="T2262" i="1"/>
  <c r="T3085" i="1"/>
  <c r="T2975" i="1"/>
  <c r="T948" i="1"/>
  <c r="T1263" i="1"/>
  <c r="T336" i="1"/>
  <c r="T3666" i="1"/>
  <c r="T1317" i="1"/>
  <c r="T668" i="1"/>
  <c r="T2586" i="1"/>
  <c r="T1635" i="1"/>
  <c r="T2504" i="1"/>
  <c r="T2404" i="1"/>
  <c r="T1168" i="1"/>
  <c r="T2439" i="1"/>
  <c r="T2989" i="1"/>
  <c r="T1861" i="1"/>
  <c r="T2990" i="1"/>
  <c r="T849" i="1"/>
  <c r="T102" i="1"/>
  <c r="T2343" i="1"/>
  <c r="T3180" i="1"/>
  <c r="T2733" i="1"/>
  <c r="T1089" i="1"/>
  <c r="T420" i="1"/>
  <c r="T1330" i="1"/>
  <c r="T2375" i="1"/>
  <c r="T3461" i="1"/>
  <c r="T2185" i="1"/>
  <c r="T2576" i="1"/>
  <c r="T1908" i="1"/>
  <c r="T1500" i="1"/>
  <c r="T82" i="1"/>
  <c r="T1754" i="1"/>
  <c r="T2073" i="1"/>
  <c r="T886" i="1"/>
  <c r="T3474" i="1"/>
  <c r="T3751" i="1"/>
  <c r="T113" i="1"/>
  <c r="T833" i="1"/>
  <c r="T2138" i="1"/>
  <c r="T523" i="1"/>
  <c r="T1834" i="1"/>
  <c r="T3529" i="1"/>
  <c r="T463" i="1"/>
  <c r="T3339" i="1"/>
  <c r="T3742" i="1"/>
  <c r="T1417" i="1"/>
  <c r="T1036" i="1"/>
  <c r="T4108" i="1"/>
  <c r="T2554" i="1"/>
  <c r="T3828" i="1"/>
  <c r="T998" i="1"/>
  <c r="T3903" i="1"/>
  <c r="T461" i="1"/>
  <c r="T820" i="1"/>
  <c r="T1379" i="1"/>
  <c r="T796" i="1"/>
  <c r="T2161" i="1"/>
  <c r="T106" i="1"/>
  <c r="T3689" i="1"/>
  <c r="T1762" i="1"/>
  <c r="T1850" i="1"/>
  <c r="T826" i="1"/>
  <c r="T2479" i="1"/>
  <c r="T1696" i="1"/>
  <c r="T2201" i="1"/>
  <c r="T3050" i="1"/>
  <c r="T685" i="1"/>
  <c r="T3193" i="1"/>
  <c r="T43" i="1"/>
  <c r="T4085" i="1"/>
  <c r="T4041" i="1"/>
  <c r="T1901" i="1"/>
  <c r="T250" i="1"/>
  <c r="T2156" i="1"/>
  <c r="T137" i="1"/>
  <c r="T894" i="1"/>
  <c r="T122" i="1"/>
  <c r="T839" i="1"/>
  <c r="T198" i="1"/>
  <c r="T3090" i="1"/>
  <c r="T1511" i="1"/>
  <c r="T3169" i="1"/>
  <c r="T1213" i="1"/>
  <c r="T531" i="1"/>
  <c r="T544" i="1"/>
  <c r="T316" i="1"/>
  <c r="T1569" i="1"/>
  <c r="T429" i="1"/>
  <c r="T59" i="1"/>
  <c r="T2907" i="1"/>
  <c r="T2242" i="1"/>
  <c r="T2223" i="1"/>
  <c r="T153" i="1"/>
  <c r="T3294" i="1"/>
  <c r="T3504" i="1"/>
  <c r="T1727" i="1"/>
  <c r="T1429" i="1"/>
  <c r="T3473" i="1"/>
  <c r="T1068" i="1"/>
  <c r="T75" i="1"/>
  <c r="T2727" i="1"/>
  <c r="T599" i="1"/>
  <c r="T1420" i="1"/>
  <c r="T1301" i="1"/>
  <c r="T2314" i="1"/>
  <c r="T756" i="1"/>
  <c r="T1838" i="1"/>
  <c r="T768" i="1"/>
  <c r="T1127" i="1"/>
  <c r="T449" i="1"/>
  <c r="T1794" i="1"/>
  <c r="T447" i="1"/>
  <c r="T301" i="1"/>
  <c r="T2356" i="1"/>
  <c r="T4068" i="1"/>
  <c r="T2681" i="1"/>
  <c r="T1074" i="1"/>
  <c r="T275" i="1"/>
  <c r="T284" i="1"/>
  <c r="T1682" i="1"/>
  <c r="T2128" i="1"/>
  <c r="T3879" i="1"/>
  <c r="T2971" i="1"/>
  <c r="T3688" i="1"/>
  <c r="T3681" i="1"/>
  <c r="T3703" i="1"/>
  <c r="T815" i="1"/>
  <c r="T774" i="1"/>
  <c r="T764" i="1"/>
  <c r="T1531" i="1"/>
  <c r="T607" i="1"/>
  <c r="T2699" i="1"/>
  <c r="T2342" i="1"/>
  <c r="T3745" i="1"/>
  <c r="T3321" i="1"/>
  <c r="T563" i="1"/>
  <c r="T1484" i="1"/>
  <c r="T684" i="1"/>
  <c r="T3948" i="1"/>
  <c r="T2214" i="1"/>
  <c r="T3875" i="1"/>
  <c r="T2655" i="1"/>
  <c r="T1601" i="1"/>
  <c r="T453" i="1"/>
  <c r="T2941" i="1"/>
  <c r="T472" i="1"/>
  <c r="T3190" i="1"/>
  <c r="T709" i="1"/>
  <c r="T53" i="1"/>
  <c r="T1126" i="1"/>
  <c r="T427" i="1"/>
  <c r="T2584" i="1"/>
  <c r="T960" i="1"/>
  <c r="T1779" i="1"/>
  <c r="T669" i="1"/>
  <c r="T2512" i="1"/>
  <c r="T3775" i="1"/>
  <c r="T3195" i="1"/>
  <c r="T2796" i="1"/>
  <c r="T2755" i="1"/>
  <c r="T405" i="1"/>
  <c r="T1259" i="1"/>
  <c r="T1752" i="1"/>
  <c r="T3609" i="1"/>
  <c r="T2079" i="1"/>
  <c r="T114" i="1"/>
  <c r="T2615" i="1"/>
  <c r="T2074" i="1"/>
  <c r="T568" i="1"/>
  <c r="T740" i="1"/>
  <c r="T633" i="1"/>
  <c r="T3187" i="1"/>
  <c r="T331" i="1"/>
  <c r="T1749" i="1"/>
  <c r="T322" i="1"/>
  <c r="T3415" i="1"/>
  <c r="T3270" i="1"/>
  <c r="T2855" i="1"/>
  <c r="T2088" i="1"/>
  <c r="T1220" i="1"/>
  <c r="T2482" i="1"/>
  <c r="T1182" i="1"/>
  <c r="T3841" i="1"/>
  <c r="T2594" i="1"/>
  <c r="T3304" i="1"/>
  <c r="T706" i="1"/>
  <c r="T182" i="1"/>
  <c r="T1020" i="1"/>
  <c r="T755" i="1"/>
  <c r="T3734" i="1"/>
  <c r="T2919" i="1"/>
  <c r="T2316" i="1"/>
  <c r="T1636" i="1"/>
  <c r="T989" i="1"/>
  <c r="T1949" i="1"/>
  <c r="T3197" i="1"/>
  <c r="T1857" i="1"/>
  <c r="T2465" i="1"/>
  <c r="T1170" i="1"/>
  <c r="T3255" i="1"/>
  <c r="T2187" i="1"/>
  <c r="T264" i="1"/>
  <c r="T589" i="1"/>
  <c r="T2601" i="1"/>
  <c r="T733" i="1"/>
  <c r="T3938" i="1"/>
  <c r="T3183" i="1"/>
  <c r="T1424" i="1"/>
  <c r="T1294" i="1"/>
  <c r="T3944" i="1"/>
  <c r="T2865" i="1"/>
  <c r="T2619" i="1"/>
  <c r="T3186" i="1"/>
  <c r="T484" i="1"/>
  <c r="T801" i="1"/>
  <c r="T3205" i="1"/>
  <c r="T309" i="1"/>
  <c r="T263" i="1"/>
  <c r="T1433" i="1"/>
  <c r="T2391" i="1"/>
  <c r="T2280" i="1"/>
  <c r="T1990" i="1"/>
  <c r="T96" i="1"/>
  <c r="T528" i="1"/>
  <c r="T1828" i="1"/>
  <c r="T2559" i="1"/>
  <c r="T2802" i="1"/>
  <c r="T64" i="1"/>
  <c r="T3623" i="1"/>
  <c r="T580" i="1"/>
  <c r="T2587" i="1"/>
  <c r="T3633" i="1"/>
  <c r="T1413" i="1"/>
  <c r="T1447" i="1"/>
  <c r="T776" i="1"/>
  <c r="T3716" i="1"/>
  <c r="T1566" i="1"/>
  <c r="T932" i="1"/>
  <c r="T2018" i="1"/>
  <c r="T1518" i="1"/>
  <c r="T3221" i="1"/>
  <c r="T3816" i="1"/>
  <c r="T2348" i="1"/>
  <c r="T953" i="1"/>
  <c r="T605" i="1"/>
  <c r="T3206" i="1"/>
  <c r="T3069" i="1"/>
  <c r="T3531" i="1"/>
  <c r="T1540" i="1"/>
  <c r="T1583" i="1"/>
  <c r="T1215" i="1"/>
  <c r="T232" i="1"/>
  <c r="T3799" i="1"/>
  <c r="T2914" i="1"/>
  <c r="T575" i="1"/>
  <c r="T363" i="1"/>
  <c r="T2524" i="1"/>
  <c r="T3324" i="1"/>
  <c r="T173" i="1"/>
  <c r="T1390" i="1"/>
  <c r="T5" i="1"/>
  <c r="T3986" i="1"/>
  <c r="T3532" i="1"/>
  <c r="T251" i="1"/>
  <c r="T1092" i="1"/>
  <c r="T3839" i="1"/>
  <c r="T235" i="1"/>
  <c r="T1324" i="1"/>
  <c r="T1006" i="1"/>
  <c r="T1867" i="1"/>
  <c r="T2697" i="1"/>
  <c r="T2968" i="1"/>
  <c r="T450" i="1"/>
  <c r="T1070" i="1"/>
  <c r="T3405" i="1"/>
  <c r="T3676" i="1"/>
  <c r="T3163" i="1"/>
  <c r="T547" i="1"/>
  <c r="T2425" i="1"/>
  <c r="T3581" i="1"/>
  <c r="T190" i="1"/>
  <c r="T3825" i="1"/>
  <c r="T1372" i="1"/>
  <c r="T313" i="1"/>
  <c r="T3501" i="1"/>
  <c r="T3867" i="1"/>
  <c r="T1441" i="1"/>
  <c r="T2218" i="1"/>
  <c r="T3939" i="1"/>
  <c r="T3957" i="1"/>
  <c r="T2788" i="1"/>
  <c r="T1690" i="1"/>
  <c r="T239" i="1"/>
  <c r="T1813" i="1"/>
  <c r="T2523" i="1"/>
  <c r="T243" i="1"/>
  <c r="T1066" i="1"/>
  <c r="T3918" i="1"/>
  <c r="T4027" i="1"/>
  <c r="T673" i="1"/>
  <c r="T330" i="1"/>
  <c r="T24" i="1"/>
  <c r="T2374" i="1"/>
  <c r="T278" i="1"/>
  <c r="T1563" i="1"/>
  <c r="T1356" i="1"/>
  <c r="T2382" i="1"/>
  <c r="T1448" i="1"/>
  <c r="T419" i="1"/>
  <c r="T1169" i="1"/>
  <c r="T2653" i="1"/>
  <c r="T3244" i="1"/>
  <c r="T3908" i="1"/>
  <c r="T934" i="1"/>
  <c r="T926" i="1"/>
  <c r="T2707" i="1"/>
  <c r="T2015" i="1"/>
  <c r="T2798" i="1"/>
  <c r="T1329" i="1"/>
  <c r="T3483" i="1"/>
  <c r="T1274" i="1"/>
  <c r="T3984" i="1"/>
  <c r="T2379" i="1"/>
  <c r="T2014" i="1"/>
  <c r="T1692" i="1"/>
  <c r="T1131" i="1"/>
  <c r="T874" i="1"/>
  <c r="T1451" i="1"/>
  <c r="T3990" i="1"/>
  <c r="T1586" i="1"/>
  <c r="T247" i="1"/>
  <c r="T2427" i="1"/>
  <c r="T1373" i="1"/>
  <c r="T2597" i="1"/>
  <c r="T1157" i="1"/>
  <c r="T2440" i="1"/>
  <c r="T2414" i="1"/>
  <c r="T3463" i="1"/>
  <c r="T2923" i="1"/>
  <c r="T3980" i="1"/>
  <c r="T1415" i="1"/>
  <c r="T2249" i="1"/>
  <c r="T3882" i="1"/>
  <c r="T1008" i="1"/>
  <c r="T536" i="1"/>
  <c r="T161" i="1"/>
  <c r="T323" i="1"/>
  <c r="T4025" i="1"/>
  <c r="T4000" i="1"/>
  <c r="T1306" i="1"/>
  <c r="T901" i="1"/>
  <c r="T3932" i="1"/>
  <c r="T1270" i="1"/>
  <c r="T2182" i="1"/>
  <c r="T1217" i="1"/>
  <c r="T1287" i="1"/>
  <c r="T1172" i="1"/>
  <c r="T3557" i="1"/>
  <c r="T2854" i="1"/>
  <c r="T1960" i="1"/>
  <c r="T2937" i="1"/>
  <c r="T2436" i="1"/>
  <c r="T3341" i="1"/>
  <c r="T1186" i="1"/>
  <c r="T321" i="1"/>
  <c r="T2867" i="1"/>
  <c r="T3967" i="1"/>
  <c r="T1823" i="1"/>
  <c r="T1854" i="1"/>
  <c r="T2756" i="1"/>
  <c r="T3335" i="1"/>
  <c r="T1545" i="1"/>
  <c r="T3367" i="1"/>
  <c r="T403" i="1"/>
  <c r="T847" i="1"/>
  <c r="T2579" i="1"/>
  <c r="T2481" i="1"/>
  <c r="T1271" i="1"/>
  <c r="T786" i="1"/>
  <c r="T3110" i="1"/>
  <c r="T3792" i="1"/>
  <c r="T3054" i="1"/>
  <c r="T2434" i="1"/>
  <c r="T3656" i="1"/>
  <c r="T121" i="1"/>
  <c r="T1114" i="1"/>
  <c r="T884" i="1"/>
  <c r="T1180" i="1"/>
  <c r="T1125" i="1"/>
  <c r="T3419" i="1"/>
  <c r="T1950" i="1"/>
  <c r="T1319" i="1"/>
  <c r="T1864" i="1"/>
  <c r="T2900" i="1"/>
  <c r="T500" i="1"/>
  <c r="T3576" i="1"/>
  <c r="T370" i="1"/>
  <c r="T2395" i="1"/>
  <c r="T1129" i="1"/>
  <c r="T2069" i="1"/>
  <c r="T3120" i="1"/>
  <c r="T978" i="1"/>
  <c r="T645" i="1"/>
  <c r="T2860" i="1"/>
  <c r="T1930" i="1"/>
  <c r="T1940" i="1"/>
  <c r="T2098" i="1"/>
  <c r="T2102" i="1"/>
  <c r="T3972" i="1"/>
  <c r="T861" i="1"/>
  <c r="T1535" i="1"/>
  <c r="T1709" i="1"/>
  <c r="T1411" i="1"/>
  <c r="T3702" i="1"/>
  <c r="T2472" i="1"/>
  <c r="T289" i="1"/>
  <c r="T3482" i="1"/>
  <c r="T3824" i="1"/>
  <c r="T3846" i="1"/>
  <c r="T2275" i="1"/>
  <c r="T620" i="1"/>
  <c r="T3583" i="1"/>
  <c r="T2090" i="1"/>
  <c r="T3292" i="1"/>
  <c r="T592" i="1"/>
  <c r="T1612" i="1"/>
  <c r="T1847" i="1"/>
  <c r="T3228" i="1"/>
  <c r="T1695" i="1"/>
  <c r="T2864" i="1"/>
  <c r="T3300" i="1"/>
  <c r="T2905" i="1"/>
  <c r="T3753" i="1"/>
  <c r="T1666" i="1"/>
  <c r="T3971" i="1"/>
  <c r="T1391" i="1"/>
  <c r="T2610" i="1"/>
  <c r="T3544" i="1"/>
  <c r="T2278" i="1"/>
  <c r="T3154" i="1"/>
  <c r="T2667" i="1"/>
  <c r="T2993" i="1"/>
  <c r="T891" i="1"/>
  <c r="T4" i="1"/>
  <c r="T2881" i="1"/>
  <c r="T3780" i="1"/>
  <c r="T1848" i="1"/>
  <c r="T1821" i="1"/>
  <c r="T1177" i="1"/>
  <c r="T1887" i="1"/>
  <c r="T1824" i="1"/>
  <c r="T1343" i="1"/>
  <c r="T3182" i="1"/>
  <c r="T112" i="1"/>
  <c r="T4048" i="1"/>
  <c r="T1419" i="1"/>
  <c r="T473" i="1"/>
  <c r="T62" i="1"/>
  <c r="T3082" i="1"/>
  <c r="T743" i="1"/>
  <c r="T711" i="1"/>
  <c r="T414" i="1"/>
  <c r="T3279" i="1"/>
  <c r="T595" i="1"/>
  <c r="T601" i="1"/>
  <c r="T2268" i="1"/>
  <c r="T851" i="1"/>
  <c r="T3591" i="1"/>
  <c r="T3388" i="1"/>
  <c r="T3068" i="1"/>
  <c r="T809" i="1"/>
  <c r="T1633" i="1"/>
  <c r="T3679" i="1"/>
  <c r="T967" i="1"/>
  <c r="T3559" i="1"/>
  <c r="T4062" i="1"/>
  <c r="T2717" i="1"/>
  <c r="T255" i="1"/>
  <c r="T2797" i="1"/>
  <c r="T320" i="1"/>
  <c r="T1194" i="1"/>
  <c r="T108" i="1"/>
  <c r="T3281" i="1"/>
  <c r="T3225" i="1"/>
  <c r="T1687" i="1"/>
  <c r="T179" i="1"/>
  <c r="T3385" i="1"/>
  <c r="T3490" i="1"/>
  <c r="T1315" i="1"/>
  <c r="T99" i="1"/>
  <c r="T2328" i="1"/>
  <c r="T2672" i="1"/>
  <c r="T1667" i="1"/>
  <c r="T3866" i="1"/>
  <c r="T310" i="1"/>
  <c r="T1944" i="1"/>
  <c r="T1939" i="1"/>
  <c r="T2462" i="1"/>
  <c r="T2964" i="1"/>
  <c r="T2421" i="1"/>
  <c r="T2256" i="1"/>
  <c r="T3571" i="1"/>
  <c r="T402" i="1"/>
  <c r="T285" i="1"/>
  <c r="T3282" i="1"/>
  <c r="T910" i="1"/>
  <c r="T1406" i="1"/>
  <c r="T3285" i="1"/>
  <c r="T2558" i="1"/>
  <c r="T1184" i="1"/>
  <c r="T3031" i="1"/>
  <c r="T2861" i="1"/>
  <c r="T557" i="1"/>
  <c r="T3442" i="1"/>
  <c r="T3616" i="1"/>
  <c r="T3546" i="1"/>
  <c r="T2946" i="1"/>
  <c r="T494" i="1"/>
  <c r="T3032" i="1"/>
  <c r="T3740" i="1"/>
  <c r="T3143" i="1"/>
  <c r="T3364" i="1"/>
  <c r="T2847" i="1"/>
  <c r="T244" i="1"/>
  <c r="T586" i="1"/>
  <c r="T2666" i="1"/>
  <c r="T1836" i="1"/>
  <c r="T2506" i="1"/>
  <c r="T2331" i="1"/>
  <c r="T2891" i="1"/>
  <c r="T1015" i="1"/>
  <c r="T1400" i="1"/>
  <c r="T2298" i="1"/>
  <c r="T1812" i="1"/>
  <c r="T3860" i="1"/>
  <c r="T3421" i="1"/>
  <c r="T722" i="1"/>
  <c r="T2153" i="1"/>
  <c r="T2307" i="1"/>
  <c r="T1788" i="1"/>
  <c r="T3789" i="1"/>
  <c r="T2800" i="1"/>
  <c r="T543" i="1"/>
  <c r="T430" i="1"/>
  <c r="T3917" i="1"/>
  <c r="T899" i="1"/>
  <c r="T2358" i="1"/>
  <c r="T246" i="1"/>
  <c r="T1159" i="1"/>
  <c r="T4015" i="1"/>
  <c r="T217" i="1"/>
  <c r="T482" i="1"/>
  <c r="T1163" i="1"/>
  <c r="T713" i="1"/>
  <c r="T913" i="1"/>
  <c r="T2866" i="1"/>
  <c r="T410" i="1"/>
  <c r="T2145" i="1"/>
  <c r="T945" i="1"/>
  <c r="T3997" i="1"/>
  <c r="T920" i="1"/>
  <c r="T3876" i="1"/>
  <c r="T1740" i="1"/>
  <c r="T3230" i="1"/>
  <c r="T1458" i="1"/>
  <c r="T2122" i="1"/>
  <c r="T1962" i="1"/>
  <c r="T1527" i="1"/>
  <c r="T1307" i="1"/>
  <c r="T3596" i="1"/>
  <c r="T3191" i="1"/>
  <c r="T3768" i="1"/>
  <c r="T2646" i="1"/>
  <c r="T3135" i="1"/>
  <c r="T3259" i="1"/>
  <c r="T2773" i="1"/>
  <c r="T69" i="1"/>
  <c r="T1428" i="1"/>
  <c r="T1297" i="1"/>
  <c r="T2692" i="1"/>
  <c r="T2416" i="1"/>
  <c r="T2997" i="1"/>
  <c r="T2474" i="1"/>
  <c r="T1305" i="1"/>
  <c r="T3376" i="1"/>
  <c r="T1871" i="1"/>
  <c r="T2602" i="1"/>
  <c r="T2509" i="1"/>
  <c r="T1242" i="1"/>
  <c r="T2464" i="1"/>
  <c r="T2364" i="1"/>
  <c r="T3785" i="1"/>
  <c r="T1262" i="1"/>
  <c r="T2301" i="1"/>
  <c r="T819" i="1"/>
  <c r="T867" i="1"/>
  <c r="T3286" i="1"/>
  <c r="T866" i="1"/>
  <c r="T644" i="1"/>
  <c r="T893" i="1"/>
  <c r="T2210" i="1"/>
  <c r="T2555" i="1"/>
  <c r="T3004" i="1"/>
  <c r="T1096" i="1"/>
  <c r="T94" i="1"/>
  <c r="T1942" i="1"/>
  <c r="T1832" i="1"/>
  <c r="T1093" i="1"/>
  <c r="T3827" i="1"/>
  <c r="T1673" i="1"/>
  <c r="T4003" i="1"/>
  <c r="T3099" i="1"/>
  <c r="T748" i="1"/>
  <c r="T1926" i="1"/>
  <c r="T1161" i="1"/>
  <c r="T1897" i="1"/>
  <c r="T2488" i="1"/>
  <c r="T3201" i="1"/>
  <c r="T2165" i="1"/>
  <c r="T1386" i="1"/>
  <c r="T1280" i="1"/>
  <c r="T817" i="1"/>
  <c r="T3029" i="1"/>
  <c r="T3927" i="1"/>
  <c r="T3063" i="1"/>
  <c r="T4069" i="1"/>
  <c r="T3039" i="1"/>
  <c r="T1248" i="1"/>
  <c r="T2424" i="1"/>
  <c r="T1688" i="1"/>
  <c r="T3291" i="1"/>
  <c r="T1842" i="1"/>
  <c r="T1831" i="1"/>
  <c r="T911" i="1"/>
  <c r="T197" i="1"/>
  <c r="T791" i="1"/>
  <c r="T2792" i="1"/>
  <c r="T813" i="1"/>
  <c r="T2943" i="1"/>
  <c r="T3129" i="1"/>
  <c r="T4066" i="1"/>
  <c r="T2369" i="1"/>
  <c r="T2675" i="1"/>
  <c r="T2637" i="1"/>
  <c r="T1833" i="1"/>
  <c r="T3083" i="1"/>
  <c r="T1549" i="1"/>
  <c r="T3257" i="1"/>
  <c r="T2787" i="1"/>
  <c r="T2075" i="1"/>
  <c r="T2916" i="1"/>
  <c r="T1898" i="1"/>
  <c r="T2606" i="1"/>
  <c r="T2263" i="1"/>
  <c r="T511" i="1"/>
  <c r="T3138" i="1"/>
  <c r="T1272" i="1"/>
  <c r="T1460" i="1"/>
  <c r="T827" i="1"/>
  <c r="T2815" i="1"/>
  <c r="T1514" i="1"/>
  <c r="T2844" i="1"/>
  <c r="T981" i="1"/>
  <c r="T1675" i="1"/>
  <c r="T2988" i="1"/>
  <c r="T766" i="1"/>
  <c r="T3112" i="1"/>
  <c r="T3988" i="1"/>
  <c r="T3615" i="1"/>
  <c r="T2604" i="1"/>
  <c r="T2609" i="1"/>
  <c r="T1943" i="1"/>
  <c r="T1183" i="1"/>
  <c r="T373" i="1"/>
  <c r="T1509" i="1"/>
  <c r="T2174" i="1"/>
  <c r="T2702" i="1"/>
  <c r="T3428" i="1"/>
  <c r="T2535" i="1"/>
  <c r="T1860" i="1"/>
  <c r="T3580" i="1"/>
  <c r="T3838" i="1"/>
  <c r="T3188" i="1"/>
  <c r="T3250" i="1"/>
  <c r="T3651" i="1"/>
  <c r="T2746" i="1"/>
  <c r="T520" i="1"/>
  <c r="T3234" i="1"/>
  <c r="T3044" i="1"/>
  <c r="T1851" i="1"/>
  <c r="T2560" i="1"/>
  <c r="T676" i="1"/>
  <c r="T2423" i="1"/>
  <c r="T3738" i="1"/>
  <c r="T914" i="1"/>
  <c r="T1134" i="1"/>
  <c r="T704" i="1"/>
  <c r="T2081" i="1"/>
  <c r="T1353" i="1"/>
  <c r="T1370" i="1"/>
  <c r="T2712" i="1"/>
  <c r="T2896" i="1"/>
  <c r="T2748" i="1"/>
  <c r="T2764" i="1"/>
  <c r="T678" i="1"/>
  <c r="T261" i="1"/>
  <c r="T3563" i="1"/>
  <c r="T4059" i="1"/>
  <c r="T3728" i="1"/>
  <c r="T2352" i="1"/>
  <c r="T3902" i="1"/>
  <c r="T2053" i="1"/>
  <c r="T1786" i="1"/>
  <c r="T2142" i="1"/>
  <c r="T131" i="1"/>
  <c r="T3528" i="1"/>
  <c r="T21" i="1"/>
  <c r="T2219" i="1"/>
  <c r="T2850" i="1"/>
  <c r="T1710" i="1"/>
  <c r="T710" i="1"/>
  <c r="T1844" i="1"/>
  <c r="T2019" i="1"/>
  <c r="T1331" i="1"/>
  <c r="T2704" i="1"/>
  <c r="T480" i="1"/>
  <c r="T135" i="1"/>
  <c r="T178" i="1"/>
  <c r="T3418" i="1"/>
  <c r="T3306" i="1"/>
  <c r="T1489" i="1"/>
  <c r="T1293" i="1"/>
  <c r="T3181" i="1"/>
  <c r="T3783" i="1"/>
  <c r="T3859" i="1"/>
  <c r="T2419" i="1"/>
  <c r="T1764" i="1"/>
  <c r="T2319" i="1"/>
  <c r="T100" i="1"/>
  <c r="T969" i="1"/>
  <c r="T1216" i="1"/>
  <c r="T3390" i="1"/>
  <c r="T965" i="1"/>
  <c r="T2368" i="1"/>
  <c r="T2220" i="1"/>
  <c r="T1090" i="1"/>
  <c r="T1468" i="1"/>
  <c r="T3647" i="1"/>
  <c r="T3665" i="1"/>
  <c r="T2682" i="1"/>
  <c r="T2392" i="1"/>
  <c r="T996" i="1"/>
  <c r="T1701" i="1"/>
  <c r="T517" i="1"/>
  <c r="T107" i="1"/>
  <c r="T2884" i="1"/>
  <c r="T37" i="1"/>
  <c r="T2967" i="1"/>
  <c r="T2367" i="1"/>
  <c r="T185" i="1"/>
  <c r="T3558" i="1"/>
  <c r="T2037" i="1"/>
  <c r="T3934" i="1"/>
  <c r="T3048" i="1"/>
  <c r="T931" i="1"/>
  <c r="T1048" i="1"/>
  <c r="T290" i="1"/>
  <c r="T441" i="1"/>
  <c r="T89" i="1"/>
  <c r="T1739" i="1"/>
  <c r="T234" i="1"/>
  <c r="T2818" i="1"/>
  <c r="T277" i="1"/>
  <c r="T757" i="1"/>
  <c r="T162" i="1"/>
  <c r="T3516" i="1"/>
  <c r="T4043" i="1"/>
  <c r="T2106" i="1"/>
  <c r="T3962" i="1"/>
  <c r="T105" i="1"/>
  <c r="T1219" i="1"/>
  <c r="T952" i="1"/>
  <c r="T2982" i="1"/>
  <c r="T203" i="1"/>
  <c r="T2561" i="1"/>
  <c r="T22" i="1"/>
  <c r="T512" i="1"/>
  <c r="T1450" i="1"/>
  <c r="T1044" i="1"/>
  <c r="T3327" i="1"/>
  <c r="T1969" i="1"/>
  <c r="T2245" i="1"/>
  <c r="T101" i="1"/>
  <c r="T2093" i="1"/>
  <c r="T1525" i="1"/>
  <c r="T123" i="1"/>
  <c r="T2588" i="1"/>
  <c r="T1308" i="1"/>
  <c r="T282" i="1"/>
  <c r="T2485" i="1"/>
  <c r="T997" i="1"/>
  <c r="T560" i="1"/>
  <c r="T565" i="1"/>
  <c r="T1358" i="1"/>
  <c r="T1211" i="1"/>
  <c r="T293" i="1"/>
  <c r="T34" i="1"/>
  <c r="T3995" i="1"/>
  <c r="T1929" i="1"/>
  <c r="T1889" i="1"/>
  <c r="T1204" i="1"/>
  <c r="T1325" i="1"/>
  <c r="T219" i="1"/>
  <c r="T3754" i="1"/>
  <c r="T1970" i="1"/>
  <c r="T1000" i="1"/>
  <c r="T2740" i="1"/>
  <c r="T671" i="1"/>
  <c r="T1594" i="1"/>
  <c r="T175" i="1"/>
  <c r="T956" i="1"/>
  <c r="T623" i="1"/>
  <c r="T272" i="1"/>
  <c r="T1530" i="1"/>
  <c r="T1122" i="1"/>
  <c r="T3668" i="1"/>
  <c r="T1212" i="1"/>
  <c r="T2635" i="1"/>
  <c r="T878" i="1"/>
  <c r="T1449" i="1"/>
  <c r="T1210" i="1"/>
  <c r="T2942" i="1"/>
  <c r="T3329" i="1"/>
  <c r="T1173" i="1"/>
  <c r="T1510" i="1"/>
  <c r="T3714" i="1"/>
  <c r="T1553" i="1"/>
  <c r="T831" i="1"/>
  <c r="T2770" i="1"/>
  <c r="T2432" i="1"/>
  <c r="T2155" i="1"/>
  <c r="T2550" i="1"/>
  <c r="T1185" i="1"/>
  <c r="T3460" i="1"/>
  <c r="T1382" i="1"/>
  <c r="T1052" i="1"/>
  <c r="T3203" i="1"/>
  <c r="T1254" i="1"/>
  <c r="T4111" i="1"/>
  <c r="T2003" i="1"/>
  <c r="T653" i="1"/>
  <c r="T2564" i="1"/>
  <c r="T2768" i="1"/>
  <c r="T456" i="1"/>
  <c r="T2618" i="1"/>
  <c r="T51" i="1"/>
  <c r="T413" i="1"/>
  <c r="T1621" i="1"/>
  <c r="T83" i="1"/>
  <c r="T1659" i="1"/>
  <c r="T3695" i="1"/>
  <c r="T1281" i="1"/>
  <c r="T3042" i="1"/>
  <c r="T1650" i="1"/>
  <c r="T983" i="1"/>
  <c r="T863" i="1"/>
  <c r="T922" i="1"/>
  <c r="T908" i="1"/>
  <c r="T939" i="1"/>
  <c r="T3357" i="1"/>
  <c r="T2324" i="1"/>
  <c r="T2527" i="1"/>
  <c r="T1846" i="1"/>
  <c r="T3787" i="1"/>
  <c r="T3489" i="1"/>
  <c r="T1707" i="1"/>
  <c r="T2468" i="1"/>
  <c r="T3331" i="1"/>
  <c r="T1522" i="1"/>
  <c r="T930" i="1"/>
  <c r="T2005" i="1"/>
  <c r="T798" i="1"/>
  <c r="T506" i="1"/>
  <c r="T919" i="1"/>
  <c r="T496" i="1"/>
  <c r="T3414" i="1"/>
  <c r="T2820" i="1"/>
  <c r="T2447" i="1"/>
  <c r="T1627" i="1"/>
  <c r="T1975" i="1"/>
  <c r="T1648" i="1"/>
  <c r="T32" i="1"/>
  <c r="T1240" i="1"/>
  <c r="T2312" i="1"/>
  <c r="T2168" i="1"/>
  <c r="T2149" i="1"/>
  <c r="T1115" i="1"/>
  <c r="T2411" i="1"/>
  <c r="T1615" i="1"/>
  <c r="T3081" i="1"/>
  <c r="T2113" i="1"/>
  <c r="T3914" i="1"/>
  <c r="T1931" i="1"/>
  <c r="T2683" i="1"/>
  <c r="T1941" i="1"/>
  <c r="T3053" i="1"/>
  <c r="T81" i="1"/>
  <c r="T1671" i="1"/>
  <c r="T2300" i="1"/>
  <c r="T360" i="1"/>
  <c r="T2484" i="1"/>
  <c r="T3929" i="1"/>
  <c r="T1706" i="1"/>
  <c r="T2407" i="1"/>
  <c r="T115" i="1"/>
  <c r="T2863" i="1"/>
  <c r="T4077" i="1"/>
  <c r="T2257" i="1"/>
  <c r="T1339" i="1"/>
  <c r="T770" i="1"/>
  <c r="T4013" i="1"/>
  <c r="T2685" i="1"/>
  <c r="T1758" i="1"/>
  <c r="T133" i="1"/>
  <c r="T1723" i="1"/>
  <c r="T881" i="1"/>
  <c r="T1313" i="1"/>
  <c r="T2846" i="1"/>
  <c r="T3151" i="1"/>
  <c r="T963" i="1"/>
  <c r="T2616" i="1"/>
  <c r="T3266" i="1"/>
  <c r="T1079" i="1"/>
  <c r="T1196" i="1"/>
  <c r="T1888" i="1"/>
  <c r="T3013" i="1"/>
  <c r="T1188" i="1"/>
  <c r="T2925" i="1"/>
  <c r="T2940" i="1"/>
  <c r="T1480" i="1"/>
  <c r="T327" i="1"/>
  <c r="T3262" i="1"/>
  <c r="T2285" i="1"/>
  <c r="T2302" i="1"/>
  <c r="T1785" i="1"/>
  <c r="T2380" i="1"/>
  <c r="T2521" i="1"/>
  <c r="T1799" i="1"/>
  <c r="T639" i="1"/>
  <c r="T1647" i="1"/>
  <c r="T552" i="1"/>
  <c r="T3611" i="1"/>
  <c r="T2012" i="1"/>
  <c r="T1369" i="1"/>
  <c r="T3283" i="1"/>
  <c r="T1683" i="1"/>
  <c r="T1101" i="1"/>
  <c r="T1359" i="1"/>
  <c r="T1570" i="1"/>
  <c r="T2454" i="1"/>
  <c r="T2486" i="1"/>
  <c r="T1623" i="1"/>
  <c r="T1839" i="1"/>
  <c r="T3066" i="1"/>
  <c r="T2213" i="1"/>
  <c r="T1904" i="1"/>
  <c r="T594" i="1"/>
  <c r="T642" i="1"/>
  <c r="T2777" i="1"/>
  <c r="T3114" i="1"/>
  <c r="T990" i="1"/>
  <c r="T828" i="1"/>
  <c r="T2385" i="1"/>
  <c r="T72" i="1"/>
  <c r="T3211" i="1"/>
  <c r="T3342" i="1"/>
  <c r="T2143" i="1"/>
  <c r="T3475" i="1"/>
  <c r="T2233" i="1"/>
  <c r="T1077" i="1"/>
  <c r="T209" i="1"/>
  <c r="T1463" i="1"/>
  <c r="T3440" i="1"/>
  <c r="T977" i="1"/>
  <c r="T3905" i="1"/>
  <c r="T2050" i="1"/>
  <c r="T56" i="1"/>
  <c r="T283" i="1"/>
  <c r="T2329" i="1"/>
  <c r="T2728" i="1"/>
  <c r="T1664" i="1"/>
  <c r="T937" i="1"/>
  <c r="T3673" i="1"/>
  <c r="T2039" i="1"/>
  <c r="T2595" i="1"/>
  <c r="T4101" i="1"/>
  <c r="T271" i="1"/>
  <c r="T224" i="1"/>
  <c r="T2198" i="1"/>
  <c r="T1547" i="1"/>
  <c r="T3722" i="1"/>
  <c r="T188" i="1"/>
  <c r="T2837" i="1"/>
  <c r="T551" i="1"/>
  <c r="T3098" i="1"/>
  <c r="T2547" i="1"/>
  <c r="T325" i="1"/>
  <c r="T1041" i="1"/>
  <c r="T2139" i="1"/>
  <c r="T1581" i="1"/>
  <c r="T2188" i="1"/>
  <c r="T3735" i="1"/>
  <c r="T3261" i="1"/>
  <c r="T2603" i="1"/>
  <c r="T2118" i="1"/>
  <c r="T2370" i="1"/>
  <c r="T2107" i="1"/>
  <c r="T1859" i="1"/>
  <c r="T436" i="1"/>
  <c r="T1416" i="1"/>
  <c r="T2167" i="1"/>
  <c r="T2876" i="1"/>
  <c r="T2972" i="1"/>
  <c r="T2763" i="1"/>
  <c r="T249" i="1"/>
  <c r="T1922" i="1"/>
  <c r="T951" i="1"/>
  <c r="T1004" i="1"/>
  <c r="T1935" i="1"/>
  <c r="T2123" i="1"/>
  <c r="T228" i="1"/>
  <c r="T1080" i="1"/>
  <c r="T2194" i="1"/>
  <c r="T2363" i="1"/>
  <c r="T3670" i="1"/>
  <c r="T1040" i="1"/>
  <c r="T3043" i="1"/>
  <c r="T256" i="1"/>
  <c r="T1738" i="1"/>
  <c r="T2526" i="1"/>
  <c r="T3885" i="1"/>
  <c r="T118" i="1"/>
  <c r="T2207" i="1"/>
  <c r="T834" i="1"/>
  <c r="T3061" i="1"/>
  <c r="T3018" i="1"/>
  <c r="T1175" i="1"/>
  <c r="T1246" i="1"/>
  <c r="T2954" i="1"/>
  <c r="T902" i="1"/>
  <c r="T3561" i="1"/>
  <c r="T2332" i="1"/>
  <c r="T2991" i="1"/>
  <c r="T2495" i="1"/>
  <c r="T617" i="1"/>
  <c r="T1587" i="1"/>
  <c r="T1482" i="1"/>
  <c r="T3850" i="1"/>
  <c r="T174" i="1"/>
  <c r="T2283" i="1"/>
  <c r="T803" i="1"/>
  <c r="T3404" i="1"/>
  <c r="T3389" i="1"/>
  <c r="T1816" i="1"/>
  <c r="T3575" i="1"/>
  <c r="T4100" i="1"/>
  <c r="T1241" i="1"/>
  <c r="T25" i="1"/>
  <c r="T205" i="1"/>
  <c r="T1999" i="1"/>
  <c r="T692" i="1"/>
  <c r="T883" i="1"/>
  <c r="T2096" i="1"/>
  <c r="T549" i="1"/>
  <c r="T397" i="1"/>
  <c r="T1976" i="1"/>
  <c r="T2067" i="1"/>
  <c r="T2186" i="1"/>
  <c r="T1462" i="1"/>
  <c r="T214" i="1"/>
  <c r="T3045" i="1"/>
  <c r="T2426" i="1"/>
  <c r="T4029" i="1"/>
  <c r="T1894" i="1"/>
  <c r="T588" i="1"/>
  <c r="T2034" i="1"/>
  <c r="T1342" i="1"/>
  <c r="T1237" i="1"/>
  <c r="T1034" i="1"/>
  <c r="T2893" i="1"/>
  <c r="T1910" i="1"/>
  <c r="T431" i="1"/>
  <c r="T2232" i="1"/>
  <c r="T462" i="1"/>
  <c r="T2092" i="1"/>
  <c r="T2909" i="1"/>
  <c r="T1912" i="1"/>
  <c r="T2706" i="1"/>
  <c r="T3756" i="1"/>
  <c r="T1892" i="1"/>
  <c r="T1588" i="1"/>
  <c r="T4096" i="1"/>
  <c r="T872" i="1"/>
  <c r="T1796" i="1"/>
  <c r="T334" i="1"/>
  <c r="T2581" i="1"/>
  <c r="T3682" i="1"/>
  <c r="T2417" i="1"/>
  <c r="T3433" i="1"/>
  <c r="T3554" i="1"/>
  <c r="T2052" i="1"/>
  <c r="T78" i="1"/>
  <c r="T1005" i="1"/>
  <c r="T2513" i="1"/>
  <c r="T1094" i="1"/>
  <c r="T2415" i="1"/>
  <c r="T1985" i="1"/>
  <c r="T3220" i="1"/>
  <c r="T1685" i="1"/>
  <c r="T4097" i="1"/>
  <c r="T3400" i="1"/>
  <c r="T1320" i="1"/>
  <c r="T2859" i="1"/>
  <c r="T830" i="1"/>
  <c r="T455" i="1"/>
  <c r="T110" i="1"/>
  <c r="T2874" i="1"/>
  <c r="T3434" i="1"/>
  <c r="T329" i="1"/>
  <c r="T3451" i="1"/>
  <c r="T1987" i="1"/>
  <c r="T814" i="1"/>
  <c r="T1753" i="1"/>
  <c r="T3318" i="1"/>
  <c r="T4010" i="1"/>
  <c r="T1643" i="1"/>
  <c r="T2023" i="1"/>
  <c r="T1925" i="1"/>
  <c r="T2741" i="1"/>
  <c r="T1321" i="1"/>
  <c r="T1561" i="1"/>
  <c r="T3760" i="1"/>
  <c r="T388" i="1"/>
  <c r="T1674" i="1"/>
  <c r="T662" i="1"/>
  <c r="T712" i="1"/>
  <c r="T2032" i="1"/>
  <c r="T2070" i="1"/>
  <c r="T2516" i="1"/>
  <c r="T800" i="1"/>
  <c r="T665" i="1"/>
  <c r="T1705" i="1"/>
  <c r="T2498" i="1"/>
  <c r="T2962" i="1"/>
  <c r="T522" i="1"/>
  <c r="T2024" i="1"/>
  <c r="T854" i="1"/>
  <c r="T211" i="1"/>
  <c r="T2225" i="1"/>
  <c r="T3776" i="1"/>
  <c r="T2690" i="1"/>
  <c r="T3268" i="1"/>
  <c r="T3350" i="1"/>
  <c r="T2862" i="1"/>
  <c r="T3486" i="1"/>
  <c r="T1909" i="1"/>
  <c r="T464" i="1"/>
  <c r="T1649" i="1"/>
  <c r="T3849" i="1"/>
  <c r="T562" i="1"/>
  <c r="T3896" i="1"/>
  <c r="T2580" i="1"/>
  <c r="T799" i="1"/>
  <c r="T2327" i="1"/>
  <c r="T230" i="1"/>
  <c r="T3426" i="1"/>
  <c r="T2592" i="1"/>
  <c r="T1936" i="1"/>
  <c r="T2749" i="1"/>
  <c r="T3084" i="1"/>
  <c r="T1933" i="1"/>
  <c r="T3525" i="1"/>
  <c r="T2934" i="1"/>
  <c r="T790" i="1"/>
  <c r="T2009" i="1"/>
  <c r="T602" i="1"/>
  <c r="T2130" i="1"/>
  <c r="T3774" i="1"/>
  <c r="T972" i="1"/>
  <c r="T2286" i="1"/>
  <c r="T2821" i="1"/>
  <c r="T3080" i="1"/>
  <c r="T317" i="1"/>
  <c r="T241" i="1"/>
  <c r="T3365" i="1"/>
  <c r="T1282" i="1"/>
  <c r="T1389" i="1"/>
  <c r="T4005" i="1"/>
  <c r="T3322" i="1"/>
  <c r="T3723" i="1"/>
  <c r="T1452" i="1"/>
  <c r="T3500" i="1"/>
  <c r="T3966" i="1"/>
  <c r="T2568" i="1"/>
  <c r="T1409" i="1"/>
  <c r="T2273" i="1"/>
  <c r="T935" i="1"/>
  <c r="T1686" i="1"/>
  <c r="T2605" i="1"/>
  <c r="T1387" i="1"/>
  <c r="T2141" i="1"/>
  <c r="T1571" i="1"/>
  <c r="T3131" i="1"/>
  <c r="T2780" i="1"/>
  <c r="T192" i="1"/>
  <c r="T3847" i="1"/>
  <c r="T2537" i="1"/>
  <c r="T3732" i="1"/>
  <c r="T558" i="1"/>
  <c r="T138" i="1"/>
  <c r="T2621" i="1"/>
  <c r="T3757" i="1"/>
  <c r="T3872" i="1"/>
  <c r="T2313" i="1"/>
  <c r="T3637" i="1"/>
  <c r="T2644" i="1"/>
  <c r="T3556" i="1"/>
  <c r="T971" i="1"/>
  <c r="T1676" i="1"/>
  <c r="T2572" i="1"/>
  <c r="T1869" i="1"/>
  <c r="T1252" i="1"/>
  <c r="T2105" i="1"/>
  <c r="T2677" i="1"/>
  <c r="T3302" i="1"/>
  <c r="T1606" i="1"/>
  <c r="T2731" i="1"/>
  <c r="T2272" i="1"/>
  <c r="T1364" i="1"/>
  <c r="T2540" i="1"/>
  <c r="T3328" i="1"/>
  <c r="T2333" i="1"/>
  <c r="T3480" i="1"/>
  <c r="T3739" i="1"/>
  <c r="T3351" i="1"/>
  <c r="T2431" i="1"/>
  <c r="T2229" i="1"/>
  <c r="T3132" i="1"/>
  <c r="T2144" i="1"/>
  <c r="T1143" i="1"/>
  <c r="T1120" i="1"/>
  <c r="T751" i="1"/>
  <c r="T4103" i="1"/>
  <c r="T1658" i="1"/>
  <c r="T2725" i="1"/>
  <c r="T3315" i="1"/>
  <c r="T3175" i="1"/>
  <c r="T3782" i="1"/>
  <c r="T1870" i="1"/>
  <c r="T3677" i="1"/>
  <c r="T769" i="1"/>
  <c r="T4018" i="1"/>
  <c r="T3590" i="1"/>
  <c r="T3884" i="1"/>
  <c r="T1732" i="1"/>
  <c r="T1243" i="1"/>
  <c r="T4044" i="1"/>
  <c r="T1722" i="1"/>
  <c r="T1988" i="1"/>
  <c r="T2420" i="1"/>
  <c r="T923" i="1"/>
  <c r="T1665" i="1"/>
  <c r="T1849" i="1"/>
  <c r="T1057" i="1"/>
  <c r="T1404" i="1"/>
  <c r="T870" i="1"/>
  <c r="T2828" i="1"/>
  <c r="T1011" i="1"/>
  <c r="T125" i="1"/>
  <c r="T140" i="1"/>
  <c r="T2029" i="1"/>
  <c r="T165" i="1"/>
  <c r="T1715" i="1"/>
  <c r="T3488" i="1"/>
  <c r="T3325" i="1"/>
  <c r="T1879" i="1"/>
  <c r="T2178" i="1"/>
  <c r="T2475" i="1"/>
  <c r="T1207" i="1"/>
  <c r="T68" i="1"/>
  <c r="T2654" i="1"/>
  <c r="T3727" i="1"/>
  <c r="T2366" i="1"/>
  <c r="T698" i="1"/>
  <c r="T2237" i="1"/>
  <c r="T3913" i="1"/>
  <c r="T4016" i="1"/>
  <c r="T3046" i="1"/>
  <c r="T572" i="1"/>
  <c r="T1906" i="1"/>
  <c r="T3397" i="1"/>
  <c r="T1179" i="1"/>
  <c r="T2928" i="1"/>
  <c r="T3199" i="1"/>
  <c r="T611" i="1"/>
  <c r="T1298" i="1"/>
  <c r="T486" i="1"/>
  <c r="T2641" i="1"/>
  <c r="T1589" i="1"/>
  <c r="T686" i="1"/>
  <c r="T905" i="1"/>
  <c r="T116" i="1"/>
  <c r="T1158" i="1"/>
  <c r="T2345" i="1"/>
  <c r="T2533" i="1"/>
  <c r="T206" i="1"/>
  <c r="T904" i="1"/>
  <c r="T1454" i="1"/>
  <c r="T1412" i="1"/>
  <c r="T3254" i="1"/>
  <c r="T1203" i="1"/>
  <c r="T1961" i="1"/>
  <c r="T2221" i="1"/>
  <c r="T1819" i="1"/>
  <c r="T406" i="1"/>
  <c r="T832" i="1"/>
  <c r="T682" i="1"/>
  <c r="T3574" i="1"/>
  <c r="T2196" i="1"/>
  <c r="T2239" i="1"/>
  <c r="T3011" i="1"/>
  <c r="T3368" i="1"/>
  <c r="T3406" i="1"/>
  <c r="T2296" i="1"/>
  <c r="T3977" i="1"/>
  <c r="T2656" i="1"/>
  <c r="T3552" i="1"/>
  <c r="T2658" i="1"/>
  <c r="T3540" i="1"/>
  <c r="T73" i="1"/>
  <c r="T395" i="1"/>
  <c r="T2518" i="1"/>
  <c r="T3968" i="1"/>
  <c r="T890" i="1"/>
  <c r="T160" i="1"/>
  <c r="T3693" i="1"/>
  <c r="T3650" i="1"/>
  <c r="T260" i="1"/>
  <c r="T659" i="1"/>
  <c r="T1858" i="1"/>
  <c r="T2496" i="1"/>
  <c r="T4064" i="1"/>
  <c r="T3103" i="1"/>
  <c r="T2340" i="1"/>
  <c r="T718" i="1"/>
  <c r="T666" i="1"/>
  <c r="T2691" i="1"/>
  <c r="T3215" i="1"/>
  <c r="T172" i="1"/>
  <c r="T2553" i="1"/>
  <c r="T3937" i="1"/>
  <c r="T353" i="1"/>
  <c r="T1279" i="1"/>
  <c r="T3660" i="1"/>
  <c r="T3925" i="1"/>
  <c r="T2743" i="1"/>
  <c r="T2822" i="1"/>
  <c r="T3710" i="1"/>
  <c r="T539" i="1"/>
  <c r="T1778" i="1"/>
  <c r="T2730" i="1"/>
  <c r="T2831" i="1"/>
  <c r="T2689" i="1"/>
  <c r="T2433" i="1"/>
  <c r="T2823" i="1"/>
  <c r="T2930" i="1"/>
  <c r="T1654" i="1"/>
  <c r="T1261" i="1"/>
  <c r="T2701" i="1"/>
  <c r="T2752" i="1"/>
  <c r="T2765" i="1"/>
  <c r="T3299" i="1"/>
  <c r="T1817" i="1"/>
  <c r="T308" i="1"/>
  <c r="T3848" i="1"/>
  <c r="T1410" i="1"/>
  <c r="T1087" i="1"/>
  <c r="T3644" i="1"/>
  <c r="T3895" i="1"/>
  <c r="T3883" i="1"/>
  <c r="T1337" i="1"/>
  <c r="T508" i="1"/>
  <c r="T598" i="1"/>
  <c r="T1368" i="1"/>
  <c r="T2779" i="1"/>
  <c r="T1275" i="1"/>
  <c r="T3127" i="1"/>
  <c r="T1199" i="1"/>
  <c r="T2832" i="1"/>
  <c r="T400" i="1"/>
  <c r="T2687" i="1"/>
  <c r="T2148" i="1"/>
  <c r="T1491" i="1"/>
  <c r="T3667" i="1"/>
  <c r="T679" i="1"/>
  <c r="T1285" i="1"/>
  <c r="T2493" i="1"/>
  <c r="T2750" i="1"/>
  <c r="T1783" i="1"/>
  <c r="T2469" i="1"/>
  <c r="T1772" i="1"/>
  <c r="T2459" i="1"/>
  <c r="T627" i="1"/>
  <c r="T296" i="1"/>
  <c r="T1895" i="1"/>
  <c r="T661" i="1"/>
  <c r="T169" i="1"/>
  <c r="T328" i="1"/>
  <c r="T2071" i="1"/>
  <c r="T2321" i="1"/>
  <c r="T1548" i="1"/>
  <c r="T1616" i="1"/>
  <c r="T2470" i="1"/>
  <c r="T2402" i="1"/>
  <c r="T1730" i="1"/>
  <c r="T789" i="1"/>
  <c r="T1661" i="1"/>
  <c r="T3003" i="1"/>
  <c r="T3963" i="1"/>
  <c r="T50" i="1"/>
  <c r="T1081" i="1"/>
  <c r="T877" i="1"/>
  <c r="T2499" i="1"/>
  <c r="T1934" i="1"/>
  <c r="T1137" i="1"/>
  <c r="T338" i="1"/>
  <c r="T1393" i="1"/>
  <c r="T1610" i="1"/>
  <c r="T1266" i="1"/>
  <c r="T3423" i="1"/>
  <c r="T1693" i="1"/>
  <c r="T4031" i="1"/>
  <c r="T3536" i="1"/>
  <c r="T1108" i="1"/>
  <c r="T2085" i="1"/>
  <c r="T2159" i="1"/>
  <c r="T202" i="1"/>
  <c r="T1405" i="1"/>
  <c r="T2450" i="1"/>
  <c r="T1955" i="1"/>
  <c r="T399" i="1"/>
  <c r="T1292" i="1"/>
  <c r="T1807" i="1"/>
  <c r="T2908" i="1"/>
  <c r="T3634" i="1"/>
  <c r="T361" i="1"/>
  <c r="T2179" i="1"/>
  <c r="T1140" i="1"/>
  <c r="T52" i="1"/>
  <c r="T688" i="1"/>
  <c r="T2708" i="1"/>
  <c r="T1562" i="1"/>
  <c r="T1352" i="1"/>
  <c r="T4045" i="1"/>
  <c r="T3284" i="1"/>
  <c r="T3495" i="1"/>
  <c r="T3796" i="1"/>
  <c r="T1283" i="1"/>
  <c r="T3096" i="1"/>
  <c r="T1176" i="1"/>
  <c r="T1054" i="1"/>
  <c r="T3993" i="1"/>
  <c r="T1956" i="1"/>
  <c r="T3355" i="1"/>
  <c r="T2004" i="1"/>
  <c r="T387" i="1"/>
  <c r="T3160" i="1"/>
  <c r="T2211" i="1"/>
  <c r="T240" i="1"/>
  <c r="T2353" i="1"/>
  <c r="T4052" i="1"/>
  <c r="T1789" i="1"/>
  <c r="T2322" i="1"/>
  <c r="T2671" i="1"/>
  <c r="T3189" i="1"/>
  <c r="T1989" i="1"/>
  <c r="T2042" i="1"/>
  <c r="T2191" i="1"/>
  <c r="T1632" i="1"/>
  <c r="T1380" i="1"/>
  <c r="T1757" i="1"/>
  <c r="T1224" i="1"/>
  <c r="T4074" i="1"/>
  <c r="T2532" i="1"/>
  <c r="T1768" i="1"/>
  <c r="T2452" i="1"/>
  <c r="T3296" i="1"/>
  <c r="T3484" i="1"/>
  <c r="T212" i="1"/>
  <c r="T1001" i="1"/>
  <c r="T530" i="1"/>
  <c r="T835" i="1"/>
  <c r="T949" i="1"/>
  <c r="T390" i="1"/>
  <c r="T1456" i="1"/>
  <c r="T3454" i="1"/>
  <c r="T1806" i="1"/>
  <c r="T2799" i="1"/>
  <c r="T1135" i="1"/>
  <c r="T2965" i="1"/>
  <c r="T3619" i="1"/>
  <c r="T1476" i="1"/>
  <c r="T780" i="1"/>
  <c r="T3629" i="1"/>
  <c r="T1139" i="1"/>
  <c r="T3360" i="1"/>
  <c r="T2735" i="1"/>
  <c r="T2956" i="1"/>
  <c r="T2359" i="1"/>
  <c r="T3369" i="1"/>
  <c r="T3008" i="1"/>
  <c r="T1996" i="1"/>
  <c r="T773" i="1"/>
  <c r="T3743" i="1"/>
  <c r="T3249" i="1"/>
  <c r="T2048" i="1"/>
  <c r="T2738" i="1"/>
  <c r="T3060" i="1"/>
  <c r="T2674" i="1"/>
  <c r="T2038" i="1"/>
  <c r="T3269" i="1"/>
  <c r="T2789" i="1"/>
  <c r="T667" i="1"/>
  <c r="T1770" i="1"/>
  <c r="T1603" i="1"/>
  <c r="T1543" i="1"/>
  <c r="T2334" i="1"/>
  <c r="T888" i="1"/>
  <c r="T1957" i="1"/>
  <c r="T3276" i="1"/>
  <c r="T4075" i="1"/>
  <c r="T1195" i="1"/>
  <c r="T515" i="1"/>
  <c r="T2393" i="1"/>
  <c r="T1826" i="1"/>
  <c r="T3140" i="1"/>
  <c r="T61" i="1"/>
  <c r="T3198" i="1"/>
  <c r="T2781" i="1"/>
  <c r="T3648" i="1"/>
  <c r="T2084" i="1"/>
  <c r="T1513" i="1"/>
  <c r="T3893" i="1"/>
  <c r="T1805" i="1"/>
  <c r="T3174" i="1"/>
  <c r="T3005" i="1"/>
  <c r="T1948" i="1"/>
  <c r="T36" i="1"/>
  <c r="T3904" i="1"/>
  <c r="T3524" i="1"/>
  <c r="T2192" i="1"/>
  <c r="T3040" i="1"/>
  <c r="T95" i="1"/>
  <c r="T1021" i="1"/>
  <c r="T2041" i="1"/>
  <c r="T291" i="1"/>
  <c r="T1782" i="1"/>
  <c r="T3196" i="1"/>
  <c r="T705" i="1"/>
  <c r="T654" i="1"/>
  <c r="T3107" i="1"/>
  <c r="T1792" i="1"/>
  <c r="T950" i="1"/>
  <c r="T3058" i="1"/>
  <c r="T2437" i="1"/>
  <c r="T968" i="1"/>
  <c r="T1378" i="1"/>
  <c r="T2422" i="1"/>
  <c r="T3007" i="1"/>
  <c r="T3087" i="1"/>
  <c r="T3258" i="1"/>
  <c r="T516" i="1"/>
  <c r="T3761" i="1"/>
  <c r="T3538" i="1"/>
  <c r="T3602" i="1"/>
  <c r="T900" i="1"/>
  <c r="T8" i="1"/>
  <c r="T2224" i="1"/>
  <c r="T171" i="1"/>
  <c r="T2507" i="1"/>
  <c r="T3455" i="1"/>
  <c r="T2556" i="1"/>
  <c r="T428" i="1"/>
  <c r="T2593" i="1"/>
  <c r="T2525" i="1"/>
  <c r="T1877" i="1"/>
  <c r="T1026" i="1"/>
  <c r="T719" i="1"/>
  <c r="T1229" i="1"/>
  <c r="T958" i="1"/>
  <c r="T3416" i="1"/>
  <c r="T3479" i="1"/>
  <c r="T2830" i="1"/>
  <c r="T2040" i="1"/>
  <c r="T2171" i="1"/>
  <c r="T844" i="1"/>
  <c r="T2944" i="1"/>
  <c r="T3707" i="1"/>
  <c r="T2160" i="1"/>
  <c r="T2536" i="1"/>
  <c r="T3208" i="1"/>
  <c r="T3075" i="1"/>
  <c r="T1443" i="1"/>
  <c r="T1155" i="1"/>
  <c r="T4106" i="1"/>
  <c r="T3370" i="1"/>
  <c r="T3778" i="1"/>
  <c r="T812" i="1"/>
  <c r="T3610" i="1"/>
  <c r="T4053" i="1"/>
  <c r="T1035" i="1"/>
  <c r="T460" i="1"/>
  <c r="T1991" i="1"/>
  <c r="T912" i="1"/>
  <c r="T2190" i="1"/>
  <c r="T2565" i="1"/>
  <c r="T646" i="1"/>
  <c r="T2378" i="1"/>
  <c r="T1769" i="1"/>
  <c r="T2000" i="1"/>
  <c r="T2001" i="1"/>
  <c r="T2723" i="1"/>
  <c r="T1979" i="1"/>
  <c r="T2082" i="1"/>
  <c r="T2737" i="1"/>
  <c r="T1708" i="1"/>
  <c r="T2033" i="1"/>
  <c r="T3731" i="1"/>
  <c r="T2274" i="1"/>
  <c r="T3051" i="1"/>
  <c r="T401" i="1"/>
  <c r="T2840" i="1"/>
  <c r="T2336" i="1"/>
  <c r="T2810" i="1"/>
  <c r="T1596" i="1"/>
  <c r="T2729" i="1"/>
  <c r="T2630" i="1"/>
  <c r="T2640" i="1"/>
  <c r="T2209" i="1"/>
  <c r="T2326" i="1"/>
  <c r="T3503" i="1"/>
  <c r="T1326" i="1"/>
  <c r="T2441" i="1"/>
  <c r="T380" i="1"/>
  <c r="T2236" i="1"/>
  <c r="T1136" i="1"/>
  <c r="T3603" i="1"/>
  <c r="T2047" i="1"/>
  <c r="T1773" i="1"/>
  <c r="T637" i="1"/>
  <c r="T1322" i="1"/>
  <c r="T618" i="1"/>
  <c r="T2170" i="1"/>
  <c r="T2978" i="1"/>
  <c r="T3511" i="1"/>
  <c r="T2169" i="1"/>
  <c r="T438" i="1"/>
  <c r="T1481" i="1"/>
  <c r="T1123" i="1"/>
  <c r="T571" i="1"/>
  <c r="T2002" i="1"/>
  <c r="T3333" i="1"/>
  <c r="T638" i="1"/>
  <c r="T3873" i="1"/>
  <c r="T2035" i="1"/>
  <c r="T1047" i="1"/>
  <c r="T3641" i="1"/>
  <c r="T10" i="1"/>
  <c r="T467" i="1"/>
  <c r="T3359" i="1"/>
  <c r="T3996" i="1"/>
  <c r="T4009" i="1"/>
  <c r="T2279" i="1"/>
  <c r="T1784" i="1"/>
  <c r="T2351" i="1"/>
  <c r="T1645" i="1"/>
  <c r="T3764" i="1"/>
  <c r="T3448" i="1"/>
  <c r="T3890" i="1"/>
  <c r="T2120" i="1"/>
  <c r="T2016" i="1"/>
  <c r="T734" i="1"/>
  <c r="T1781" i="1"/>
  <c r="T1763" i="1"/>
  <c r="T1994" i="1"/>
  <c r="T1717" i="1"/>
  <c r="T683" i="1"/>
  <c r="T3941" i="1"/>
  <c r="T259" i="1"/>
  <c r="T690" i="1"/>
  <c r="T992" i="1"/>
  <c r="T859" i="1"/>
  <c r="T1711" i="1"/>
  <c r="T3586" i="1"/>
  <c r="T696" i="1"/>
  <c r="T1618" i="1"/>
  <c r="T141" i="1"/>
  <c r="T2136" i="1"/>
  <c r="T2430" i="1"/>
  <c r="T1392" i="1"/>
  <c r="T717" i="1"/>
  <c r="T215" i="1"/>
  <c r="T404" i="1"/>
  <c r="T1725" i="1"/>
  <c r="T2290" i="1"/>
  <c r="T2206" i="1"/>
  <c r="T280" i="1"/>
  <c r="T170" i="1"/>
  <c r="T3362" i="1"/>
  <c r="T2131" i="1"/>
  <c r="T111" i="1"/>
  <c r="T1073" i="1"/>
  <c r="T351" i="1"/>
  <c r="T2357" i="1"/>
  <c r="T3022" i="1"/>
  <c r="T2805" i="1"/>
  <c r="T3242" i="1"/>
  <c r="T1625" i="1"/>
  <c r="T2007" i="1"/>
  <c r="T2760" i="1"/>
  <c r="T1046" i="1"/>
  <c r="T3264" i="1"/>
  <c r="T630" i="1"/>
  <c r="T604" i="1"/>
  <c r="T2241" i="1"/>
  <c r="T4070" i="1"/>
  <c r="T4063" i="1"/>
  <c r="T1713" i="1"/>
  <c r="T3105" i="1"/>
  <c r="T4081" i="1"/>
  <c r="T663" i="1"/>
  <c r="T2043" i="1"/>
  <c r="T1426" i="1"/>
  <c r="T2563" i="1"/>
  <c r="T2645" i="1"/>
  <c r="T2631" i="1"/>
  <c r="T2151" i="1"/>
  <c r="T3640" i="1"/>
  <c r="T493" i="1"/>
  <c r="T423" i="1"/>
  <c r="T1225" i="1"/>
  <c r="T378" i="1"/>
  <c r="T903" i="1"/>
  <c r="T1098" i="1"/>
  <c r="T2146" i="1"/>
  <c r="T2636" i="1"/>
  <c r="T2647" i="1"/>
  <c r="T77" i="1"/>
  <c r="T1866" i="1"/>
  <c r="T2087" i="1"/>
  <c r="T495" i="1"/>
  <c r="T2373" i="1"/>
  <c r="T2398" i="1"/>
  <c r="T3601" i="1"/>
  <c r="T2659" i="1"/>
  <c r="T829" i="1"/>
  <c r="T3522" i="1"/>
  <c r="T3671" i="1"/>
  <c r="T2046" i="1"/>
  <c r="T1712" i="1"/>
  <c r="T1113" i="1"/>
  <c r="T1582" i="1"/>
  <c r="T3724" i="1"/>
  <c r="T3788" i="1"/>
  <c r="T3645" i="1"/>
  <c r="T1964" i="1"/>
  <c r="T3470" i="1"/>
  <c r="T761" i="1"/>
  <c r="T1493" i="1"/>
  <c r="T1434" i="1"/>
  <c r="T1972" i="1"/>
  <c r="T2955" i="1"/>
  <c r="T2966" i="1"/>
  <c r="T2490" i="1"/>
  <c r="T3720" i="1"/>
  <c r="T2254" i="1"/>
  <c r="T2197" i="1"/>
  <c r="T1865" i="1"/>
  <c r="T3072" i="1"/>
  <c r="T1354" i="1"/>
  <c r="T3462" i="1"/>
  <c r="T2938" i="1"/>
  <c r="T3012" i="1"/>
  <c r="T3443" i="1"/>
  <c r="T1124" i="1"/>
  <c r="T1164" i="1"/>
  <c r="T158" i="1"/>
  <c r="T476" i="1"/>
  <c r="T1862" i="1"/>
  <c r="T341" i="1"/>
  <c r="T1119" i="1"/>
  <c r="T1492" i="1"/>
  <c r="T1398" i="1"/>
  <c r="T379" i="1"/>
  <c r="T1299" i="1"/>
  <c r="T3978" i="1"/>
  <c r="T2027" i="1"/>
  <c r="T1100" i="1"/>
  <c r="T2500" i="1"/>
  <c r="T2072" i="1"/>
  <c r="T1517" i="1"/>
  <c r="T1470" i="1"/>
  <c r="T1855" i="1"/>
  <c r="T836" i="1"/>
  <c r="T2984" i="1"/>
  <c r="T3901" i="1"/>
  <c r="T1076" i="1"/>
  <c r="T3398" i="1"/>
  <c r="T132" i="1"/>
  <c r="T29" i="1"/>
  <c r="T763" i="1"/>
  <c r="T3691" i="1"/>
  <c r="T606" i="1"/>
  <c r="T1554" i="1"/>
  <c r="T2724" i="1"/>
  <c r="T2771" i="1"/>
  <c r="T1977" i="1"/>
  <c r="T2061" i="1"/>
  <c r="T2726" i="1"/>
  <c r="T3001" i="1"/>
  <c r="T2813" i="1"/>
  <c r="T1012" i="1"/>
  <c r="T2987" i="1"/>
  <c r="T3089" i="1"/>
  <c r="T3445" i="1"/>
  <c r="T3863" i="1"/>
  <c r="T1421" i="1"/>
  <c r="T1063" i="1"/>
  <c r="T3661" i="1"/>
  <c r="T2388" i="1"/>
  <c r="T3584" i="1"/>
  <c r="T1206" i="1"/>
  <c r="T3705" i="1"/>
  <c r="T3478" i="1"/>
  <c r="T4113" i="1"/>
  <c r="T1743" i="1"/>
  <c r="T3317" i="1"/>
  <c r="T3604" i="1"/>
  <c r="T474" i="1"/>
  <c r="T3373" i="1"/>
  <c r="T348" i="1"/>
  <c r="T1714" i="1"/>
  <c r="T88" i="1"/>
  <c r="T1628" i="1"/>
  <c r="T2895" i="1"/>
  <c r="T1560" i="1"/>
  <c r="T44" i="1"/>
  <c r="T194" i="1"/>
  <c r="T1464" i="1"/>
  <c r="T573" i="1"/>
  <c r="T1604" i="1"/>
  <c r="T1852" i="1"/>
  <c r="T792" i="1"/>
  <c r="T302" i="1"/>
  <c r="T1255" i="1"/>
  <c r="T3142" i="1"/>
  <c r="T1800" i="1"/>
  <c r="T821" i="1"/>
  <c r="T3236" i="1"/>
  <c r="T2177" i="1"/>
  <c r="T1273" i="1"/>
  <c r="T2022" i="1"/>
  <c r="T2552" i="1"/>
  <c r="T2612" i="1"/>
  <c r="T3498" i="1"/>
  <c r="T3763" i="1"/>
  <c r="T1793" i="1"/>
  <c r="T1065" i="1"/>
  <c r="T3831" i="1"/>
  <c r="T411" i="1"/>
  <c r="T744" i="1"/>
  <c r="T358" i="1"/>
  <c r="T2065" i="1"/>
  <c r="T2317" i="1"/>
  <c r="T3314" i="1"/>
  <c r="T3139" i="1"/>
  <c r="T785" i="1"/>
  <c r="T1024" i="1"/>
  <c r="T715" i="1"/>
  <c r="T2264" i="1"/>
  <c r="T3303" i="1"/>
  <c r="T2931" i="1"/>
  <c r="T2877" i="1"/>
  <c r="T2062" i="1"/>
  <c r="T1340" i="1"/>
  <c r="T862" i="1"/>
  <c r="T1663" i="1"/>
  <c r="T1013" i="1"/>
  <c r="T1003" i="1"/>
  <c r="T2200" i="1"/>
  <c r="T1630" i="1"/>
  <c r="T1192" i="1"/>
  <c r="T3202" i="1"/>
  <c r="T947" i="1"/>
  <c r="T3854" i="1"/>
  <c r="T2571" i="1"/>
  <c r="T273" i="1"/>
  <c r="T1402" i="1"/>
  <c r="T298" i="1"/>
  <c r="T2400" i="1"/>
  <c r="T3510" i="1"/>
  <c r="T57" i="1"/>
  <c r="T600" i="1"/>
  <c r="T143" i="1"/>
  <c r="T144" i="1"/>
  <c r="T3812" i="1"/>
  <c r="T3178" i="1"/>
  <c r="T3919" i="1"/>
  <c r="T2852" i="1"/>
  <c r="T3982" i="1"/>
  <c r="T3320" i="1"/>
  <c r="T2101" i="1"/>
  <c r="T2166" i="1"/>
  <c r="T3380" i="1"/>
  <c r="T163" i="1"/>
  <c r="T3247" i="1"/>
  <c r="T3422" i="1"/>
  <c r="T2600" i="1"/>
  <c r="T3672" i="1"/>
  <c r="T346" i="1"/>
  <c r="T1637" i="1"/>
  <c r="T898" i="1"/>
  <c r="T1394" i="1"/>
  <c r="T816" i="1"/>
  <c r="T758" i="1"/>
  <c r="T569" i="1"/>
  <c r="T3832" i="1"/>
  <c r="T1276" i="1"/>
  <c r="T779" i="1"/>
  <c r="T1815" i="1"/>
  <c r="T1105" i="1"/>
  <c r="T918" i="1"/>
  <c r="T994" i="1"/>
  <c r="T1516" i="1"/>
  <c r="T3869" i="1"/>
  <c r="T1946" i="1"/>
  <c r="T802" i="1"/>
  <c r="T2501" i="1"/>
  <c r="T892" i="1"/>
  <c r="T1507" i="1"/>
  <c r="T2276" i="1"/>
  <c r="T980" i="1"/>
  <c r="T2410" i="1"/>
  <c r="T4109" i="1"/>
  <c r="T2628" i="1"/>
  <c r="T2284" i="1"/>
  <c r="T897" i="1"/>
  <c r="T1734" i="1"/>
  <c r="T1652" i="1"/>
  <c r="T146" i="1"/>
  <c r="T1025" i="1"/>
  <c r="T838" i="1"/>
  <c r="T2277" i="1"/>
  <c r="T1657" i="1"/>
  <c r="T3704" i="1"/>
  <c r="T889" i="1"/>
  <c r="T1371" i="1"/>
  <c r="T2243" i="1"/>
  <c r="T3814" i="1"/>
  <c r="T3036" i="1"/>
  <c r="T3006" i="1"/>
  <c r="T2642" i="1"/>
  <c r="T3125" i="1"/>
  <c r="T3062" i="1"/>
  <c r="T3092" i="1"/>
  <c r="T2922" i="1"/>
  <c r="T3038" i="1"/>
  <c r="T3111" i="1"/>
  <c r="T3273" i="1"/>
  <c r="T3834" i="1"/>
  <c r="T3922" i="1"/>
  <c r="T2842" i="1"/>
  <c r="T3970" i="1"/>
  <c r="T1597" i="1"/>
  <c r="T1585" i="1"/>
  <c r="T1467" i="1"/>
  <c r="T394" i="1"/>
  <c r="T2969" i="1"/>
  <c r="T3477" i="1"/>
  <c r="T778" i="1"/>
  <c r="T2133" i="1"/>
  <c r="T3263" i="1"/>
  <c r="T74" i="1"/>
  <c r="T3101" i="1"/>
  <c r="T2021" i="1"/>
  <c r="T587" i="1"/>
  <c r="T3349" i="1"/>
  <c r="T2998" i="1"/>
  <c r="T3407" i="1"/>
  <c r="T2387" i="1"/>
  <c r="T3664" i="1"/>
  <c r="T2097" i="1"/>
  <c r="T2566" i="1"/>
  <c r="T1295" i="1"/>
  <c r="T3507" i="1"/>
  <c r="T90" i="1"/>
  <c r="T2834" i="1"/>
  <c r="T4060" i="1"/>
  <c r="T550" i="1"/>
  <c r="T716" i="1"/>
  <c r="T614" i="1"/>
  <c r="T3617" i="1"/>
  <c r="T166" i="1"/>
  <c r="T2381" i="1"/>
  <c r="T2825" i="1"/>
  <c r="T556" i="1"/>
  <c r="T959" i="1"/>
  <c r="T3632" i="1"/>
  <c r="T3726" i="1"/>
  <c r="T2557" i="1"/>
  <c r="T3499" i="1"/>
  <c r="T3256" i="1"/>
  <c r="T3515" i="1"/>
  <c r="T1269" i="1"/>
  <c r="T127" i="1"/>
  <c r="T2747" i="1"/>
  <c r="T1316" i="1"/>
  <c r="T3319" i="1"/>
  <c r="T3137" i="1"/>
  <c r="T3598" i="1"/>
  <c r="T848" i="1"/>
  <c r="T2297" i="1"/>
  <c r="T1840" i="1"/>
  <c r="T3056" i="1"/>
  <c r="T1952" i="1"/>
  <c r="T3224" i="1"/>
  <c r="T3736" i="1"/>
  <c r="T1423" i="1"/>
  <c r="T4017" i="1"/>
  <c r="T2963" i="1"/>
  <c r="T3512" i="1"/>
  <c r="T3835" i="1"/>
  <c r="T541" i="1"/>
  <c r="T3946" i="1"/>
  <c r="T3960" i="1"/>
  <c r="T3547" i="1"/>
  <c r="T3348" i="1"/>
  <c r="T3624" i="1"/>
  <c r="T3923" i="1"/>
  <c r="T3844" i="1"/>
  <c r="T1236" i="1"/>
  <c r="T694" i="1"/>
  <c r="T1038" i="1"/>
  <c r="T1350" i="1"/>
  <c r="T3472" i="1"/>
  <c r="T3466" i="1"/>
  <c r="T2401" i="1"/>
  <c r="T452" i="1"/>
  <c r="T3041" i="1"/>
  <c r="T759" i="1"/>
  <c r="T3891" i="1"/>
  <c r="T1720" i="1"/>
  <c r="T660" i="1"/>
  <c r="T3874" i="1"/>
  <c r="T519" i="1"/>
  <c r="T3797" i="1"/>
  <c r="T1218" i="1"/>
  <c r="T3055" i="1"/>
  <c r="T3646" i="1"/>
  <c r="T1992" i="1"/>
  <c r="T448" i="1"/>
  <c r="T810" i="1"/>
  <c r="T226" i="1"/>
  <c r="T3699" i="1"/>
  <c r="T737" i="1"/>
  <c r="T459" i="1"/>
  <c r="T479" i="1"/>
  <c r="T695" i="1"/>
  <c r="T1444" i="1"/>
  <c r="T180" i="1"/>
  <c r="T3513" i="1"/>
  <c r="T3034" i="1"/>
  <c r="T782" i="1"/>
  <c r="T650" i="1"/>
  <c r="T1528" i="1"/>
  <c r="T2510" i="1"/>
  <c r="T1883" i="1"/>
  <c r="T1171" i="1"/>
  <c r="T1668" i="1"/>
  <c r="T2848" i="1"/>
  <c r="T736" i="1"/>
  <c r="T3625" i="1"/>
  <c r="T1694" i="1"/>
  <c r="T2546" i="1"/>
  <c r="T109" i="1"/>
  <c r="T1082" i="1"/>
  <c r="T1377" i="1"/>
  <c r="T2371" i="1"/>
  <c r="T2057" i="1"/>
  <c r="T1381" i="1"/>
  <c r="T1497" i="1"/>
  <c r="T12" i="1"/>
  <c r="T1614" i="1"/>
  <c r="T1286" i="1"/>
  <c r="T1162" i="1"/>
  <c r="T1018" i="1"/>
  <c r="T11" i="1"/>
  <c r="T1083" i="1"/>
  <c r="T55" i="1"/>
  <c r="T1982" i="1"/>
  <c r="T2111" i="1"/>
  <c r="T628" i="1"/>
  <c r="T1141" i="1"/>
  <c r="T87" i="1"/>
  <c r="T1346" i="1"/>
  <c r="T946" i="1"/>
  <c r="T1023" i="1"/>
  <c r="T1149" i="1"/>
  <c r="T2377" i="1"/>
  <c r="T340" i="1"/>
  <c r="T856" i="1"/>
  <c r="T1684" i="1"/>
  <c r="T804" i="1"/>
  <c r="T1907" i="1"/>
  <c r="T1538" i="1"/>
  <c r="T3021" i="1"/>
  <c r="T985" i="1"/>
  <c r="T954" i="1"/>
  <c r="T1010" i="1"/>
  <c r="T2011" i="1"/>
  <c r="T2063" i="1"/>
  <c r="T1534" i="1"/>
  <c r="T632" i="1"/>
  <c r="T2460" i="1"/>
  <c r="T3635" i="1"/>
  <c r="T2418" i="1"/>
  <c r="T674" i="1"/>
  <c r="T574" i="1"/>
  <c r="T3133" i="1"/>
  <c r="T2068" i="1"/>
  <c r="T944" i="1"/>
  <c r="T532" i="1"/>
  <c r="T1009" i="1"/>
  <c r="T1363" i="1"/>
  <c r="T1069" i="1"/>
  <c r="T1751" i="1"/>
  <c r="T1613" i="1"/>
  <c r="T3148" i="1"/>
  <c r="T999" i="1"/>
  <c r="T2347" i="1"/>
  <c r="T2386" i="1"/>
  <c r="T647" i="1"/>
  <c r="T1328" i="1"/>
  <c r="T286" i="1"/>
  <c r="T312" i="1"/>
  <c r="T1915" i="1"/>
  <c r="T343" i="1"/>
  <c r="T3680" i="1"/>
  <c r="T2471" i="1"/>
  <c r="T3784" i="1"/>
  <c r="T818" i="1"/>
  <c r="T2514" i="1"/>
  <c r="T2894" i="1"/>
  <c r="T677" i="1"/>
  <c r="T3892" i="1"/>
  <c r="T1459" i="1"/>
  <c r="T708" i="1"/>
  <c r="T521" i="1"/>
  <c r="T2282" i="1"/>
  <c r="T3762" i="1"/>
  <c r="T2936" i="1"/>
  <c r="T2320" i="1"/>
  <c r="T875" i="1"/>
  <c r="T2999" i="1"/>
  <c r="T772" i="1"/>
  <c r="T2338" i="1"/>
  <c r="T825" i="1"/>
  <c r="T917" i="1"/>
  <c r="T1142" i="1"/>
  <c r="T879" i="1"/>
  <c r="T1550" i="1"/>
  <c r="T2045" i="1"/>
  <c r="T4006" i="1"/>
  <c r="T2520" i="1"/>
  <c r="T2575" i="1"/>
  <c r="T415" i="1"/>
  <c r="T4072" i="1"/>
  <c r="T561" i="1"/>
  <c r="T2620" i="1"/>
  <c r="T2626" i="1"/>
  <c r="T152" i="1"/>
  <c r="T2154" i="1"/>
  <c r="T2648" i="1"/>
  <c r="T658" i="1"/>
  <c r="T2020" i="1"/>
  <c r="T315" i="1"/>
  <c r="T1959" i="1"/>
  <c r="T4028" i="1"/>
  <c r="T3065" i="1"/>
  <c r="T2193" i="1"/>
  <c r="T3496" i="1"/>
  <c r="T66" i="1"/>
  <c r="T297" i="1"/>
  <c r="T130" i="1"/>
  <c r="T4050" i="1"/>
  <c r="T2639" i="1"/>
  <c r="T548" i="1"/>
  <c r="T2216" i="1"/>
  <c r="T3560" i="1"/>
  <c r="T3793" i="1"/>
  <c r="T555" i="1"/>
  <c r="T3401" i="1"/>
  <c r="T16" i="1"/>
  <c r="T2951" i="1"/>
  <c r="T65" i="1"/>
  <c r="T3117" i="1"/>
  <c r="T3468" i="1"/>
  <c r="T3642" i="1"/>
  <c r="T3806" i="1"/>
  <c r="T1097" i="1"/>
  <c r="T2406" i="1"/>
  <c r="T2996" i="1"/>
  <c r="T2745" i="1"/>
  <c r="T2590" i="1"/>
  <c r="T1891" i="1"/>
  <c r="T3157" i="1"/>
  <c r="T3748" i="1"/>
  <c r="T4089" i="1"/>
  <c r="T2857" i="1"/>
  <c r="T3653" i="1"/>
  <c r="T3975" i="1"/>
  <c r="T3035" i="1"/>
  <c r="T2835" i="1"/>
  <c r="T154" i="1"/>
  <c r="T129" i="1"/>
  <c r="T80" i="1"/>
  <c r="T2638" i="1"/>
  <c r="T3752" i="1"/>
  <c r="T2614" i="1"/>
  <c r="T2633" i="1"/>
  <c r="T3729" i="1"/>
  <c r="T1050" i="1"/>
  <c r="T442" i="1"/>
  <c r="T2668" i="1"/>
  <c r="T383" i="1"/>
  <c r="T2688" i="1"/>
  <c r="T787" i="1"/>
  <c r="T2660" i="1"/>
  <c r="T596" i="1"/>
  <c r="T503" i="1"/>
  <c r="T1845" i="1"/>
  <c r="T3506" i="1"/>
  <c r="T2172" i="1"/>
  <c r="T1091" i="1"/>
  <c r="T3933" i="1"/>
  <c r="T619" i="1"/>
  <c r="T2816" i="1"/>
  <c r="T2056" i="1"/>
  <c r="T1403" i="1"/>
  <c r="T2269" i="1"/>
  <c r="T2839" i="1"/>
  <c r="T616" i="1"/>
  <c r="T1884" i="1"/>
  <c r="T471" i="1"/>
  <c r="T1726" i="1"/>
  <c r="T1104" i="1"/>
  <c r="T3356" i="1"/>
  <c r="T352" i="1"/>
  <c r="T505" i="1"/>
  <c r="T1107" i="1"/>
  <c r="T2228" i="1"/>
  <c r="T1737" i="1"/>
  <c r="T1524" i="1"/>
  <c r="T1014" i="1"/>
  <c r="T2912" i="1"/>
  <c r="T1032" i="1"/>
  <c r="T3233" i="1"/>
  <c r="T332" i="1"/>
  <c r="T514" i="1"/>
  <c r="T2629" i="1"/>
  <c r="T3238" i="1"/>
  <c r="T389" i="1"/>
  <c r="T3122" i="1"/>
  <c r="T1059" i="1"/>
  <c r="T1256" i="1"/>
  <c r="T1427" i="1"/>
  <c r="T3815" i="1"/>
  <c r="T3606" i="1"/>
  <c r="T2811" i="1"/>
  <c r="T2476" i="1"/>
  <c r="T2845" i="1"/>
  <c r="T2663" i="1"/>
  <c r="T3159" i="1"/>
  <c r="T1672" i="1"/>
  <c r="T2115" i="1"/>
  <c r="T781" i="1"/>
  <c r="T1088" i="1"/>
  <c r="T1327" i="1"/>
  <c r="T1546" i="1"/>
  <c r="T4026" i="1"/>
  <c r="T457" i="1"/>
  <c r="T1165" i="1"/>
  <c r="T2494" i="1"/>
  <c r="T3889" i="1"/>
  <c r="T2778" i="1"/>
  <c r="T2203" i="1"/>
  <c r="T3392" i="1"/>
  <c r="T3916" i="1"/>
  <c r="T2703" i="1"/>
  <c r="T1060" i="1"/>
  <c r="T3837" i="1"/>
  <c r="T1932" i="1"/>
  <c r="T754" i="1"/>
  <c r="T183" i="1"/>
  <c r="T3152" i="1"/>
  <c r="T612" i="1"/>
  <c r="T1290" i="1"/>
  <c r="T1742" i="1"/>
  <c r="T3526" i="1"/>
  <c r="T1771" i="1"/>
  <c r="T421" i="1"/>
  <c r="T371" i="1"/>
  <c r="T84" i="1"/>
  <c r="T3718" i="1"/>
  <c r="T3383" i="1"/>
  <c r="T984" i="1"/>
  <c r="T2696" i="1"/>
  <c r="T2833" i="1"/>
  <c r="T2952" i="1"/>
  <c r="T1499" i="1"/>
  <c r="T840" i="1"/>
  <c r="T4112" i="1"/>
  <c r="T4040" i="1"/>
  <c r="T942" i="1"/>
  <c r="T583" i="1"/>
  <c r="T3979" i="1"/>
  <c r="T1494" i="1"/>
  <c r="T2140" i="1"/>
  <c r="T3527" i="1"/>
  <c r="T3618" i="1"/>
  <c r="T1644" i="1"/>
  <c r="T477" i="1"/>
  <c r="T2591" i="1"/>
  <c r="T702" i="1"/>
  <c r="T3505" i="1"/>
  <c r="T1503" i="1"/>
  <c r="T2372" i="1"/>
  <c r="T1837" i="1"/>
  <c r="T608" i="1"/>
  <c r="T3994" i="1"/>
  <c r="T3659" i="1"/>
  <c r="T4036" i="1"/>
  <c r="T1375" i="1"/>
  <c r="T1117" i="1"/>
  <c r="T1395" i="1"/>
  <c r="T3701" i="1"/>
  <c r="T1348" i="1"/>
  <c r="T3949" i="1"/>
  <c r="T1022" i="1"/>
  <c r="T3862" i="1"/>
  <c r="T871" i="1"/>
  <c r="T3200" i="1"/>
  <c r="T3155" i="1"/>
  <c r="T1133" i="1"/>
  <c r="T9" i="1"/>
  <c r="T4004" i="1"/>
  <c r="T3899" i="1"/>
  <c r="T2189" i="1"/>
  <c r="T2137" i="1"/>
  <c r="T2231" i="1"/>
  <c r="T2661" i="1"/>
  <c r="T1818" i="1"/>
  <c r="T1085" i="1"/>
  <c r="T3076" i="1"/>
  <c r="T3954" i="1"/>
  <c r="T3662" i="1"/>
  <c r="T2836" i="1"/>
  <c r="T3605" i="1"/>
  <c r="T2794" i="1"/>
  <c r="T1302" i="1"/>
  <c r="T1053" i="1"/>
  <c r="T726" i="1"/>
  <c r="T1333" i="1"/>
  <c r="T349" i="1"/>
  <c r="T13" i="1"/>
  <c r="T2715" i="1"/>
  <c r="T2929" i="1"/>
  <c r="T727" i="1"/>
  <c r="T2791" i="1"/>
  <c r="T1874" i="1"/>
  <c r="T490" i="1"/>
  <c r="T1798" i="1"/>
  <c r="T731" i="1"/>
  <c r="T35" i="1"/>
  <c r="T1221" i="1"/>
  <c r="T625" i="1"/>
  <c r="T3820" i="1"/>
  <c r="T1537" i="1"/>
  <c r="T1453" i="1"/>
  <c r="T49" i="1"/>
  <c r="T938" i="1"/>
  <c r="T155" i="1"/>
  <c r="T2044" i="1"/>
  <c r="T1461" i="1"/>
  <c r="T67" i="1"/>
  <c r="T2522" i="1"/>
  <c r="T3150" i="1"/>
  <c r="T281" i="1"/>
  <c r="T1440" i="1"/>
  <c r="T3639" i="1"/>
  <c r="T725" i="1"/>
  <c r="T3950" i="1"/>
  <c r="T2517" i="1"/>
  <c r="T2961" i="1"/>
  <c r="T3452" i="1"/>
  <c r="T806" i="1"/>
  <c r="T2503" i="1"/>
  <c r="T2248" i="1"/>
  <c r="T1408" i="1"/>
  <c r="T896" i="1"/>
  <c r="T1947" i="1"/>
  <c r="T2873" i="1"/>
  <c r="T3678" i="1"/>
  <c r="T3052" i="1"/>
  <c r="T4110" i="1"/>
  <c r="T176" i="1"/>
  <c r="T3210" i="1"/>
  <c r="T2775" i="1"/>
  <c r="T1061" i="1"/>
  <c r="T3028" i="1"/>
  <c r="T376" i="1"/>
  <c r="T3674" i="1"/>
  <c r="T1626" i="1"/>
  <c r="T1486" i="1"/>
  <c r="T3241" i="1"/>
  <c r="T1222" i="1"/>
  <c r="T3593" i="1"/>
  <c r="T1899" i="1"/>
  <c r="T4049" i="1"/>
  <c r="T3638" i="1"/>
  <c r="T303" i="1"/>
  <c r="T2977" i="1"/>
  <c r="T4014" i="1"/>
  <c r="T483" i="1"/>
  <c r="T1536" i="1"/>
  <c r="T2519" i="1"/>
  <c r="T3817" i="1"/>
  <c r="T357" i="1"/>
  <c r="T1473" i="1"/>
  <c r="T3856" i="1"/>
  <c r="T3067" i="1"/>
  <c r="T1918" i="1"/>
  <c r="T3509" i="1"/>
  <c r="T231" i="1"/>
  <c r="T2598" i="1"/>
  <c r="T2100" i="1"/>
  <c r="T2483" i="1"/>
  <c r="T1937" i="1"/>
  <c r="T3091" i="1"/>
  <c r="T3037" i="1"/>
  <c r="T1620" i="1"/>
  <c r="T1156" i="1"/>
  <c r="T3371" i="1"/>
  <c r="T262" i="1"/>
  <c r="T1479" i="1"/>
  <c r="T3064" i="1"/>
  <c r="T2722" i="1"/>
  <c r="T2809" i="1"/>
  <c r="T1418" i="1"/>
  <c r="T3308" i="1"/>
  <c r="T4012" i="1"/>
  <c r="T3864" i="1"/>
  <c r="T1564" i="1"/>
  <c r="T2716" i="1"/>
  <c r="T1084" i="1"/>
  <c r="T204" i="1"/>
  <c r="T3387" i="1"/>
  <c r="T2970" i="1"/>
  <c r="T2403" i="1"/>
  <c r="T426" i="1"/>
  <c r="T2843" i="1"/>
  <c r="T1660" i="1"/>
  <c r="T1374" i="1"/>
  <c r="T409" i="1"/>
  <c r="T1611" i="1"/>
  <c r="T1289" i="1"/>
  <c r="T487" i="1"/>
  <c r="T2853" i="1"/>
  <c r="T1414" i="1"/>
  <c r="T3297" i="1"/>
  <c r="T2913" i="1"/>
  <c r="T3708" i="1"/>
  <c r="T2226" i="1"/>
  <c r="T1304" i="1"/>
  <c r="T876" i="1"/>
  <c r="T3293" i="1"/>
  <c r="T3435" i="1"/>
  <c r="T3073" i="1"/>
  <c r="T216" i="1"/>
  <c r="T2310" i="1"/>
  <c r="T3100" i="1"/>
  <c r="T2466" i="1"/>
  <c r="T3427" i="1"/>
  <c r="T4002" i="1"/>
  <c r="T2901" i="1"/>
  <c r="T3149" i="1"/>
  <c r="T2804" i="1"/>
  <c r="T269" i="1"/>
  <c r="T3485" i="1"/>
  <c r="T3570" i="1"/>
  <c r="T3288" i="1"/>
  <c r="T3173" i="1"/>
  <c r="T2980" i="1"/>
  <c r="T1924" i="1"/>
  <c r="T991" i="1"/>
  <c r="T1624" i="1"/>
  <c r="T2442" i="1"/>
  <c r="T964" i="1"/>
  <c r="T1268" i="1"/>
  <c r="T1741" i="1"/>
  <c r="T2949" i="1"/>
  <c r="T1385" i="1"/>
  <c r="T3612" i="1"/>
  <c r="T1152" i="1"/>
  <c r="T3597" i="1"/>
  <c r="T2541" i="1"/>
  <c r="T392" i="1"/>
  <c r="T306" i="1"/>
  <c r="T465" i="1"/>
  <c r="T1928" i="1"/>
  <c r="T4076" i="1"/>
  <c r="T3377" i="1"/>
  <c r="T1746" i="1"/>
  <c r="T458" i="1"/>
  <c r="T432" i="1"/>
  <c r="T2344" i="1"/>
  <c r="T2252" i="1"/>
  <c r="T3746" i="1"/>
  <c r="T454" i="1"/>
  <c r="T268" i="1"/>
  <c r="T1436" i="1"/>
  <c r="T2769" i="1"/>
  <c r="T3345" i="1"/>
  <c r="T1998" i="1"/>
  <c r="T3502" i="1"/>
  <c r="T3592" i="1"/>
  <c r="T2992" i="1"/>
  <c r="T181" i="1"/>
  <c r="T2795" i="1"/>
  <c r="T1033" i="1"/>
  <c r="T3248" i="1"/>
  <c r="T156" i="1"/>
  <c r="T3952" i="1"/>
  <c r="T148" i="1"/>
  <c r="T3915" i="1"/>
  <c r="T1496" i="1"/>
  <c r="T1678" i="1"/>
  <c r="T497" i="1"/>
  <c r="T4095" i="1"/>
  <c r="T1495" i="1"/>
  <c r="T492" i="1"/>
  <c r="T2104" i="1"/>
  <c r="T3857" i="1"/>
  <c r="T3386" i="1"/>
  <c r="T408" i="1"/>
  <c r="T1718" i="1"/>
  <c r="T1756" i="1"/>
  <c r="T3697" i="1"/>
  <c r="T3223" i="1"/>
  <c r="T1435" i="1"/>
  <c r="T3567" i="1"/>
  <c r="T4047" i="1"/>
  <c r="T993" i="1"/>
  <c r="T4051" i="1"/>
  <c r="T2339" i="1"/>
  <c r="T3277" i="1"/>
  <c r="T2058" i="1"/>
  <c r="T3803" i="1"/>
  <c r="T191" i="1"/>
  <c r="T3459" i="1"/>
  <c r="T3245" i="1"/>
  <c r="T3717" i="1"/>
  <c r="T238" i="1"/>
  <c r="T3622" i="1"/>
  <c r="T3312" i="1"/>
  <c r="T3744" i="1"/>
  <c r="T33" i="1"/>
  <c r="T925" i="1"/>
  <c r="T2858" i="1"/>
  <c r="T41" i="1"/>
  <c r="T3307" i="1"/>
  <c r="T1455" i="1"/>
  <c r="T1110" i="1"/>
  <c r="T3177" i="1"/>
  <c r="T3579" i="1"/>
  <c r="T159" i="1"/>
  <c r="T1027" i="1"/>
  <c r="T265" i="1"/>
  <c r="T3340" i="1"/>
  <c r="T1938" i="1"/>
  <c r="T4042" i="1"/>
  <c r="T3771" i="1"/>
  <c r="T3209" i="1"/>
  <c r="T4030" i="1"/>
  <c r="T451" i="1"/>
  <c r="T407" i="1"/>
  <c r="T469" i="1"/>
  <c r="T2180" i="1"/>
  <c r="T488" i="1"/>
  <c r="T2467" i="1"/>
  <c r="T40" i="1"/>
  <c r="T337" i="1"/>
  <c r="T3077" i="1"/>
  <c r="T2886" i="1"/>
  <c r="T1472" i="1"/>
  <c r="T865" i="1"/>
  <c r="T1602" i="1"/>
  <c r="T1475" i="1"/>
  <c r="T4037" i="1"/>
  <c r="T3587" i="1"/>
  <c r="T412" i="1"/>
  <c r="T3804" i="1"/>
  <c r="T54" i="1"/>
  <c r="T2906" i="1"/>
  <c r="T2428" i="1"/>
  <c r="T3572" i="1"/>
  <c r="T943" i="1"/>
  <c r="T3926" i="1"/>
  <c r="T3301" i="1"/>
  <c r="T732" i="1"/>
  <c r="T3395" i="1"/>
  <c r="T3494" i="1"/>
  <c r="T276" i="1"/>
  <c r="T218" i="1"/>
  <c r="T3518" i="1"/>
  <c r="T4032" i="1"/>
  <c r="T1361" i="1"/>
  <c r="T3871" i="1"/>
  <c r="T1605" i="1"/>
  <c r="T274" i="1"/>
  <c r="T1174" i="1"/>
  <c r="T3813" i="1"/>
  <c r="T4024" i="1"/>
  <c r="T136" i="1"/>
  <c r="T3253" i="1"/>
  <c r="T2736" i="1"/>
  <c r="T811" i="1"/>
  <c r="T2698" i="1"/>
  <c r="T2551" i="1"/>
  <c r="T4061" i="1"/>
  <c r="T2664" i="1"/>
  <c r="T2651" i="1"/>
  <c r="T4034" i="1"/>
  <c r="T424" i="1"/>
  <c r="T3167" i="1"/>
  <c r="T1106" i="1"/>
  <c r="T691" i="1"/>
  <c r="T2758" i="1"/>
  <c r="T2607" i="1"/>
  <c r="T3450" i="1"/>
  <c r="T3551" i="1"/>
  <c r="T1542" i="1"/>
  <c r="T3779" i="1"/>
  <c r="T1656" i="1"/>
  <c r="T1568" i="1"/>
  <c r="T873" i="1"/>
  <c r="T846" i="1"/>
  <c r="T933" i="1"/>
  <c r="T2827" i="1"/>
  <c r="T3025" i="1"/>
  <c r="T852" i="1"/>
  <c r="T3016" i="1"/>
  <c r="T3456" i="1"/>
  <c r="T2652" i="1"/>
  <c r="T1579" i="1"/>
  <c r="T2492" i="1"/>
  <c r="T3097" i="1"/>
  <c r="T1300" i="1"/>
  <c r="T1642" i="1"/>
  <c r="T3855" i="1"/>
  <c r="T3346" i="1"/>
  <c r="T3027" i="1"/>
  <c r="T2534" i="1"/>
  <c r="T1919" i="1"/>
  <c r="T1544" i="1"/>
  <c r="T445" i="1"/>
  <c r="T227" i="1"/>
  <c r="T398" i="1"/>
  <c r="T4039" i="1"/>
  <c r="T4071" i="1"/>
  <c r="T3144" i="1"/>
  <c r="T396" i="1"/>
  <c r="T2829" i="1"/>
  <c r="T1662" i="1"/>
  <c r="T233" i="1"/>
  <c r="T288" i="1"/>
  <c r="T2539" i="1"/>
  <c r="T962" i="1"/>
  <c r="T2806" i="1"/>
  <c r="T3566" i="1"/>
  <c r="T2709" i="1"/>
  <c r="T1202" i="1"/>
  <c r="T333" i="1"/>
  <c r="T2739" i="1"/>
  <c r="T2078" i="1"/>
  <c r="T1698" i="1"/>
  <c r="T1997" i="1"/>
  <c r="T2244" i="1"/>
  <c r="T1721" i="1"/>
  <c r="T3381" i="1"/>
  <c r="T1629" i="1"/>
  <c r="T3643" i="1"/>
  <c r="T1653" i="1"/>
  <c r="T1264" i="1"/>
  <c r="T3758" i="1"/>
  <c r="T1071" i="1"/>
  <c r="T3733" i="1"/>
  <c r="T2116" i="1"/>
  <c r="T1193" i="1"/>
  <c r="T92" i="1"/>
  <c r="T1876" i="1"/>
  <c r="T2713" i="1"/>
  <c r="T3533" i="1"/>
  <c r="T3309" i="1"/>
  <c r="T184" i="1"/>
  <c r="T1760" i="1"/>
  <c r="T3900" i="1"/>
  <c r="T3808" i="1"/>
  <c r="T365" i="1"/>
  <c r="T1591" i="1"/>
  <c r="T4019" i="1"/>
  <c r="T1466" i="1"/>
  <c r="T2826" i="1"/>
  <c r="T2250" i="1"/>
  <c r="T3711" i="1"/>
  <c r="T3375" i="1"/>
  <c r="T1868" i="1"/>
  <c r="T356" i="1"/>
  <c r="T2110" i="1"/>
  <c r="T2915" i="1"/>
  <c r="T3336" i="1"/>
  <c r="T2892" i="1"/>
  <c r="T885" i="1"/>
  <c r="T1609" i="1"/>
  <c r="T3894" i="1"/>
  <c r="T3185" i="1"/>
  <c r="T3231" i="1"/>
  <c r="T2261" i="1"/>
  <c r="T1502" i="1"/>
  <c r="T3424" i="1"/>
  <c r="T319" i="1"/>
  <c r="T2354" i="1"/>
  <c r="T3973" i="1"/>
  <c r="T1030" i="1"/>
  <c r="T2212" i="1"/>
  <c r="T3887" i="1"/>
  <c r="T3115" i="1"/>
  <c r="T1584" i="1"/>
  <c r="T2596" i="1"/>
  <c r="T1803" i="1"/>
  <c r="T3542" i="1"/>
  <c r="T3920" i="1"/>
  <c r="T2878" i="1"/>
  <c r="T4001" i="1"/>
  <c r="T2051" i="1"/>
  <c r="T2567" i="1"/>
  <c r="T1058" i="1"/>
  <c r="T4091" i="1"/>
  <c r="T1927" i="1"/>
  <c r="T3243" i="1"/>
  <c r="T3412" i="1"/>
  <c r="T93" i="1"/>
  <c r="T1258" i="1"/>
  <c r="T1893" i="1"/>
  <c r="T1483" i="1"/>
  <c r="T314" i="1"/>
  <c r="T3669" i="1"/>
  <c r="T2772" i="1"/>
  <c r="T629" i="1"/>
  <c r="T3964" i="1"/>
  <c r="T1634" i="1"/>
  <c r="T3976" i="1"/>
  <c r="T4057" i="1"/>
  <c r="T4093" i="1"/>
  <c r="T126" i="1"/>
  <c r="T1689" i="1"/>
  <c r="T1599" i="1"/>
  <c r="T4115" i="1"/>
  <c r="T3585" i="1"/>
  <c r="T3690" i="1"/>
  <c r="T3657" i="1"/>
  <c r="T3378" i="1"/>
  <c r="T3453" i="1"/>
  <c r="T966" i="1"/>
  <c r="T3550" i="1"/>
  <c r="T1802" i="1"/>
  <c r="T295" i="1"/>
  <c r="T2613" i="1"/>
  <c r="T2152" i="1"/>
  <c r="T382" i="1"/>
  <c r="T3539" i="1"/>
  <c r="T3449" i="1"/>
  <c r="T3852" i="1"/>
  <c r="T1251" i="1"/>
  <c r="T1595" i="1"/>
  <c r="T3497" i="1"/>
  <c r="T2117" i="1"/>
  <c r="T1993" i="1"/>
  <c r="T2714" i="1"/>
  <c r="T842" i="1"/>
  <c r="T4078" i="1"/>
  <c r="T1520" i="1"/>
  <c r="T254" i="1"/>
  <c r="T2887" i="1"/>
  <c r="T3316" i="1"/>
  <c r="T1201" i="1"/>
  <c r="T3649" i="1"/>
  <c r="T3436" i="1"/>
  <c r="T3171" i="1"/>
  <c r="T3958" i="1"/>
  <c r="T1995" i="1"/>
  <c r="T907" i="1"/>
  <c r="T2449" i="1"/>
  <c r="T1638" i="1"/>
  <c r="T2976" i="1"/>
  <c r="T1777" i="1"/>
  <c r="T2103" i="1"/>
  <c r="T976" i="1"/>
  <c r="T974" i="1"/>
  <c r="T119" i="1"/>
  <c r="T2055" i="1"/>
  <c r="T973" i="1"/>
  <c r="T1702" i="1"/>
  <c r="T728" i="1"/>
  <c r="T1814" i="1"/>
  <c r="T3713" i="1"/>
  <c r="T435" i="1"/>
  <c r="T655" i="1"/>
  <c r="T3126" i="1"/>
  <c r="T3070" i="1"/>
  <c r="T3104" i="1"/>
  <c r="T4098" i="1"/>
  <c r="T537" i="1"/>
  <c r="T2824" i="1"/>
  <c r="T4080" i="1"/>
  <c r="T3095" i="1"/>
  <c r="T2939" i="1"/>
  <c r="T2871" i="1"/>
  <c r="T1247" i="1"/>
  <c r="T1181" i="1"/>
  <c r="T207" i="1"/>
  <c r="T2147" i="1"/>
  <c r="T2926" i="1"/>
  <c r="T3628" i="1"/>
  <c r="T2384" i="1"/>
  <c r="T2086" i="1"/>
  <c r="T3458" i="1"/>
  <c r="T1748" i="1"/>
  <c r="T2405" i="1"/>
  <c r="T1913" i="1"/>
  <c r="T1646" i="1"/>
  <c r="T3145" i="1"/>
  <c r="T775" i="1"/>
  <c r="T1504" i="1"/>
  <c r="T3403" i="1"/>
  <c r="T417" i="1"/>
  <c r="T2932" i="1"/>
  <c r="T4022" i="1"/>
  <c r="T142" i="1"/>
  <c r="T3136" i="1"/>
  <c r="T3696" i="1"/>
  <c r="T3935" i="1"/>
  <c r="T187" i="1"/>
  <c r="T1260" i="1"/>
  <c r="T2129" i="1"/>
  <c r="T2935" i="1"/>
  <c r="T3289" i="1"/>
  <c r="T2530" i="1"/>
  <c r="T3295" i="1"/>
  <c r="T3564" i="1"/>
  <c r="T149" i="1"/>
  <c r="T416" i="1"/>
  <c r="T1820" i="1"/>
  <c r="T4054" i="1"/>
  <c r="T2266" i="1"/>
  <c r="T200" i="1"/>
  <c r="T1697" i="1"/>
  <c r="T2994" i="1"/>
  <c r="T1916" i="1"/>
  <c r="T3437" i="1"/>
  <c r="T2094" i="1"/>
  <c r="T3179" i="1"/>
  <c r="T4055" i="1"/>
  <c r="T3810" i="1"/>
  <c r="T2303" i="1"/>
  <c r="T124" i="1"/>
  <c r="T3246" i="1"/>
  <c r="T4020" i="1"/>
  <c r="T566" i="1"/>
  <c r="T2247" i="1"/>
  <c r="T1827" i="1"/>
  <c r="T2083" i="1"/>
  <c r="T2679" i="1"/>
  <c r="T2346" i="1"/>
  <c r="T3332" i="1"/>
  <c r="T591" i="1"/>
  <c r="T3213" i="1"/>
  <c r="T3265" i="1"/>
  <c r="T1572" i="1"/>
  <c r="T3379" i="1"/>
  <c r="T2684" i="1"/>
  <c r="T567" i="1"/>
  <c r="T3343" i="1"/>
  <c r="T1095" i="1"/>
  <c r="T3719" i="1"/>
  <c r="T3549" i="1"/>
  <c r="T3842" i="1"/>
  <c r="T738" i="1"/>
  <c r="T2365" i="1"/>
  <c r="T386" i="1"/>
  <c r="T2678" i="1"/>
  <c r="T3275" i="1"/>
  <c r="T1607" i="1"/>
  <c r="T784" i="1"/>
  <c r="T2230" i="1"/>
  <c r="T1078" i="1"/>
  <c r="T513" i="1"/>
  <c r="T3446" i="1"/>
  <c r="T1446" i="1"/>
  <c r="T1439" i="1"/>
  <c r="T1437" i="1"/>
  <c r="T1431" i="1"/>
  <c r="T657" i="1"/>
  <c r="T750" i="1"/>
  <c r="T2782" i="1"/>
  <c r="T3393" i="1"/>
  <c r="T3777" i="1"/>
  <c r="T2271" i="1"/>
  <c r="T1953" i="1"/>
  <c r="T788" i="1"/>
  <c r="T1963" i="1"/>
  <c r="T982" i="1"/>
  <c r="T915" i="1"/>
  <c r="T2199" i="1"/>
  <c r="T76" i="1"/>
  <c r="T195" i="1"/>
  <c r="T1438" i="1"/>
  <c r="T2446" i="1"/>
  <c r="T1733" i="1"/>
  <c r="T478" i="1"/>
  <c r="T223" i="1"/>
  <c r="T1776" i="1"/>
  <c r="T2995" i="1"/>
  <c r="T1138" i="1"/>
  <c r="T437" i="1"/>
  <c r="T699" i="1"/>
  <c r="T4056" i="1"/>
  <c r="T3924" i="1"/>
  <c r="T1750" i="1"/>
  <c r="T1523" i="1"/>
  <c r="T2673" i="1"/>
  <c r="T3822" i="1"/>
  <c r="T466" i="1"/>
  <c r="T3517" i="1"/>
  <c r="T3543" i="1"/>
  <c r="T3537" i="1"/>
  <c r="T3819" i="1"/>
  <c r="T2435" i="1"/>
  <c r="T3227" i="1"/>
  <c r="T3943" i="1"/>
  <c r="T2335" i="1"/>
  <c r="T3687" i="1"/>
  <c r="T104" i="1"/>
  <c r="T3747" i="1"/>
  <c r="T2059" i="1"/>
  <c r="T906" i="1"/>
  <c r="T524" i="1"/>
  <c r="T1338" i="1"/>
  <c r="T670" i="1"/>
  <c r="T3881" i="1"/>
  <c r="T1951" i="1"/>
  <c r="T636" i="1"/>
  <c r="T1902" i="1"/>
  <c r="T2856" i="1"/>
  <c r="T1128" i="1"/>
  <c r="T3347" i="1"/>
  <c r="T3865" i="1"/>
  <c r="T1465" i="1"/>
  <c r="T374" i="1"/>
  <c r="T3465" i="1"/>
  <c r="T270" i="1"/>
  <c r="T4082" i="1"/>
  <c r="T3910" i="1"/>
  <c r="T1362" i="1"/>
  <c r="T741" i="1"/>
  <c r="T1578" i="1"/>
  <c r="T167" i="1"/>
  <c r="T1700" i="1"/>
  <c r="T3965" i="1"/>
  <c r="T3770" i="1"/>
  <c r="T3337" i="1"/>
  <c r="T570" i="1"/>
  <c r="T640" i="1"/>
  <c r="T613" i="1"/>
  <c r="T577" i="1"/>
  <c r="T2134" i="1"/>
  <c r="T2783" i="1"/>
  <c r="T2634" i="1"/>
  <c r="T635" i="1"/>
  <c r="T597" i="1"/>
  <c r="T1515" i="1"/>
  <c r="T7" i="1"/>
  <c r="T1209" i="1"/>
  <c r="T1072" i="1"/>
  <c r="T3280" i="1"/>
  <c r="T1728" i="1"/>
  <c r="T2670" i="1"/>
  <c r="T45" i="1"/>
  <c r="T2066" i="1"/>
  <c r="T2624" i="1"/>
  <c r="T3014" i="1"/>
  <c r="T2960" i="1"/>
  <c r="T3344" i="1"/>
  <c r="T3464" i="1"/>
  <c r="T1555" i="1"/>
  <c r="T3116" i="1"/>
  <c r="T3128" i="1"/>
  <c r="T2531" i="1"/>
  <c r="T1111" i="1"/>
  <c r="T3086" i="1"/>
  <c r="T1541" i="1"/>
  <c r="T362" i="1"/>
  <c r="T578" i="1"/>
  <c r="T579" i="1"/>
  <c r="T1600" i="1"/>
  <c r="T3974" i="1"/>
  <c r="T1900" i="1"/>
  <c r="T3568" i="1"/>
  <c r="T837" i="1"/>
  <c r="T1787" i="1"/>
  <c r="T3951" i="1"/>
  <c r="T805" i="1"/>
  <c r="T2577" i="1"/>
  <c r="T2445" i="1"/>
  <c r="T1986" i="1"/>
  <c r="T2006" i="1"/>
  <c r="T3845" i="1"/>
  <c r="T2397" i="1"/>
  <c r="T1797" i="1"/>
  <c r="T3469" i="1"/>
  <c r="T1669" i="1"/>
  <c r="T3168" i="1"/>
  <c r="T3741" i="1"/>
  <c r="T1016" i="1"/>
  <c r="T2742" i="1"/>
  <c r="T3897" i="1"/>
  <c r="T529" i="1"/>
  <c r="T1086" i="1"/>
  <c r="T344" i="1"/>
  <c r="T3363" i="1"/>
  <c r="T91" i="1"/>
  <c r="T3627" i="1"/>
  <c r="T120" i="1"/>
  <c r="T1234" i="1"/>
  <c r="T1067" i="1"/>
  <c r="T2497" i="1"/>
  <c r="T808" i="1"/>
  <c r="T3431" i="1"/>
  <c r="T2390" i="1"/>
  <c r="T3305" i="1"/>
  <c r="T3352" i="1"/>
  <c r="T689" i="1"/>
  <c r="T652" i="1"/>
  <c r="T2542" i="1"/>
  <c r="T1062" i="1"/>
  <c r="T3002" i="1"/>
  <c r="T3408" i="1"/>
  <c r="T3578" i="1"/>
  <c r="T2157" i="1"/>
  <c r="T60" i="1"/>
  <c r="T1310" i="1"/>
  <c r="T700" i="1"/>
  <c r="T3621" i="1"/>
  <c r="T2623" i="1"/>
  <c r="T1345" i="1"/>
  <c r="T641" i="1"/>
  <c r="T2135" i="1"/>
  <c r="T3755" i="1"/>
  <c r="T995" i="1"/>
  <c r="T2438" i="1"/>
  <c r="T3399" i="1"/>
  <c r="T590" i="1"/>
  <c r="T3219" i="1"/>
  <c r="T535" i="1"/>
  <c r="T4086" i="1"/>
  <c r="T2246" i="1"/>
  <c r="T1151" i="1"/>
  <c r="T2413" i="1"/>
  <c r="T1747" i="1"/>
  <c r="T1442" i="1"/>
  <c r="T2680" i="1"/>
  <c r="T3853" i="1"/>
  <c r="T3161" i="1"/>
  <c r="T1469" i="1"/>
  <c r="T1357" i="1"/>
  <c r="T1539" i="1"/>
  <c r="T624" i="1"/>
  <c r="T4021" i="1"/>
  <c r="T1640" i="1"/>
  <c r="T1401" i="1"/>
  <c r="T1288" i="1"/>
  <c r="T248" i="1"/>
  <c r="T1147" i="1"/>
  <c r="T3162" i="1"/>
  <c r="T3692" i="1"/>
  <c r="T3278" i="1"/>
  <c r="T3429" i="1"/>
  <c r="T3652" i="1"/>
  <c r="T656" i="1"/>
  <c r="T4105" i="1"/>
  <c r="T615" i="1"/>
  <c r="T631" i="1"/>
  <c r="T2669" i="1"/>
  <c r="T2412" i="1"/>
  <c r="T581" i="1"/>
  <c r="T2013" i="1"/>
  <c r="T3614" i="1"/>
  <c r="T1519" i="1"/>
  <c r="T2776" i="1"/>
  <c r="T1890" i="1"/>
  <c r="T576" i="1"/>
  <c r="T986" i="1"/>
  <c r="T2253" i="1"/>
  <c r="T783" i="1"/>
  <c r="T1559" i="1"/>
  <c r="T857" i="1"/>
  <c r="T3981" i="1"/>
  <c r="T2744" i="1"/>
  <c r="T1430" i="1"/>
  <c r="T3861" i="1"/>
  <c r="T1736" i="1"/>
  <c r="T739" i="1"/>
  <c r="T3790" i="1"/>
  <c r="T626" i="1"/>
  <c r="T1166" i="1"/>
  <c r="T2920" i="1"/>
  <c r="T208" i="1"/>
  <c r="T381" i="1"/>
  <c r="T765" i="1"/>
  <c r="T2921" i="1"/>
  <c r="T4065" i="1"/>
  <c r="T1775" i="1"/>
  <c r="T326" i="1"/>
  <c r="T3786" i="1"/>
  <c r="T300" i="1"/>
  <c r="T3411" i="1"/>
  <c r="T39" i="1"/>
  <c r="T3020" i="1"/>
  <c r="T2774" i="1"/>
  <c r="T2817" i="1"/>
  <c r="T2323" i="1"/>
  <c r="T375" i="1"/>
  <c r="T367" i="1"/>
  <c r="T3108" i="1"/>
  <c r="T762" i="1"/>
  <c r="T2304" i="1"/>
  <c r="T3338" i="1"/>
  <c r="T1853" i="1"/>
  <c r="T2394" i="1"/>
  <c r="T3493" i="1"/>
  <c r="T1355" i="1"/>
  <c r="T1253" i="1"/>
  <c r="T822" i="1"/>
  <c r="T2215" i="1"/>
  <c r="T287" i="1"/>
  <c r="T1731" i="1"/>
  <c r="T3514" i="1"/>
  <c r="T242" i="1"/>
  <c r="T723" i="1"/>
  <c r="T444" i="1"/>
  <c r="T1396" i="1"/>
  <c r="T3911" i="1"/>
  <c r="T3737" i="1"/>
  <c r="T2132" i="1"/>
  <c r="T1825" i="1"/>
  <c r="T2181" i="1"/>
  <c r="T507" i="1"/>
  <c r="T3999" i="1"/>
  <c r="T1231" i="1"/>
  <c r="T1075" i="1"/>
  <c r="T304" i="1"/>
  <c r="T489" i="1"/>
  <c r="T2973" i="1"/>
  <c r="T3530" i="1"/>
  <c r="T3216" i="1"/>
  <c r="T504" i="1"/>
  <c r="T1334" i="1"/>
  <c r="T1318" i="1"/>
  <c r="T680" i="1"/>
  <c r="T681" i="1"/>
  <c r="T1296" i="1"/>
  <c r="T1265" i="1"/>
  <c r="T2429" i="1"/>
  <c r="T3989" i="1"/>
  <c r="T2396" i="1"/>
  <c r="T823" i="1"/>
  <c r="T3613" i="1"/>
  <c r="T1102" i="1"/>
  <c r="T2950" i="1"/>
  <c r="T258" i="1"/>
  <c r="T1971" i="1"/>
  <c r="T1332" i="1"/>
  <c r="T621" i="1"/>
  <c r="T2732" i="1"/>
  <c r="T3959" i="1"/>
  <c r="T2515" i="1"/>
  <c r="T1761" i="1"/>
  <c r="T1019" i="1"/>
  <c r="T3251" i="1"/>
  <c r="T853" i="1"/>
  <c r="T354" i="1"/>
  <c r="T2457" i="1"/>
  <c r="T3898" i="1"/>
  <c r="T1226" i="1"/>
  <c r="T71" i="1"/>
  <c r="T1490" i="1"/>
  <c r="T2119" i="1"/>
  <c r="T30" i="1"/>
  <c r="T3402" i="1"/>
  <c r="T1983" i="1"/>
  <c r="T2444" i="1"/>
  <c r="T3535" i="1"/>
  <c r="T3164" i="1"/>
  <c r="T675" i="1"/>
  <c r="T2054" i="1"/>
  <c r="T2589" i="1"/>
  <c r="T2801" i="1"/>
  <c r="T3772" i="1"/>
  <c r="T527" i="1"/>
  <c r="T2204" i="1"/>
  <c r="T707" i="1"/>
  <c r="T294" i="1"/>
  <c r="T2281" i="1"/>
  <c r="T1875" i="1"/>
  <c r="T2150" i="1"/>
  <c r="T2255" i="1"/>
  <c r="T1917" i="1"/>
  <c r="S2" i="1"/>
  <c r="U2" i="1" s="1"/>
  <c r="S3" i="1"/>
  <c r="U3" i="1" s="1"/>
  <c r="S4092" i="1"/>
  <c r="U4092" i="1" s="1"/>
  <c r="S1532" i="1"/>
  <c r="U1532" i="1" s="1"/>
  <c r="S213" i="1"/>
  <c r="U213" i="1" s="1"/>
  <c r="S3936" i="1"/>
  <c r="U3936" i="1" s="1"/>
  <c r="S468" i="1"/>
  <c r="U468" i="1" s="1"/>
  <c r="S1205" i="1"/>
  <c r="U1205" i="1" s="1"/>
  <c r="S940" i="1"/>
  <c r="U940" i="1" s="1"/>
  <c r="S795" i="1"/>
  <c r="U795" i="1" s="1"/>
  <c r="S3156" i="1"/>
  <c r="U3156" i="1" s="1"/>
  <c r="S3121" i="1"/>
  <c r="U3121" i="1" s="1"/>
  <c r="S2511" i="1"/>
  <c r="U2511" i="1" s="1"/>
  <c r="S868" i="1"/>
  <c r="U868" i="1" s="1"/>
  <c r="S3545" i="1"/>
  <c r="U3545" i="1" s="1"/>
  <c r="S79" i="1"/>
  <c r="U79" i="1" s="1"/>
  <c r="S2753" i="1"/>
  <c r="U2753" i="1" s="1"/>
  <c r="S2491" i="1"/>
  <c r="U2491" i="1" s="1"/>
  <c r="S1774" i="1"/>
  <c r="U1774" i="1" s="1"/>
  <c r="S1729" i="1"/>
  <c r="U1729" i="1" s="1"/>
  <c r="S3800" i="1"/>
  <c r="U3800" i="1" s="1"/>
  <c r="S2875" i="1"/>
  <c r="U2875" i="1" s="1"/>
  <c r="S845" i="1"/>
  <c r="U845" i="1" s="1"/>
  <c r="S350" i="1"/>
  <c r="U350" i="1" s="1"/>
  <c r="S2883" i="1"/>
  <c r="U2883" i="1" s="1"/>
  <c r="S824" i="1"/>
  <c r="U824" i="1" s="1"/>
  <c r="S1724" i="1"/>
  <c r="U1724" i="1" s="1"/>
  <c r="S2010" i="1"/>
  <c r="U2010" i="1" s="1"/>
  <c r="S3313" i="1"/>
  <c r="U3313" i="1" s="1"/>
  <c r="S1704" i="1"/>
  <c r="U1704" i="1" s="1"/>
  <c r="S1830" i="1"/>
  <c r="U1830" i="1" s="1"/>
  <c r="S1425" i="1"/>
  <c r="U1425" i="1" s="1"/>
  <c r="S2295" i="1"/>
  <c r="U2295" i="1" s="1"/>
  <c r="S257" i="1"/>
  <c r="U257" i="1" s="1"/>
  <c r="S1227" i="1"/>
  <c r="U1227" i="1" s="1"/>
  <c r="S3534" i="1"/>
  <c r="U3534" i="1" s="1"/>
  <c r="S1506" i="1"/>
  <c r="U1506" i="1" s="1"/>
  <c r="S3843" i="1"/>
  <c r="U3843" i="1" s="1"/>
  <c r="S433" i="1"/>
  <c r="U433" i="1" s="1"/>
  <c r="S3372" i="1"/>
  <c r="U3372" i="1" s="1"/>
  <c r="S864" i="1"/>
  <c r="U864" i="1" s="1"/>
  <c r="S3809" i="1"/>
  <c r="U3809" i="1" s="1"/>
  <c r="S1397" i="1"/>
  <c r="U1397" i="1" s="1"/>
  <c r="S440" i="1"/>
  <c r="U440" i="1" s="1"/>
  <c r="S1284" i="1"/>
  <c r="U1284" i="1" s="1"/>
  <c r="S245" i="1"/>
  <c r="U245" i="1" s="1"/>
  <c r="S3698" i="1"/>
  <c r="U3698" i="1" s="1"/>
  <c r="S3712" i="1"/>
  <c r="U3712" i="1" s="1"/>
  <c r="S3595" i="1"/>
  <c r="U3595" i="1" s="1"/>
  <c r="S1384" i="1"/>
  <c r="U1384" i="1" s="1"/>
  <c r="S2898" i="1"/>
  <c r="U2898" i="1" s="1"/>
  <c r="S63" i="1"/>
  <c r="U63" i="1" s="1"/>
  <c r="S3420" i="1"/>
  <c r="U3420" i="1" s="1"/>
  <c r="S745" i="1"/>
  <c r="U745" i="1" s="1"/>
  <c r="S928" i="1"/>
  <c r="U928" i="1" s="1"/>
  <c r="S3274" i="1"/>
  <c r="U3274" i="1" s="1"/>
  <c r="S3491" i="1"/>
  <c r="U3491" i="1" s="1"/>
  <c r="S98" i="1"/>
  <c r="U98" i="1" s="1"/>
  <c r="S2409" i="1"/>
  <c r="U2409" i="1" s="1"/>
  <c r="S924" i="1"/>
  <c r="U924" i="1" s="1"/>
  <c r="S2480" i="1"/>
  <c r="U2480" i="1" s="1"/>
  <c r="S2694" i="1"/>
  <c r="U2694" i="1" s="1"/>
  <c r="S3071" i="1"/>
  <c r="U3071" i="1" s="1"/>
  <c r="S196" i="1"/>
  <c r="U196" i="1" s="1"/>
  <c r="S3410" i="1"/>
  <c r="U3410" i="1" s="1"/>
  <c r="S3912" i="1"/>
  <c r="U3912" i="1" s="1"/>
  <c r="S366" i="1"/>
  <c r="U366" i="1" s="1"/>
  <c r="S2885" i="1"/>
  <c r="U2885" i="1" s="1"/>
  <c r="S3683" i="1"/>
  <c r="U3683" i="1" s="1"/>
  <c r="S97" i="1"/>
  <c r="U97" i="1" s="1"/>
  <c r="S2217" i="1"/>
  <c r="U2217" i="1" s="1"/>
  <c r="S1631" i="1"/>
  <c r="U1631" i="1" s="1"/>
  <c r="S3807" i="1"/>
  <c r="U3807" i="1" s="1"/>
  <c r="S58" i="1"/>
  <c r="U58" i="1" s="1"/>
  <c r="S139" i="1"/>
  <c r="U139" i="1" s="1"/>
  <c r="S1190" i="1"/>
  <c r="U1190" i="1" s="1"/>
  <c r="S3877" i="1"/>
  <c r="U3877" i="1" s="1"/>
  <c r="S86" i="1"/>
  <c r="U86" i="1" s="1"/>
  <c r="S2841" i="1"/>
  <c r="U2841" i="1" s="1"/>
  <c r="S2838" i="1"/>
  <c r="U2838" i="1" s="1"/>
  <c r="S3992" i="1"/>
  <c r="U3992" i="1" s="1"/>
  <c r="S3953" i="1"/>
  <c r="U3953" i="1" s="1"/>
  <c r="S1565" i="1"/>
  <c r="U1565" i="1" s="1"/>
  <c r="S117" i="1"/>
  <c r="U117" i="1" s="1"/>
  <c r="S2259" i="1"/>
  <c r="U2259" i="1" s="1"/>
  <c r="S3153" i="1"/>
  <c r="U3153" i="1" s="1"/>
  <c r="S470" i="1"/>
  <c r="U470" i="1" s="1"/>
  <c r="S3781" i="1"/>
  <c r="U3781" i="1" s="1"/>
  <c r="S1765" i="1"/>
  <c r="U1765" i="1" s="1"/>
  <c r="S3626" i="1"/>
  <c r="U3626" i="1" s="1"/>
  <c r="S4008" i="1"/>
  <c r="U4008" i="1" s="1"/>
  <c r="S3212" i="1"/>
  <c r="U3212" i="1" s="1"/>
  <c r="S1367" i="1"/>
  <c r="U1367" i="1" s="1"/>
  <c r="S1291" i="1"/>
  <c r="U1291" i="1" s="1"/>
  <c r="S2786" i="1"/>
  <c r="U2786" i="1" s="1"/>
  <c r="S3508" i="1"/>
  <c r="U3508" i="1" s="1"/>
  <c r="S526" i="1"/>
  <c r="U526" i="1" s="1"/>
  <c r="S542" i="1"/>
  <c r="U542" i="1" s="1"/>
  <c r="S2318" i="1"/>
  <c r="U2318" i="1" s="1"/>
  <c r="S2164" i="1"/>
  <c r="U2164" i="1" s="1"/>
  <c r="S2910" i="1"/>
  <c r="U2910" i="1" s="1"/>
  <c r="S3858" i="1"/>
  <c r="U3858" i="1" s="1"/>
  <c r="S3088" i="1"/>
  <c r="U3088" i="1" s="1"/>
  <c r="S1716" i="1"/>
  <c r="U1716" i="1" s="1"/>
  <c r="S3684" i="1"/>
  <c r="U3684" i="1" s="1"/>
  <c r="S3457" i="1"/>
  <c r="U3457" i="1" s="1"/>
  <c r="S2112" i="1"/>
  <c r="U2112" i="1" s="1"/>
  <c r="S1239" i="1"/>
  <c r="U1239" i="1" s="1"/>
  <c r="S585" i="1"/>
  <c r="U585" i="1" s="1"/>
  <c r="S3267" i="1"/>
  <c r="U3267" i="1" s="1"/>
  <c r="S2399" i="1"/>
  <c r="U2399" i="1" s="1"/>
  <c r="S150" i="1"/>
  <c r="U150" i="1" s="1"/>
  <c r="S3232" i="1"/>
  <c r="U3232" i="1" s="1"/>
  <c r="S38" i="1"/>
  <c r="U38" i="1" s="1"/>
  <c r="S1051" i="1"/>
  <c r="U1051" i="1" s="1"/>
  <c r="S236" i="1"/>
  <c r="U236" i="1" s="1"/>
  <c r="S2622" i="1"/>
  <c r="U2622" i="1" s="1"/>
  <c r="S2880" i="1"/>
  <c r="U2880" i="1" s="1"/>
  <c r="S305" i="1"/>
  <c r="U305" i="1" s="1"/>
  <c r="S2311" i="1"/>
  <c r="U2311" i="1" s="1"/>
  <c r="S767" i="1"/>
  <c r="U767" i="1" s="1"/>
  <c r="S1028" i="1"/>
  <c r="U1028" i="1" s="1"/>
  <c r="S3765" i="1"/>
  <c r="U3765" i="1" s="1"/>
  <c r="S3394" i="1"/>
  <c r="U3394" i="1" s="1"/>
  <c r="S3059" i="1"/>
  <c r="U3059" i="1" s="1"/>
  <c r="S1432" i="1"/>
  <c r="U1432" i="1" s="1"/>
  <c r="S2528" i="1"/>
  <c r="U2528" i="1" s="1"/>
  <c r="S3078" i="1"/>
  <c r="U3078" i="1" s="1"/>
  <c r="S916" i="1"/>
  <c r="U916" i="1" s="1"/>
  <c r="S2851" i="1"/>
  <c r="U2851" i="1" s="1"/>
  <c r="S3194" i="1"/>
  <c r="U3194" i="1" s="1"/>
  <c r="S3323" i="1"/>
  <c r="U3323" i="1" s="1"/>
  <c r="S3811" i="1"/>
  <c r="U3811" i="1" s="1"/>
  <c r="S1576" i="1"/>
  <c r="U1576" i="1" s="1"/>
  <c r="S2649" i="1"/>
  <c r="U2649" i="1" s="1"/>
  <c r="S1112" i="1"/>
  <c r="U1112" i="1" s="1"/>
  <c r="S2578" i="1"/>
  <c r="U2578" i="1" s="1"/>
  <c r="S2608" i="1"/>
  <c r="U2608" i="1" s="1"/>
  <c r="S3553" i="1"/>
  <c r="U3553" i="1" s="1"/>
  <c r="S3548" i="1"/>
  <c r="U3548" i="1" s="1"/>
  <c r="S1552" i="1"/>
  <c r="U1552" i="1" s="1"/>
  <c r="S3492" i="1"/>
  <c r="U3492" i="1" s="1"/>
  <c r="S15" i="1"/>
  <c r="U15" i="1" s="1"/>
  <c r="S1187" i="1"/>
  <c r="U1187" i="1" s="1"/>
  <c r="S4035" i="1"/>
  <c r="U4035" i="1" s="1"/>
  <c r="S1759" i="1"/>
  <c r="U1759" i="1" s="1"/>
  <c r="S909" i="1"/>
  <c r="U909" i="1" s="1"/>
  <c r="S2240" i="1"/>
  <c r="U2240" i="1" s="1"/>
  <c r="S4038" i="1"/>
  <c r="U4038" i="1" s="1"/>
  <c r="S3330" i="1"/>
  <c r="U3330" i="1" s="1"/>
  <c r="S1407" i="1"/>
  <c r="U1407" i="1" s="1"/>
  <c r="S793" i="1"/>
  <c r="U793" i="1" s="1"/>
  <c r="S18" i="1"/>
  <c r="U18" i="1" s="1"/>
  <c r="S1478" i="1"/>
  <c r="U1478" i="1" s="1"/>
  <c r="S199" i="1"/>
  <c r="U199" i="1" s="1"/>
  <c r="S475" i="1"/>
  <c r="U475" i="1" s="1"/>
  <c r="S2125" i="1"/>
  <c r="U2125" i="1" s="1"/>
  <c r="S701" i="1"/>
  <c r="U701" i="1" s="1"/>
  <c r="S2017" i="1"/>
  <c r="U2017" i="1" s="1"/>
  <c r="S1145" i="1"/>
  <c r="U1145" i="1" s="1"/>
  <c r="S359" i="1"/>
  <c r="U359" i="1" s="1"/>
  <c r="S2080" i="1"/>
  <c r="U2080" i="1" s="1"/>
  <c r="S4104" i="1"/>
  <c r="U4104" i="1" s="1"/>
  <c r="S1903" i="1"/>
  <c r="U1903" i="1" s="1"/>
  <c r="S1214" i="1"/>
  <c r="U1214" i="1" s="1"/>
  <c r="S729" i="1"/>
  <c r="U729" i="1" s="1"/>
  <c r="S3235" i="1"/>
  <c r="U3235" i="1" s="1"/>
  <c r="S177" i="1"/>
  <c r="U177" i="1" s="1"/>
  <c r="S1474" i="1"/>
  <c r="U1474" i="1" s="1"/>
  <c r="S385" i="1"/>
  <c r="U385" i="1" s="1"/>
  <c r="S3888" i="1"/>
  <c r="U3888" i="1" s="1"/>
  <c r="S1533" i="1"/>
  <c r="U1533" i="1" s="1"/>
  <c r="S2974" i="1"/>
  <c r="U2974" i="1" s="1"/>
  <c r="S1608" i="1"/>
  <c r="U1608" i="1" s="1"/>
  <c r="S3000" i="1"/>
  <c r="U3000" i="1" s="1"/>
  <c r="S3134" i="1"/>
  <c r="U3134" i="1" s="1"/>
  <c r="S1366" i="1"/>
  <c r="U1366" i="1" s="1"/>
  <c r="S1487" i="1"/>
  <c r="U1487" i="1" s="1"/>
  <c r="S753" i="1"/>
  <c r="U753" i="1" s="1"/>
  <c r="S3878" i="1"/>
  <c r="U3878" i="1" s="1"/>
  <c r="S3519" i="1"/>
  <c r="U3519" i="1" s="1"/>
  <c r="S2355" i="1"/>
  <c r="U2355" i="1" s="1"/>
  <c r="S369" i="1"/>
  <c r="U369" i="1" s="1"/>
  <c r="S3229" i="1"/>
  <c r="U3229" i="1" s="1"/>
  <c r="S1575" i="1"/>
  <c r="U1575" i="1" s="1"/>
  <c r="S4094" i="1"/>
  <c r="U4094" i="1" s="1"/>
  <c r="S1056" i="1"/>
  <c r="U1056" i="1" s="1"/>
  <c r="S771" i="1"/>
  <c r="U771" i="1" s="1"/>
  <c r="S2574" i="1"/>
  <c r="U2574" i="1" s="1"/>
  <c r="S2803" i="1"/>
  <c r="U2803" i="1" s="1"/>
  <c r="S3987" i="1"/>
  <c r="U3987" i="1" s="1"/>
  <c r="S1365" i="1"/>
  <c r="U1365" i="1" s="1"/>
  <c r="S3868" i="1"/>
  <c r="U3868" i="1" s="1"/>
  <c r="S3830" i="1"/>
  <c r="U3830" i="1" s="1"/>
  <c r="S921" i="1"/>
  <c r="U921" i="1" s="1"/>
  <c r="S2583" i="1"/>
  <c r="U2583" i="1" s="1"/>
  <c r="S1148" i="1"/>
  <c r="U1148" i="1" s="1"/>
  <c r="S3991" i="1"/>
  <c r="U3991" i="1" s="1"/>
  <c r="S193" i="1"/>
  <c r="U193" i="1" s="1"/>
  <c r="S4114" i="1"/>
  <c r="U4114" i="1" s="1"/>
  <c r="S2917" i="1"/>
  <c r="U2917" i="1" s="1"/>
  <c r="S2766" i="1"/>
  <c r="U2766" i="1" s="1"/>
  <c r="S3310" i="1"/>
  <c r="U3310" i="1" s="1"/>
  <c r="S2958" i="1"/>
  <c r="U2958" i="1" s="1"/>
  <c r="S3382" i="1"/>
  <c r="U3382" i="1" s="1"/>
  <c r="S3565" i="1"/>
  <c r="U3565" i="1" s="1"/>
  <c r="S2719" i="1"/>
  <c r="U2719" i="1" s="1"/>
  <c r="S3094" i="1"/>
  <c r="U3094" i="1" s="1"/>
  <c r="S3030" i="1"/>
  <c r="U3030" i="1" s="1"/>
  <c r="S3821" i="1"/>
  <c r="U3821" i="1" s="1"/>
  <c r="S3709" i="1"/>
  <c r="U3709" i="1" s="1"/>
  <c r="S3685" i="1"/>
  <c r="U3685" i="1" s="1"/>
  <c r="S1498" i="1"/>
  <c r="U1498" i="1" s="1"/>
  <c r="S342" i="1"/>
  <c r="U342" i="1" s="1"/>
  <c r="S1347" i="1"/>
  <c r="U1347" i="1" s="1"/>
  <c r="S2869" i="1"/>
  <c r="U2869" i="1" s="1"/>
  <c r="S3654" i="1"/>
  <c r="U3654" i="1" s="1"/>
  <c r="S2947" i="1"/>
  <c r="U2947" i="1" s="1"/>
  <c r="S4067" i="1"/>
  <c r="U4067" i="1" s="1"/>
  <c r="S2337" i="1"/>
  <c r="U2337" i="1" s="1"/>
  <c r="S267" i="1"/>
  <c r="U267" i="1" s="1"/>
  <c r="S1341" i="1"/>
  <c r="U1341" i="1" s="1"/>
  <c r="S2665" i="1"/>
  <c r="U2665" i="1" s="1"/>
  <c r="S1471" i="1"/>
  <c r="U1471" i="1" s="1"/>
  <c r="S3024" i="1"/>
  <c r="U3024" i="1" s="1"/>
  <c r="S2793" i="1"/>
  <c r="U2793" i="1" s="1"/>
  <c r="S4011" i="1"/>
  <c r="U4011" i="1" s="1"/>
  <c r="S584" i="1"/>
  <c r="U584" i="1" s="1"/>
  <c r="S368" i="1"/>
  <c r="U368" i="1" s="1"/>
  <c r="S3176" i="1"/>
  <c r="U3176" i="1" s="1"/>
  <c r="S860" i="1"/>
  <c r="U860" i="1" s="1"/>
  <c r="S747" i="1"/>
  <c r="U747" i="1" s="1"/>
  <c r="S880" i="1"/>
  <c r="U880" i="1" s="1"/>
  <c r="S3985" i="1"/>
  <c r="U3985" i="1" s="1"/>
  <c r="S1592" i="1"/>
  <c r="U1592" i="1" s="1"/>
  <c r="S3017" i="1"/>
  <c r="U3017" i="1" s="1"/>
  <c r="S1863" i="1"/>
  <c r="U1863" i="1" s="1"/>
  <c r="S2957" i="1"/>
  <c r="U2957" i="1" s="1"/>
  <c r="S3798" i="1"/>
  <c r="U3798" i="1" s="1"/>
  <c r="S70" i="1"/>
  <c r="U70" i="1" s="1"/>
  <c r="S2767" i="1"/>
  <c r="U2767" i="1" s="1"/>
  <c r="S3801" i="1"/>
  <c r="U3801" i="1" s="1"/>
  <c r="S2260" i="1"/>
  <c r="U2260" i="1" s="1"/>
  <c r="S2315" i="1"/>
  <c r="U2315" i="1" s="1"/>
  <c r="S746" i="1"/>
  <c r="U746" i="1" s="1"/>
  <c r="S518" i="1"/>
  <c r="U518" i="1" s="1"/>
  <c r="S3184" i="1"/>
  <c r="U3184" i="1" s="1"/>
  <c r="S3955" i="1"/>
  <c r="U3955" i="1" s="1"/>
  <c r="S2751" i="1"/>
  <c r="U2751" i="1" s="1"/>
  <c r="S1233" i="1"/>
  <c r="U1233" i="1" s="1"/>
  <c r="S1235" i="1"/>
  <c r="U1235" i="1" s="1"/>
  <c r="S1323" i="1"/>
  <c r="U1323" i="1" s="1"/>
  <c r="S957" i="1"/>
  <c r="U957" i="1" s="1"/>
  <c r="S1116" i="1"/>
  <c r="U1116" i="1" s="1"/>
  <c r="S4107" i="1"/>
  <c r="U4107" i="1" s="1"/>
  <c r="S3438" i="1"/>
  <c r="U3438" i="1" s="1"/>
  <c r="S2108" i="1"/>
  <c r="U2108" i="1" s="1"/>
  <c r="S279" i="1"/>
  <c r="U279" i="1" s="1"/>
  <c r="S2305" i="1"/>
  <c r="U2305" i="1" s="1"/>
  <c r="S2076" i="1"/>
  <c r="U2076" i="1" s="1"/>
  <c r="S1130" i="1"/>
  <c r="U1130" i="1" s="1"/>
  <c r="S1580" i="1"/>
  <c r="U1580" i="1" s="1"/>
  <c r="S186" i="1"/>
  <c r="U186" i="1" s="1"/>
  <c r="S2025" i="1"/>
  <c r="U2025" i="1" s="1"/>
  <c r="S3769" i="1"/>
  <c r="U3769" i="1" s="1"/>
  <c r="S2109" i="1"/>
  <c r="U2109" i="1" s="1"/>
  <c r="S2807" i="1"/>
  <c r="U2807" i="1" s="1"/>
  <c r="S2790" i="1"/>
  <c r="U2790" i="1" s="1"/>
  <c r="S3049" i="1"/>
  <c r="U3049" i="1" s="1"/>
  <c r="S2617" i="1"/>
  <c r="U2617" i="1" s="1"/>
  <c r="S3353" i="1"/>
  <c r="U3353" i="1" s="1"/>
  <c r="S3588" i="1"/>
  <c r="U3588" i="1" s="1"/>
  <c r="S3019" i="1"/>
  <c r="U3019" i="1" s="1"/>
  <c r="S3226" i="1"/>
  <c r="U3226" i="1" s="1"/>
  <c r="S2089" i="1"/>
  <c r="U2089" i="1" s="1"/>
  <c r="S895" i="1"/>
  <c r="U895" i="1" s="1"/>
  <c r="S1245" i="1"/>
  <c r="U1245" i="1" s="1"/>
  <c r="S1755" i="1"/>
  <c r="U1755" i="1" s="1"/>
  <c r="S3833" i="1"/>
  <c r="U3833" i="1" s="1"/>
  <c r="S2077" i="1"/>
  <c r="U2077" i="1" s="1"/>
  <c r="S1103" i="1"/>
  <c r="U1103" i="1" s="1"/>
  <c r="S3663" i="1"/>
  <c r="U3663" i="1" s="1"/>
  <c r="S1590" i="1"/>
  <c r="U1590" i="1" s="1"/>
  <c r="S1886" i="1"/>
  <c r="U1886" i="1" s="1"/>
  <c r="S927" i="1"/>
  <c r="U927" i="1" s="1"/>
  <c r="S1208" i="1"/>
  <c r="U1208" i="1" s="1"/>
  <c r="S3818" i="1"/>
  <c r="U3818" i="1" s="1"/>
  <c r="S3921" i="1"/>
  <c r="U3921" i="1" s="1"/>
  <c r="S2819" i="1"/>
  <c r="U2819" i="1" s="1"/>
  <c r="S1238" i="1"/>
  <c r="U1238" i="1" s="1"/>
  <c r="S3658" i="1"/>
  <c r="U3658" i="1" s="1"/>
  <c r="S3766" i="1"/>
  <c r="U3766" i="1" s="1"/>
  <c r="S509" i="1"/>
  <c r="U509" i="1" s="1"/>
  <c r="S4087" i="1"/>
  <c r="U4087" i="1" s="1"/>
  <c r="S1232" i="1"/>
  <c r="U1232" i="1" s="1"/>
  <c r="S2721" i="1"/>
  <c r="U2721" i="1" s="1"/>
  <c r="S703" i="1"/>
  <c r="U703" i="1" s="1"/>
  <c r="S2686" i="1"/>
  <c r="U2686" i="1" s="1"/>
  <c r="S3172" i="1"/>
  <c r="U3172" i="1" s="1"/>
  <c r="S1966" i="1"/>
  <c r="U1966" i="1" s="1"/>
  <c r="S697" i="1"/>
  <c r="U697" i="1" s="1"/>
  <c r="S499" i="1"/>
  <c r="U499" i="1" s="1"/>
  <c r="S664" i="1"/>
  <c r="U664" i="1" s="1"/>
  <c r="S3599" i="1"/>
  <c r="U3599" i="1" s="1"/>
  <c r="S1314" i="1"/>
  <c r="U1314" i="1" s="1"/>
  <c r="S1257" i="1"/>
  <c r="U1257" i="1" s="1"/>
  <c r="S2376" i="1"/>
  <c r="U2376" i="1" s="1"/>
  <c r="S1882" i="1"/>
  <c r="U1882" i="1" s="1"/>
  <c r="S3945" i="1"/>
  <c r="U3945" i="1" s="1"/>
  <c r="S1501" i="1"/>
  <c r="U1501" i="1" s="1"/>
  <c r="S554" i="1"/>
  <c r="U554" i="1" s="1"/>
  <c r="S3636" i="1"/>
  <c r="U3636" i="1" s="1"/>
  <c r="S2897" i="1"/>
  <c r="U2897" i="1" s="1"/>
  <c r="S2238" i="1"/>
  <c r="U2238" i="1" s="1"/>
  <c r="S3886" i="1"/>
  <c r="U3886" i="1" s="1"/>
  <c r="S1719" i="1"/>
  <c r="U1719" i="1" s="1"/>
  <c r="S3298" i="1"/>
  <c r="U3298" i="1" s="1"/>
  <c r="S1780" i="1"/>
  <c r="U1780" i="1" s="1"/>
  <c r="S3240" i="1"/>
  <c r="U3240" i="1" s="1"/>
  <c r="S609" i="1"/>
  <c r="U609" i="1" s="1"/>
  <c r="S3113" i="1"/>
  <c r="U3113" i="1" s="1"/>
  <c r="S3374" i="1"/>
  <c r="U3374" i="1" s="1"/>
  <c r="S1223" i="1"/>
  <c r="U1223" i="1" s="1"/>
  <c r="S1049" i="1"/>
  <c r="U1049" i="1" s="1"/>
  <c r="S1007" i="1"/>
  <c r="U1007" i="1" s="1"/>
  <c r="S546" i="1"/>
  <c r="U546" i="1" s="1"/>
  <c r="S3655" i="1"/>
  <c r="U3655" i="1" s="1"/>
  <c r="S1790" i="1"/>
  <c r="U1790" i="1" s="1"/>
  <c r="S372" i="1"/>
  <c r="U372" i="1" s="1"/>
  <c r="S1445" i="1"/>
  <c r="U1445" i="1" s="1"/>
  <c r="S1619" i="1"/>
  <c r="U1619" i="1" s="1"/>
  <c r="S3439" i="1"/>
  <c r="U3439" i="1" s="1"/>
  <c r="S2545" i="1"/>
  <c r="U2545" i="1" s="1"/>
  <c r="S3607" i="1"/>
  <c r="U3607" i="1" s="1"/>
  <c r="S1521" i="1"/>
  <c r="U1521" i="1" s="1"/>
  <c r="S4102" i="1"/>
  <c r="U4102" i="1" s="1"/>
  <c r="S2872" i="1"/>
  <c r="U2872" i="1" s="1"/>
  <c r="S1885" i="1"/>
  <c r="U1885" i="1" s="1"/>
  <c r="S1037" i="1"/>
  <c r="U1037" i="1" s="1"/>
  <c r="S1809" i="1"/>
  <c r="U1809" i="1" s="1"/>
  <c r="S4058" i="1"/>
  <c r="U4058" i="1" s="1"/>
  <c r="S2292" i="1"/>
  <c r="U2292" i="1" s="1"/>
  <c r="S266" i="1"/>
  <c r="U266" i="1" s="1"/>
  <c r="S347" i="1"/>
  <c r="U347" i="1" s="1"/>
  <c r="S1801" i="1"/>
  <c r="U1801" i="1" s="1"/>
  <c r="S2095" i="1"/>
  <c r="U2095" i="1" s="1"/>
  <c r="S2461" i="1"/>
  <c r="U2461" i="1" s="1"/>
  <c r="S936" i="1"/>
  <c r="U936" i="1" s="1"/>
  <c r="S3471" i="1"/>
  <c r="U3471" i="1" s="1"/>
  <c r="S3444" i="1"/>
  <c r="U3444" i="1" s="1"/>
  <c r="S3694" i="1"/>
  <c r="U3694" i="1" s="1"/>
  <c r="S3487" i="1"/>
  <c r="U3487" i="1" s="1"/>
  <c r="S324" i="1"/>
  <c r="U324" i="1" s="1"/>
  <c r="S2918" i="1"/>
  <c r="U2918" i="1" s="1"/>
  <c r="S1811" i="1"/>
  <c r="U1811" i="1" s="1"/>
  <c r="S1593" i="1"/>
  <c r="U1593" i="1" s="1"/>
  <c r="S610" i="1"/>
  <c r="U610" i="1" s="1"/>
  <c r="S2754" i="1"/>
  <c r="U2754" i="1" s="1"/>
  <c r="S2889" i="1"/>
  <c r="U2889" i="1" s="1"/>
  <c r="S603" i="1"/>
  <c r="U603" i="1" s="1"/>
  <c r="S3577" i="1"/>
  <c r="U3577" i="1" s="1"/>
  <c r="S3998" i="1"/>
  <c r="U3998" i="1" s="1"/>
  <c r="S2933" i="1"/>
  <c r="U2933" i="1" s="1"/>
  <c r="S2808" i="1"/>
  <c r="U2808" i="1" s="1"/>
  <c r="S3425" i="1"/>
  <c r="U3425" i="1" s="1"/>
  <c r="S4099" i="1"/>
  <c r="U4099" i="1" s="1"/>
  <c r="S1680" i="1"/>
  <c r="U1680" i="1" s="1"/>
  <c r="S975" i="1"/>
  <c r="U975" i="1" s="1"/>
  <c r="S2205" i="1"/>
  <c r="U2205" i="1" s="1"/>
  <c r="S501" i="1"/>
  <c r="U501" i="1" s="1"/>
  <c r="S2710" i="1"/>
  <c r="U2710" i="1" s="1"/>
  <c r="S1699" i="1"/>
  <c r="U1699" i="1" s="1"/>
  <c r="S168" i="1"/>
  <c r="U168" i="1" s="1"/>
  <c r="S4023" i="1"/>
  <c r="U4023" i="1" s="1"/>
  <c r="S47" i="1"/>
  <c r="U47" i="1" s="1"/>
  <c r="S1132" i="1"/>
  <c r="U1132" i="1" s="1"/>
  <c r="S887" i="1"/>
  <c r="U887" i="1" s="1"/>
  <c r="S485" i="1"/>
  <c r="U485" i="1" s="1"/>
  <c r="S2306" i="1"/>
  <c r="U2306" i="1" s="1"/>
  <c r="S3582" i="1"/>
  <c r="U3582" i="1" s="1"/>
  <c r="S220" i="1"/>
  <c r="U220" i="1" s="1"/>
  <c r="S391" i="1"/>
  <c r="U391" i="1" s="1"/>
  <c r="S3123" i="1"/>
  <c r="U3123" i="1" s="1"/>
  <c r="S1349" i="1"/>
  <c r="U1349" i="1" s="1"/>
  <c r="S714" i="1"/>
  <c r="U714" i="1" s="1"/>
  <c r="S3759" i="1"/>
  <c r="U3759" i="1" s="1"/>
  <c r="S2625" i="1"/>
  <c r="U2625" i="1" s="1"/>
  <c r="S3907" i="1"/>
  <c r="U3907" i="1" s="1"/>
  <c r="S1810" i="1"/>
  <c r="U1810" i="1" s="1"/>
  <c r="S1973" i="1"/>
  <c r="U1973" i="1" s="1"/>
  <c r="S777" i="1"/>
  <c r="U777" i="1" s="1"/>
  <c r="S2208" i="1"/>
  <c r="U2208" i="1" s="1"/>
  <c r="S1896" i="1"/>
  <c r="U1896" i="1" s="1"/>
  <c r="S1651" i="1"/>
  <c r="U1651" i="1" s="1"/>
  <c r="S225" i="1"/>
  <c r="U225" i="1" s="1"/>
  <c r="S687" i="1"/>
  <c r="U687" i="1" s="1"/>
  <c r="S2611" i="1"/>
  <c r="U2611" i="1" s="1"/>
  <c r="S237" i="1"/>
  <c r="U237" i="1" s="1"/>
  <c r="S1144" i="1"/>
  <c r="U1144" i="1" s="1"/>
  <c r="S318" i="1"/>
  <c r="U318" i="1" s="1"/>
  <c r="S1980" i="1"/>
  <c r="U1980" i="1" s="1"/>
  <c r="S3147" i="1"/>
  <c r="U3147" i="1" s="1"/>
  <c r="S2162" i="1"/>
  <c r="U2162" i="1" s="1"/>
  <c r="S2408" i="1"/>
  <c r="U2408" i="1" s="1"/>
  <c r="S2288" i="1"/>
  <c r="U2288" i="1" s="1"/>
  <c r="S2981" i="1"/>
  <c r="U2981" i="1" s="1"/>
  <c r="S355" i="1"/>
  <c r="U355" i="1" s="1"/>
  <c r="S2888" i="1"/>
  <c r="U2888" i="1" s="1"/>
  <c r="S20" i="1"/>
  <c r="U20" i="1" s="1"/>
  <c r="S2478" i="1"/>
  <c r="U2478" i="1" s="1"/>
  <c r="S3870" i="1"/>
  <c r="U3870" i="1" s="1"/>
  <c r="S2890" i="1"/>
  <c r="U2890" i="1" s="1"/>
  <c r="S3523" i="1"/>
  <c r="U3523" i="1" s="1"/>
  <c r="S4033" i="1"/>
  <c r="U4033" i="1" s="1"/>
  <c r="S2785" i="1"/>
  <c r="U2785" i="1" s="1"/>
  <c r="S1984" i="1"/>
  <c r="U1984" i="1" s="1"/>
  <c r="S1277" i="1"/>
  <c r="U1277" i="1" s="1"/>
  <c r="S3413" i="1"/>
  <c r="U3413" i="1" s="1"/>
  <c r="S2632" i="1"/>
  <c r="U2632" i="1" s="1"/>
  <c r="S2195" i="1"/>
  <c r="U2195" i="1" s="1"/>
  <c r="S538" i="1"/>
  <c r="U538" i="1" s="1"/>
  <c r="S3326" i="1"/>
  <c r="U3326" i="1" s="1"/>
  <c r="S4073" i="1"/>
  <c r="U4073" i="1" s="1"/>
  <c r="S1197" i="1"/>
  <c r="U1197" i="1" s="1"/>
  <c r="S2026" i="1"/>
  <c r="U2026" i="1" s="1"/>
  <c r="S749" i="1"/>
  <c r="U749" i="1" s="1"/>
  <c r="S858" i="1"/>
  <c r="U858" i="1" s="1"/>
  <c r="S1965" i="1"/>
  <c r="U1965" i="1" s="1"/>
  <c r="S3942" i="1"/>
  <c r="U3942" i="1" s="1"/>
  <c r="S4083" i="1"/>
  <c r="U4083" i="1" s="1"/>
  <c r="S2360" i="1"/>
  <c r="U2360" i="1" s="1"/>
  <c r="S292" i="1"/>
  <c r="U292" i="1" s="1"/>
  <c r="S651" i="1"/>
  <c r="U651" i="1" s="1"/>
  <c r="S955" i="1"/>
  <c r="U955" i="1" s="1"/>
  <c r="S3851" i="1"/>
  <c r="U3851" i="1" s="1"/>
  <c r="S1881" i="1"/>
  <c r="U1881" i="1" s="1"/>
  <c r="S3207" i="1"/>
  <c r="U3207" i="1" s="1"/>
  <c r="S1655" i="1"/>
  <c r="U1655" i="1" s="1"/>
  <c r="S2903" i="1"/>
  <c r="U2903" i="1" s="1"/>
  <c r="S1556" i="1"/>
  <c r="U1556" i="1" s="1"/>
  <c r="S1641" i="1"/>
  <c r="U1641" i="1" s="1"/>
  <c r="S498" i="1"/>
  <c r="U498" i="1" s="1"/>
  <c r="S1002" i="1"/>
  <c r="U1002" i="1" s="1"/>
  <c r="S157" i="1"/>
  <c r="U157" i="1" s="1"/>
  <c r="S3447" i="1"/>
  <c r="U3447" i="1" s="1"/>
  <c r="S2126" i="1"/>
  <c r="U2126" i="1" s="1"/>
  <c r="S1981" i="1"/>
  <c r="U1981" i="1" s="1"/>
  <c r="S2986" i="1"/>
  <c r="U2986" i="1" s="1"/>
  <c r="S481" i="1"/>
  <c r="U481" i="1" s="1"/>
  <c r="S3010" i="1"/>
  <c r="U3010" i="1" s="1"/>
  <c r="S3569" i="1"/>
  <c r="U3569" i="1" s="1"/>
  <c r="S3969" i="1"/>
  <c r="U3969" i="1" s="1"/>
  <c r="S229" i="1"/>
  <c r="U229" i="1" s="1"/>
  <c r="S2234" i="1"/>
  <c r="U2234" i="1" s="1"/>
  <c r="S1109" i="1"/>
  <c r="U1109" i="1" s="1"/>
  <c r="S27" i="1"/>
  <c r="U27" i="1" s="1"/>
  <c r="S446" i="1"/>
  <c r="U446" i="1" s="1"/>
  <c r="S1178" i="1"/>
  <c r="U1178" i="1" s="1"/>
  <c r="S2700" i="1"/>
  <c r="U2700" i="1" s="1"/>
  <c r="S1150" i="1"/>
  <c r="U1150" i="1" s="1"/>
  <c r="S2657" i="1"/>
  <c r="U2657" i="1" s="1"/>
  <c r="S3417" i="1"/>
  <c r="U3417" i="1" s="1"/>
  <c r="S2959" i="1"/>
  <c r="U2959" i="1" s="1"/>
  <c r="S1557" i="1"/>
  <c r="U1557" i="1" s="1"/>
  <c r="S2720" i="1"/>
  <c r="U2720" i="1" s="1"/>
  <c r="S3730" i="1"/>
  <c r="U3730" i="1" s="1"/>
  <c r="S3015" i="1"/>
  <c r="U3015" i="1" s="1"/>
  <c r="S2570" i="1"/>
  <c r="U2570" i="1" s="1"/>
  <c r="S1383" i="1"/>
  <c r="U1383" i="1" s="1"/>
  <c r="S2008" i="1"/>
  <c r="U2008" i="1" s="1"/>
  <c r="S2227" i="1"/>
  <c r="U2227" i="1" s="1"/>
  <c r="S1121" i="1"/>
  <c r="U1121" i="1" s="1"/>
  <c r="S1167" i="1"/>
  <c r="U1167" i="1" s="1"/>
  <c r="S2114" i="1"/>
  <c r="U2114" i="1" s="1"/>
  <c r="S540" i="1"/>
  <c r="U540" i="1" s="1"/>
  <c r="S2294" i="1"/>
  <c r="U2294" i="1" s="1"/>
  <c r="S841" i="1"/>
  <c r="U841" i="1" s="1"/>
  <c r="S3124" i="1"/>
  <c r="U3124" i="1" s="1"/>
  <c r="S2222" i="1"/>
  <c r="U2222" i="1" s="1"/>
  <c r="S3476" i="1"/>
  <c r="U3476" i="1" s="1"/>
  <c r="S3802" i="1"/>
  <c r="U3802" i="1" s="1"/>
  <c r="S1829" i="1"/>
  <c r="U1829" i="1" s="1"/>
  <c r="S1267" i="1"/>
  <c r="U1267" i="1" s="1"/>
  <c r="S1230" i="1"/>
  <c r="U1230" i="1" s="1"/>
  <c r="S3520" i="1"/>
  <c r="U3520" i="1" s="1"/>
  <c r="S103" i="1"/>
  <c r="U103" i="1" s="1"/>
  <c r="S1573" i="1"/>
  <c r="U1573" i="1" s="1"/>
  <c r="S3725" i="1"/>
  <c r="U3725" i="1" s="1"/>
  <c r="S1191" i="1"/>
  <c r="U1191" i="1" s="1"/>
  <c r="S2538" i="1"/>
  <c r="U2538" i="1" s="1"/>
  <c r="S2127" i="1"/>
  <c r="U2127" i="1" s="1"/>
  <c r="S1360" i="1"/>
  <c r="U1360" i="1" s="1"/>
  <c r="S1042" i="1"/>
  <c r="U1042" i="1" s="1"/>
  <c r="S2870" i="1"/>
  <c r="U2870" i="1" s="1"/>
  <c r="S2362" i="1"/>
  <c r="U2362" i="1" s="1"/>
  <c r="S252" i="1"/>
  <c r="U252" i="1" s="1"/>
  <c r="S2458" i="1"/>
  <c r="U2458" i="1" s="1"/>
  <c r="S2325" i="1"/>
  <c r="U2325" i="1" s="1"/>
  <c r="S3023" i="1"/>
  <c r="U3023" i="1" s="1"/>
  <c r="S3767" i="1"/>
  <c r="U3767" i="1" s="1"/>
  <c r="S1303" i="1"/>
  <c r="U1303" i="1" s="1"/>
  <c r="S311" i="1"/>
  <c r="U311" i="1" s="1"/>
  <c r="S1118" i="1"/>
  <c r="U1118" i="1" s="1"/>
  <c r="S1457" i="1"/>
  <c r="U1457" i="1" s="1"/>
  <c r="S797" i="1"/>
  <c r="U797" i="1" s="1"/>
  <c r="S3432" i="1"/>
  <c r="U3432" i="1" s="1"/>
  <c r="S3361" i="1"/>
  <c r="U3361" i="1" s="1"/>
  <c r="S3983" i="1"/>
  <c r="U3983" i="1" s="1"/>
  <c r="S299" i="1"/>
  <c r="U299" i="1" s="1"/>
  <c r="S2882" i="1"/>
  <c r="U2882" i="1" s="1"/>
  <c r="S1335" i="1"/>
  <c r="U1335" i="1" s="1"/>
  <c r="S418" i="1"/>
  <c r="U418" i="1" s="1"/>
  <c r="S3146" i="1"/>
  <c r="U3146" i="1" s="1"/>
  <c r="S3805" i="1"/>
  <c r="U3805" i="1" s="1"/>
  <c r="S1045" i="1"/>
  <c r="U1045" i="1" s="1"/>
  <c r="S1795" i="1"/>
  <c r="U1795" i="1" s="1"/>
  <c r="S2718" i="1"/>
  <c r="U2718" i="1" s="1"/>
  <c r="S3009" i="1"/>
  <c r="U3009" i="1" s="1"/>
  <c r="S970" i="1"/>
  <c r="U970" i="1" s="1"/>
  <c r="S2784" i="1"/>
  <c r="U2784" i="1" s="1"/>
  <c r="S3166" i="1"/>
  <c r="U3166" i="1" s="1"/>
  <c r="S3836" i="1"/>
  <c r="U3836" i="1" s="1"/>
  <c r="S1911" i="1"/>
  <c r="U1911" i="1" s="1"/>
  <c r="S2158" i="1"/>
  <c r="U2158" i="1" s="1"/>
  <c r="S307" i="1"/>
  <c r="U307" i="1" s="1"/>
  <c r="S422" i="1"/>
  <c r="U422" i="1" s="1"/>
  <c r="S1791" i="1"/>
  <c r="U1791" i="1" s="1"/>
  <c r="S1856" i="1"/>
  <c r="U1856" i="1" s="1"/>
  <c r="S2064" i="1"/>
  <c r="U2064" i="1" s="1"/>
  <c r="S1055" i="1"/>
  <c r="U1055" i="1" s="1"/>
  <c r="S622" i="1"/>
  <c r="U622" i="1" s="1"/>
  <c r="S14" i="1"/>
  <c r="U14" i="1" s="1"/>
  <c r="S2121" i="1"/>
  <c r="U2121" i="1" s="1"/>
  <c r="S48" i="1"/>
  <c r="U48" i="1" s="1"/>
  <c r="S961" i="1"/>
  <c r="U961" i="1" s="1"/>
  <c r="S1160" i="1"/>
  <c r="U1160" i="1" s="1"/>
  <c r="S2456" i="1"/>
  <c r="U2456" i="1" s="1"/>
  <c r="S1336" i="1"/>
  <c r="U1336" i="1" s="1"/>
  <c r="S721" i="1"/>
  <c r="U721" i="1" s="1"/>
  <c r="S377" i="1"/>
  <c r="U377" i="1" s="1"/>
  <c r="S3358" i="1"/>
  <c r="U3358" i="1" s="1"/>
  <c r="S2705" i="1"/>
  <c r="U2705" i="1" s="1"/>
  <c r="S221" i="1"/>
  <c r="U221" i="1" s="1"/>
  <c r="S2258" i="1"/>
  <c r="U2258" i="1" s="1"/>
  <c r="S3906" i="1"/>
  <c r="U3906" i="1" s="1"/>
  <c r="S1485" i="1"/>
  <c r="U1485" i="1" s="1"/>
  <c r="S1835" i="1"/>
  <c r="U1835" i="1" s="1"/>
  <c r="S2945" i="1"/>
  <c r="U2945" i="1" s="1"/>
  <c r="S128" i="1"/>
  <c r="U128" i="1" s="1"/>
  <c r="S189" i="1"/>
  <c r="U189" i="1" s="1"/>
  <c r="S3630" i="1"/>
  <c r="U3630" i="1" s="1"/>
  <c r="S4084" i="1"/>
  <c r="U4084" i="1" s="1"/>
  <c r="S1154" i="1"/>
  <c r="U1154" i="1" s="1"/>
  <c r="S364" i="1"/>
  <c r="U364" i="1" s="1"/>
  <c r="S2267" i="1"/>
  <c r="U2267" i="1" s="1"/>
  <c r="S2291" i="1"/>
  <c r="U2291" i="1" s="1"/>
  <c r="S439" i="1"/>
  <c r="U439" i="1" s="1"/>
  <c r="S1577" i="1"/>
  <c r="U1577" i="1" s="1"/>
  <c r="S3840" i="1"/>
  <c r="U3840" i="1" s="1"/>
  <c r="S210" i="1"/>
  <c r="U210" i="1" s="1"/>
  <c r="S1767" i="1"/>
  <c r="U1767" i="1" s="1"/>
  <c r="S1278" i="1"/>
  <c r="U1278" i="1" s="1"/>
  <c r="S693" i="1"/>
  <c r="U693" i="1" s="1"/>
  <c r="S134" i="1"/>
  <c r="U134" i="1" s="1"/>
  <c r="S2287" i="1"/>
  <c r="U2287" i="1" s="1"/>
  <c r="S3589" i="1"/>
  <c r="U3589" i="1" s="1"/>
  <c r="S3033" i="1"/>
  <c r="U3033" i="1" s="1"/>
  <c r="S3260" i="1"/>
  <c r="U3260" i="1" s="1"/>
  <c r="S1968" i="1"/>
  <c r="U1968" i="1" s="1"/>
  <c r="S649" i="1"/>
  <c r="U649" i="1" s="1"/>
  <c r="S1529" i="1"/>
  <c r="U1529" i="1" s="1"/>
  <c r="S2309" i="1"/>
  <c r="U2309" i="1" s="1"/>
  <c r="S1808" i="1"/>
  <c r="U1808" i="1" s="1"/>
  <c r="S3562" i="1"/>
  <c r="U3562" i="1" s="1"/>
  <c r="S1422" i="1"/>
  <c r="U1422" i="1" s="1"/>
  <c r="S3521" i="1"/>
  <c r="U3521" i="1" s="1"/>
  <c r="S3594" i="1"/>
  <c r="U3594" i="1" s="1"/>
  <c r="S253" i="1"/>
  <c r="U253" i="1" s="1"/>
  <c r="S1311" i="1"/>
  <c r="U1311" i="1" s="1"/>
  <c r="S3794" i="1"/>
  <c r="U3794" i="1" s="1"/>
  <c r="S2451" i="1"/>
  <c r="U2451" i="1" s="1"/>
  <c r="S2762" i="1"/>
  <c r="U2762" i="1" s="1"/>
  <c r="S2453" i="1"/>
  <c r="U2453" i="1" s="1"/>
  <c r="S2455" i="1"/>
  <c r="U2455" i="1" s="1"/>
  <c r="S2508" i="1"/>
  <c r="U2508" i="1" s="1"/>
  <c r="S3880" i="1"/>
  <c r="U3880" i="1" s="1"/>
  <c r="S31" i="1"/>
  <c r="U31" i="1" s="1"/>
  <c r="S794" i="1"/>
  <c r="U794" i="1" s="1"/>
  <c r="S559" i="1"/>
  <c r="U559" i="1" s="1"/>
  <c r="S1250" i="1"/>
  <c r="U1250" i="1" s="1"/>
  <c r="S2173" i="1"/>
  <c r="U2173" i="1" s="1"/>
  <c r="S1031" i="1"/>
  <c r="U1031" i="1" s="1"/>
  <c r="S2477" i="1"/>
  <c r="U2477" i="1" s="1"/>
  <c r="S2979" i="1"/>
  <c r="U2979" i="1" s="1"/>
  <c r="S2330" i="1"/>
  <c r="U2330" i="1" s="1"/>
  <c r="S345" i="1"/>
  <c r="U345" i="1" s="1"/>
  <c r="S2953" i="1"/>
  <c r="U2953" i="1" s="1"/>
  <c r="S1399" i="1"/>
  <c r="U1399" i="1" s="1"/>
  <c r="S634" i="1"/>
  <c r="U634" i="1" s="1"/>
  <c r="S2036" i="1"/>
  <c r="U2036" i="1" s="1"/>
  <c r="S1200" i="1"/>
  <c r="U1200" i="1" s="1"/>
  <c r="S42" i="1"/>
  <c r="U42" i="1" s="1"/>
  <c r="S1679" i="1"/>
  <c r="U1679" i="1" s="1"/>
  <c r="S3354" i="1"/>
  <c r="U3354" i="1" s="1"/>
  <c r="S2734" i="1"/>
  <c r="U2734" i="1" s="1"/>
  <c r="S1923" i="1"/>
  <c r="U1923" i="1" s="1"/>
  <c r="S1344" i="1"/>
  <c r="U1344" i="1" s="1"/>
  <c r="S2927" i="1"/>
  <c r="U2927" i="1" s="1"/>
  <c r="S3165" i="1"/>
  <c r="U3165" i="1" s="1"/>
  <c r="S2443" i="1"/>
  <c r="U2443" i="1" s="1"/>
  <c r="S2812" i="1"/>
  <c r="U2812" i="1" s="1"/>
  <c r="S882" i="1"/>
  <c r="U882" i="1" s="1"/>
  <c r="S1039" i="1"/>
  <c r="U1039" i="1" s="1"/>
  <c r="S3252" i="1"/>
  <c r="U3252" i="1" s="1"/>
  <c r="S3715" i="1"/>
  <c r="U3715" i="1" s="1"/>
  <c r="S2902" i="1"/>
  <c r="U2902" i="1" s="1"/>
  <c r="S28" i="1"/>
  <c r="U28" i="1" s="1"/>
  <c r="S2904" i="1"/>
  <c r="U2904" i="1" s="1"/>
  <c r="S1477" i="1"/>
  <c r="U1477" i="1" s="1"/>
  <c r="S3158" i="1"/>
  <c r="U3158" i="1" s="1"/>
  <c r="S4007" i="1"/>
  <c r="U4007" i="1" s="1"/>
  <c r="S2529" i="1"/>
  <c r="U2529" i="1" s="1"/>
  <c r="S1043" i="1"/>
  <c r="U1043" i="1" s="1"/>
  <c r="S502" i="1"/>
  <c r="U502" i="1" s="1"/>
  <c r="S1376" i="1"/>
  <c r="U1376" i="1" s="1"/>
  <c r="S3940" i="1"/>
  <c r="U3940" i="1" s="1"/>
  <c r="S3829" i="1"/>
  <c r="U3829" i="1" s="1"/>
  <c r="S2183" i="1"/>
  <c r="U2183" i="1" s="1"/>
  <c r="S2184" i="1"/>
  <c r="U2184" i="1" s="1"/>
  <c r="S2448" i="1"/>
  <c r="U2448" i="1" s="1"/>
  <c r="S3823" i="1"/>
  <c r="U3823" i="1" s="1"/>
  <c r="S46" i="1"/>
  <c r="U46" i="1" s="1"/>
  <c r="S2175" i="1"/>
  <c r="U2175" i="1" s="1"/>
  <c r="S3079" i="1"/>
  <c r="U3079" i="1" s="1"/>
  <c r="S742" i="1"/>
  <c r="U742" i="1" s="1"/>
  <c r="S23" i="1"/>
  <c r="U23" i="1" s="1"/>
  <c r="S3218" i="1"/>
  <c r="U3218" i="1" s="1"/>
  <c r="S2028" i="1"/>
  <c r="U2028" i="1" s="1"/>
  <c r="S3396" i="1"/>
  <c r="U3396" i="1" s="1"/>
  <c r="S1978" i="1"/>
  <c r="U1978" i="1" s="1"/>
  <c r="S1099" i="1"/>
  <c r="U1099" i="1" s="1"/>
  <c r="S1921" i="1"/>
  <c r="U1921" i="1" s="1"/>
  <c r="S1309" i="1"/>
  <c r="U1309" i="1" s="1"/>
  <c r="S3026" i="1"/>
  <c r="U3026" i="1" s="1"/>
  <c r="S593" i="1"/>
  <c r="U593" i="1" s="1"/>
  <c r="S2643" i="1"/>
  <c r="U2643" i="1" s="1"/>
  <c r="S3102" i="1"/>
  <c r="U3102" i="1" s="1"/>
  <c r="S2582" i="1"/>
  <c r="U2582" i="1" s="1"/>
  <c r="S2985" i="1"/>
  <c r="U2985" i="1" s="1"/>
  <c r="S2389" i="1"/>
  <c r="U2389" i="1" s="1"/>
  <c r="S2031" i="1"/>
  <c r="U2031" i="1" s="1"/>
  <c r="S2676" i="1"/>
  <c r="U2676" i="1" s="1"/>
  <c r="S1945" i="1"/>
  <c r="U1945" i="1" s="1"/>
  <c r="S393" i="1"/>
  <c r="U393" i="1" s="1"/>
  <c r="S1958" i="1"/>
  <c r="U1958" i="1" s="1"/>
  <c r="S2814" i="1"/>
  <c r="U2814" i="1" s="1"/>
  <c r="S434" i="1"/>
  <c r="U434" i="1" s="1"/>
  <c r="S3057" i="1"/>
  <c r="U3057" i="1" s="1"/>
  <c r="S2761" i="1"/>
  <c r="U2761" i="1" s="1"/>
  <c r="S2569" i="1"/>
  <c r="U2569" i="1" s="1"/>
  <c r="S3222" i="1"/>
  <c r="U3222" i="1" s="1"/>
  <c r="S3909" i="1"/>
  <c r="U3909" i="1" s="1"/>
  <c r="S2350" i="1"/>
  <c r="U2350" i="1" s="1"/>
  <c r="S553" i="1"/>
  <c r="U553" i="1" s="1"/>
  <c r="S3093" i="1"/>
  <c r="U3093" i="1" s="1"/>
  <c r="S1639" i="1"/>
  <c r="U1639" i="1" s="1"/>
  <c r="S987" i="1"/>
  <c r="U987" i="1" s="1"/>
  <c r="S3287" i="1"/>
  <c r="U3287" i="1" s="1"/>
  <c r="S2759" i="1"/>
  <c r="U2759" i="1" s="1"/>
  <c r="S1873" i="1"/>
  <c r="U1873" i="1" s="1"/>
  <c r="S2060" i="1"/>
  <c r="U2060" i="1" s="1"/>
  <c r="S2341" i="1"/>
  <c r="U2341" i="1" s="1"/>
  <c r="S2235" i="1"/>
  <c r="U2235" i="1" s="1"/>
  <c r="S2627" i="1"/>
  <c r="U2627" i="1" s="1"/>
  <c r="S2599" i="1"/>
  <c r="U2599" i="1" s="1"/>
  <c r="S2924" i="1"/>
  <c r="U2924" i="1" s="1"/>
  <c r="S1198" i="1"/>
  <c r="U1198" i="1" s="1"/>
  <c r="S869" i="1"/>
  <c r="U869" i="1" s="1"/>
  <c r="S3192" i="1"/>
  <c r="U3192" i="1" s="1"/>
  <c r="S2487" i="1"/>
  <c r="U2487" i="1" s="1"/>
  <c r="S2163" i="1"/>
  <c r="U2163" i="1" s="1"/>
  <c r="S2650" i="1"/>
  <c r="U2650" i="1" s="1"/>
  <c r="S3947" i="1"/>
  <c r="U3947" i="1" s="1"/>
  <c r="S1703" i="1"/>
  <c r="U1703" i="1" s="1"/>
  <c r="S3214" i="1"/>
  <c r="U3214" i="1" s="1"/>
  <c r="S3366" i="1"/>
  <c r="U3366" i="1" s="1"/>
  <c r="S3290" i="1"/>
  <c r="U3290" i="1" s="1"/>
  <c r="S1677" i="1"/>
  <c r="U1677" i="1" s="1"/>
  <c r="S1249" i="1"/>
  <c r="U1249" i="1" s="1"/>
  <c r="S2383" i="1"/>
  <c r="U2383" i="1" s="1"/>
  <c r="S3573" i="1"/>
  <c r="U3573" i="1" s="1"/>
  <c r="S17" i="1"/>
  <c r="U17" i="1" s="1"/>
  <c r="S2124" i="1"/>
  <c r="U2124" i="1" s="1"/>
  <c r="S3631" i="1"/>
  <c r="U3631" i="1" s="1"/>
  <c r="S648" i="1"/>
  <c r="U648" i="1" s="1"/>
  <c r="S643" i="1"/>
  <c r="U643" i="1" s="1"/>
  <c r="S1905" i="1"/>
  <c r="U1905" i="1" s="1"/>
  <c r="S988" i="1"/>
  <c r="U988" i="1" s="1"/>
  <c r="S2505" i="1"/>
  <c r="U2505" i="1" s="1"/>
  <c r="S843" i="1"/>
  <c r="U843" i="1" s="1"/>
  <c r="S3795" i="1"/>
  <c r="U3795" i="1" s="1"/>
  <c r="S4088" i="1"/>
  <c r="U4088" i="1" s="1"/>
  <c r="S85" i="1"/>
  <c r="U85" i="1" s="1"/>
  <c r="S3928" i="1"/>
  <c r="U3928" i="1" s="1"/>
  <c r="S3141" i="1"/>
  <c r="U3141" i="1" s="1"/>
  <c r="S3130" i="1"/>
  <c r="U3130" i="1" s="1"/>
  <c r="S1681" i="1"/>
  <c r="U1681" i="1" s="1"/>
  <c r="S3686" i="1"/>
  <c r="U3686" i="1" s="1"/>
  <c r="S1974" i="1"/>
  <c r="U1974" i="1" s="1"/>
  <c r="S1872" i="1"/>
  <c r="U1872" i="1" s="1"/>
  <c r="S1622" i="1"/>
  <c r="U1622" i="1" s="1"/>
  <c r="S3237" i="1"/>
  <c r="U3237" i="1" s="1"/>
  <c r="S145" i="1"/>
  <c r="U145" i="1" s="1"/>
  <c r="S425" i="1"/>
  <c r="U425" i="1" s="1"/>
  <c r="S147" i="1"/>
  <c r="U147" i="1" s="1"/>
  <c r="S1574" i="1"/>
  <c r="U1574" i="1" s="1"/>
  <c r="S3750" i="1"/>
  <c r="U3750" i="1" s="1"/>
  <c r="S1744" i="1"/>
  <c r="U1744" i="1" s="1"/>
  <c r="S2099" i="1"/>
  <c r="U2099" i="1" s="1"/>
  <c r="S2899" i="1"/>
  <c r="U2899" i="1" s="1"/>
  <c r="S3239" i="1"/>
  <c r="U3239" i="1" s="1"/>
  <c r="S941" i="1"/>
  <c r="U941" i="1" s="1"/>
  <c r="S724" i="1"/>
  <c r="U724" i="1" s="1"/>
  <c r="S760" i="1"/>
  <c r="U760" i="1" s="1"/>
  <c r="S1670" i="1"/>
  <c r="U1670" i="1" s="1"/>
  <c r="S339" i="1"/>
  <c r="U339" i="1" s="1"/>
  <c r="S3961" i="1"/>
  <c r="U3961" i="1" s="1"/>
  <c r="S2662" i="1"/>
  <c r="U2662" i="1" s="1"/>
  <c r="S850" i="1"/>
  <c r="U850" i="1" s="1"/>
  <c r="S2251" i="1"/>
  <c r="U2251" i="1" s="1"/>
  <c r="S1228" i="1"/>
  <c r="U1228" i="1" s="1"/>
  <c r="S1551" i="1"/>
  <c r="U1551" i="1" s="1"/>
  <c r="S335" i="1"/>
  <c r="U335" i="1" s="1"/>
  <c r="S1029" i="1"/>
  <c r="U1029" i="1" s="1"/>
  <c r="S1617" i="1"/>
  <c r="U1617" i="1" s="1"/>
  <c r="S2270" i="1"/>
  <c r="U2270" i="1" s="1"/>
  <c r="S1914" i="1"/>
  <c r="U1914" i="1" s="1"/>
  <c r="S6" i="1"/>
  <c r="U6" i="1" s="1"/>
  <c r="S3930" i="1"/>
  <c r="U3930" i="1" s="1"/>
  <c r="S222" i="1"/>
  <c r="U222" i="1" s="1"/>
  <c r="S752" i="1"/>
  <c r="U752" i="1" s="1"/>
  <c r="S1064" i="1"/>
  <c r="U1064" i="1" s="1"/>
  <c r="S564" i="1"/>
  <c r="U564" i="1" s="1"/>
  <c r="S3620" i="1"/>
  <c r="U3620" i="1" s="1"/>
  <c r="S1153" i="1"/>
  <c r="U1153" i="1" s="1"/>
  <c r="S1017" i="1"/>
  <c r="U1017" i="1" s="1"/>
  <c r="S735" i="1"/>
  <c r="U735" i="1" s="1"/>
  <c r="S1388" i="1"/>
  <c r="U1388" i="1" s="1"/>
  <c r="S3675" i="1"/>
  <c r="U3675" i="1" s="1"/>
  <c r="S3791" i="1"/>
  <c r="U3791" i="1" s="1"/>
  <c r="S1189" i="1"/>
  <c r="U1189" i="1" s="1"/>
  <c r="S2757" i="1"/>
  <c r="U2757" i="1" s="1"/>
  <c r="S2695" i="1"/>
  <c r="U2695" i="1" s="1"/>
  <c r="S3391" i="1"/>
  <c r="U3391" i="1" s="1"/>
  <c r="S1880" i="1"/>
  <c r="U1880" i="1" s="1"/>
  <c r="S2176" i="1"/>
  <c r="U2176" i="1" s="1"/>
  <c r="S3409" i="1"/>
  <c r="U3409" i="1" s="1"/>
  <c r="S3541" i="1"/>
  <c r="U3541" i="1" s="1"/>
  <c r="S2091" i="1"/>
  <c r="U2091" i="1" s="1"/>
  <c r="S2463" i="1"/>
  <c r="U2463" i="1" s="1"/>
  <c r="S672" i="1"/>
  <c r="U672" i="1" s="1"/>
  <c r="S1735" i="1"/>
  <c r="U1735" i="1" s="1"/>
  <c r="S730" i="1"/>
  <c r="U730" i="1" s="1"/>
  <c r="S3204" i="1"/>
  <c r="U3204" i="1" s="1"/>
  <c r="S1691" i="1"/>
  <c r="U1691" i="1" s="1"/>
  <c r="S545" i="1"/>
  <c r="U545" i="1" s="1"/>
  <c r="S1920" i="1"/>
  <c r="U1920" i="1" s="1"/>
  <c r="S2868" i="1"/>
  <c r="U2868" i="1" s="1"/>
  <c r="S3271" i="1"/>
  <c r="U3271" i="1" s="1"/>
  <c r="S4046" i="1"/>
  <c r="U4046" i="1" s="1"/>
  <c r="S19" i="1"/>
  <c r="U19" i="1" s="1"/>
  <c r="S3600" i="1"/>
  <c r="U3600" i="1" s="1"/>
  <c r="S979" i="1"/>
  <c r="U979" i="1" s="1"/>
  <c r="S2711" i="1"/>
  <c r="U2711" i="1" s="1"/>
  <c r="S3441" i="1"/>
  <c r="U3441" i="1" s="1"/>
  <c r="S4079" i="1"/>
  <c r="U4079" i="1" s="1"/>
  <c r="S491" i="1"/>
  <c r="U491" i="1" s="1"/>
  <c r="S3956" i="1"/>
  <c r="U3956" i="1" s="1"/>
  <c r="S807" i="1"/>
  <c r="U807" i="1" s="1"/>
  <c r="S1843" i="1"/>
  <c r="U1843" i="1" s="1"/>
  <c r="S3481" i="1"/>
  <c r="U3481" i="1" s="1"/>
  <c r="S1598" i="1"/>
  <c r="U1598" i="1" s="1"/>
  <c r="S1822" i="1"/>
  <c r="U1822" i="1" s="1"/>
  <c r="S1967" i="1"/>
  <c r="U1967" i="1" s="1"/>
  <c r="S1745" i="1"/>
  <c r="U1745" i="1" s="1"/>
  <c r="S2549" i="1"/>
  <c r="U2549" i="1" s="1"/>
  <c r="S2544" i="1"/>
  <c r="U2544" i="1" s="1"/>
  <c r="S1512" i="1"/>
  <c r="U1512" i="1" s="1"/>
  <c r="S1878" i="1"/>
  <c r="U1878" i="1" s="1"/>
  <c r="S1508" i="1"/>
  <c r="U1508" i="1" s="1"/>
  <c r="S384" i="1"/>
  <c r="U384" i="1" s="1"/>
  <c r="S1841" i="1"/>
  <c r="U1841" i="1" s="1"/>
  <c r="S2030" i="1"/>
  <c r="U2030" i="1" s="1"/>
  <c r="S2049" i="1"/>
  <c r="U2049" i="1" s="1"/>
  <c r="S2573" i="1"/>
  <c r="U2573" i="1" s="1"/>
  <c r="S510" i="1"/>
  <c r="U510" i="1" s="1"/>
  <c r="S1558" i="1"/>
  <c r="U1558" i="1" s="1"/>
  <c r="S1766" i="1"/>
  <c r="U1766" i="1" s="1"/>
  <c r="S201" i="1"/>
  <c r="U201" i="1" s="1"/>
  <c r="S2879" i="1"/>
  <c r="U2879" i="1" s="1"/>
  <c r="S3311" i="1"/>
  <c r="U3311" i="1" s="1"/>
  <c r="S2849" i="1"/>
  <c r="U2849" i="1" s="1"/>
  <c r="S3047" i="1"/>
  <c r="U3047" i="1" s="1"/>
  <c r="S3217" i="1"/>
  <c r="U3217" i="1" s="1"/>
  <c r="S3773" i="1"/>
  <c r="U3773" i="1" s="1"/>
  <c r="S1804" i="1"/>
  <c r="U1804" i="1" s="1"/>
  <c r="S3931" i="1"/>
  <c r="U3931" i="1" s="1"/>
  <c r="S1567" i="1"/>
  <c r="U1567" i="1" s="1"/>
  <c r="S3555" i="1"/>
  <c r="U3555" i="1" s="1"/>
  <c r="S4090" i="1"/>
  <c r="U4090" i="1" s="1"/>
  <c r="S2299" i="1"/>
  <c r="U2299" i="1" s="1"/>
  <c r="S525" i="1"/>
  <c r="U525" i="1" s="1"/>
  <c r="S534" i="1"/>
  <c r="U534" i="1" s="1"/>
  <c r="S2502" i="1"/>
  <c r="U2502" i="1" s="1"/>
  <c r="S2543" i="1"/>
  <c r="U2543" i="1" s="1"/>
  <c r="S164" i="1"/>
  <c r="U164" i="1" s="1"/>
  <c r="S2202" i="1"/>
  <c r="U2202" i="1" s="1"/>
  <c r="S1351" i="1"/>
  <c r="U1351" i="1" s="1"/>
  <c r="S2473" i="1"/>
  <c r="U2473" i="1" s="1"/>
  <c r="S1954" i="1"/>
  <c r="U1954" i="1" s="1"/>
  <c r="S3706" i="1"/>
  <c r="U3706" i="1" s="1"/>
  <c r="S443" i="1"/>
  <c r="U443" i="1" s="1"/>
  <c r="S151" i="1"/>
  <c r="U151" i="1" s="1"/>
  <c r="S1526" i="1"/>
  <c r="U1526" i="1" s="1"/>
  <c r="S1146" i="1"/>
  <c r="U1146" i="1" s="1"/>
  <c r="S2911" i="1"/>
  <c r="U2911" i="1" s="1"/>
  <c r="S2693" i="1"/>
  <c r="U2693" i="1" s="1"/>
  <c r="S2308" i="1"/>
  <c r="U2308" i="1" s="1"/>
  <c r="S720" i="1"/>
  <c r="U720" i="1" s="1"/>
  <c r="S2489" i="1"/>
  <c r="U2489" i="1" s="1"/>
  <c r="S2548" i="1"/>
  <c r="U2548" i="1" s="1"/>
  <c r="S1312" i="1"/>
  <c r="U1312" i="1" s="1"/>
  <c r="S3118" i="1"/>
  <c r="U3118" i="1" s="1"/>
  <c r="S3700" i="1"/>
  <c r="U3700" i="1" s="1"/>
  <c r="S3721" i="1"/>
  <c r="U3721" i="1" s="1"/>
  <c r="S3272" i="1"/>
  <c r="U3272" i="1" s="1"/>
  <c r="S533" i="1"/>
  <c r="U533" i="1" s="1"/>
  <c r="S3334" i="1"/>
  <c r="U3334" i="1" s="1"/>
  <c r="S2265" i="1"/>
  <c r="U2265" i="1" s="1"/>
  <c r="S3384" i="1"/>
  <c r="U3384" i="1" s="1"/>
  <c r="S1505" i="1"/>
  <c r="U1505" i="1" s="1"/>
  <c r="S3170" i="1"/>
  <c r="U3170" i="1" s="1"/>
  <c r="S929" i="1"/>
  <c r="U929" i="1" s="1"/>
  <c r="S3826" i="1"/>
  <c r="U3826" i="1" s="1"/>
  <c r="S3749" i="1"/>
  <c r="U3749" i="1" s="1"/>
  <c r="S2349" i="1"/>
  <c r="U2349" i="1" s="1"/>
  <c r="S582" i="1"/>
  <c r="U582" i="1" s="1"/>
  <c r="S2562" i="1"/>
  <c r="U2562" i="1" s="1"/>
  <c r="S1488" i="1"/>
  <c r="U1488" i="1" s="1"/>
  <c r="S855" i="1"/>
  <c r="U855" i="1" s="1"/>
  <c r="S3119" i="1"/>
  <c r="U3119" i="1" s="1"/>
  <c r="S3106" i="1"/>
  <c r="U3106" i="1" s="1"/>
  <c r="S2585" i="1"/>
  <c r="U2585" i="1" s="1"/>
  <c r="S2293" i="1"/>
  <c r="U2293" i="1" s="1"/>
  <c r="S2948" i="1"/>
  <c r="U2948" i="1" s="1"/>
  <c r="S1244" i="1"/>
  <c r="U1244" i="1" s="1"/>
  <c r="S3109" i="1"/>
  <c r="U3109" i="1" s="1"/>
  <c r="S2983" i="1"/>
  <c r="U2983" i="1" s="1"/>
  <c r="S26" i="1"/>
  <c r="U26" i="1" s="1"/>
  <c r="S3430" i="1"/>
  <c r="U3430" i="1" s="1"/>
  <c r="S3608" i="1"/>
  <c r="U3608" i="1" s="1"/>
  <c r="S3467" i="1"/>
  <c r="U3467" i="1" s="1"/>
  <c r="S3074" i="1"/>
  <c r="U3074" i="1" s="1"/>
  <c r="S2361" i="1"/>
  <c r="U2361" i="1" s="1"/>
  <c r="S2289" i="1"/>
  <c r="U2289" i="1" s="1"/>
  <c r="S2262" i="1"/>
  <c r="U2262" i="1" s="1"/>
  <c r="S3085" i="1"/>
  <c r="U3085" i="1" s="1"/>
  <c r="S2975" i="1"/>
  <c r="U2975" i="1" s="1"/>
  <c r="S948" i="1"/>
  <c r="U948" i="1" s="1"/>
  <c r="S1263" i="1"/>
  <c r="U1263" i="1" s="1"/>
  <c r="S336" i="1"/>
  <c r="U336" i="1" s="1"/>
  <c r="S3666" i="1"/>
  <c r="U3666" i="1" s="1"/>
  <c r="S1317" i="1"/>
  <c r="U1317" i="1" s="1"/>
  <c r="S668" i="1"/>
  <c r="U668" i="1" s="1"/>
  <c r="S2586" i="1"/>
  <c r="U2586" i="1" s="1"/>
  <c r="S1635" i="1"/>
  <c r="U1635" i="1" s="1"/>
  <c r="S2504" i="1"/>
  <c r="U2504" i="1" s="1"/>
  <c r="S2404" i="1"/>
  <c r="U2404" i="1" s="1"/>
  <c r="S1168" i="1"/>
  <c r="U1168" i="1" s="1"/>
  <c r="S2439" i="1"/>
  <c r="U2439" i="1" s="1"/>
  <c r="S2989" i="1"/>
  <c r="U2989" i="1" s="1"/>
  <c r="S1861" i="1"/>
  <c r="U1861" i="1" s="1"/>
  <c r="S2990" i="1"/>
  <c r="U2990" i="1" s="1"/>
  <c r="S849" i="1"/>
  <c r="U849" i="1" s="1"/>
  <c r="S102" i="1"/>
  <c r="U102" i="1" s="1"/>
  <c r="S2343" i="1"/>
  <c r="U2343" i="1" s="1"/>
  <c r="S3180" i="1"/>
  <c r="U3180" i="1" s="1"/>
  <c r="S2733" i="1"/>
  <c r="U2733" i="1" s="1"/>
  <c r="S1089" i="1"/>
  <c r="U1089" i="1" s="1"/>
  <c r="S420" i="1"/>
  <c r="U420" i="1" s="1"/>
  <c r="S1330" i="1"/>
  <c r="U1330" i="1" s="1"/>
  <c r="S2375" i="1"/>
  <c r="U2375" i="1" s="1"/>
  <c r="S3461" i="1"/>
  <c r="U3461" i="1" s="1"/>
  <c r="S2185" i="1"/>
  <c r="U2185" i="1" s="1"/>
  <c r="S2576" i="1"/>
  <c r="U2576" i="1" s="1"/>
  <c r="S1908" i="1"/>
  <c r="U1908" i="1" s="1"/>
  <c r="S1500" i="1"/>
  <c r="U1500" i="1" s="1"/>
  <c r="S82" i="1"/>
  <c r="U82" i="1" s="1"/>
  <c r="S1754" i="1"/>
  <c r="U1754" i="1" s="1"/>
  <c r="S2073" i="1"/>
  <c r="U2073" i="1" s="1"/>
  <c r="S886" i="1"/>
  <c r="U886" i="1" s="1"/>
  <c r="S3474" i="1"/>
  <c r="U3474" i="1" s="1"/>
  <c r="S3751" i="1"/>
  <c r="U3751" i="1" s="1"/>
  <c r="S113" i="1"/>
  <c r="U113" i="1" s="1"/>
  <c r="S833" i="1"/>
  <c r="U833" i="1" s="1"/>
  <c r="S2138" i="1"/>
  <c r="U2138" i="1" s="1"/>
  <c r="S523" i="1"/>
  <c r="U523" i="1" s="1"/>
  <c r="S1834" i="1"/>
  <c r="U1834" i="1" s="1"/>
  <c r="S3529" i="1"/>
  <c r="U3529" i="1" s="1"/>
  <c r="S463" i="1"/>
  <c r="U463" i="1" s="1"/>
  <c r="S3339" i="1"/>
  <c r="U3339" i="1" s="1"/>
  <c r="S3742" i="1"/>
  <c r="U3742" i="1" s="1"/>
  <c r="S1417" i="1"/>
  <c r="U1417" i="1" s="1"/>
  <c r="S1036" i="1"/>
  <c r="U1036" i="1" s="1"/>
  <c r="S4108" i="1"/>
  <c r="U4108" i="1" s="1"/>
  <c r="S2554" i="1"/>
  <c r="U2554" i="1" s="1"/>
  <c r="S3828" i="1"/>
  <c r="U3828" i="1" s="1"/>
  <c r="S998" i="1"/>
  <c r="U998" i="1" s="1"/>
  <c r="S3903" i="1"/>
  <c r="U3903" i="1" s="1"/>
  <c r="S461" i="1"/>
  <c r="U461" i="1" s="1"/>
  <c r="S820" i="1"/>
  <c r="U820" i="1" s="1"/>
  <c r="S1379" i="1"/>
  <c r="U1379" i="1" s="1"/>
  <c r="S796" i="1"/>
  <c r="U796" i="1" s="1"/>
  <c r="S2161" i="1"/>
  <c r="U2161" i="1" s="1"/>
  <c r="S106" i="1"/>
  <c r="U106" i="1" s="1"/>
  <c r="S3689" i="1"/>
  <c r="U3689" i="1" s="1"/>
  <c r="S1762" i="1"/>
  <c r="U1762" i="1" s="1"/>
  <c r="S1850" i="1"/>
  <c r="U1850" i="1" s="1"/>
  <c r="S826" i="1"/>
  <c r="U826" i="1" s="1"/>
  <c r="S2479" i="1"/>
  <c r="U2479" i="1" s="1"/>
  <c r="S1696" i="1"/>
  <c r="U1696" i="1" s="1"/>
  <c r="S2201" i="1"/>
  <c r="U2201" i="1" s="1"/>
  <c r="S3050" i="1"/>
  <c r="U3050" i="1" s="1"/>
  <c r="S685" i="1"/>
  <c r="U685" i="1" s="1"/>
  <c r="S3193" i="1"/>
  <c r="U3193" i="1" s="1"/>
  <c r="S43" i="1"/>
  <c r="U43" i="1" s="1"/>
  <c r="S4085" i="1"/>
  <c r="U4085" i="1" s="1"/>
  <c r="S4041" i="1"/>
  <c r="U4041" i="1" s="1"/>
  <c r="S1901" i="1"/>
  <c r="U1901" i="1" s="1"/>
  <c r="S250" i="1"/>
  <c r="U250" i="1" s="1"/>
  <c r="S2156" i="1"/>
  <c r="U2156" i="1" s="1"/>
  <c r="S137" i="1"/>
  <c r="U137" i="1" s="1"/>
  <c r="S894" i="1"/>
  <c r="U894" i="1" s="1"/>
  <c r="S122" i="1"/>
  <c r="U122" i="1" s="1"/>
  <c r="S839" i="1"/>
  <c r="U839" i="1" s="1"/>
  <c r="S198" i="1"/>
  <c r="U198" i="1" s="1"/>
  <c r="S3090" i="1"/>
  <c r="U3090" i="1" s="1"/>
  <c r="S1511" i="1"/>
  <c r="U1511" i="1" s="1"/>
  <c r="S3169" i="1"/>
  <c r="U3169" i="1" s="1"/>
  <c r="S1213" i="1"/>
  <c r="U1213" i="1" s="1"/>
  <c r="S531" i="1"/>
  <c r="U531" i="1" s="1"/>
  <c r="S544" i="1"/>
  <c r="U544" i="1" s="1"/>
  <c r="S316" i="1"/>
  <c r="U316" i="1" s="1"/>
  <c r="S1569" i="1"/>
  <c r="U1569" i="1" s="1"/>
  <c r="S429" i="1"/>
  <c r="U429" i="1" s="1"/>
  <c r="S59" i="1"/>
  <c r="U59" i="1" s="1"/>
  <c r="S2907" i="1"/>
  <c r="U2907" i="1" s="1"/>
  <c r="S2242" i="1"/>
  <c r="U2242" i="1" s="1"/>
  <c r="S2223" i="1"/>
  <c r="U2223" i="1" s="1"/>
  <c r="S153" i="1"/>
  <c r="U153" i="1" s="1"/>
  <c r="S3294" i="1"/>
  <c r="U3294" i="1" s="1"/>
  <c r="S3504" i="1"/>
  <c r="U3504" i="1" s="1"/>
  <c r="S1727" i="1"/>
  <c r="U1727" i="1" s="1"/>
  <c r="S1429" i="1"/>
  <c r="U1429" i="1" s="1"/>
  <c r="S3473" i="1"/>
  <c r="U3473" i="1" s="1"/>
  <c r="S1068" i="1"/>
  <c r="U1068" i="1" s="1"/>
  <c r="S75" i="1"/>
  <c r="U75" i="1" s="1"/>
  <c r="S2727" i="1"/>
  <c r="U2727" i="1" s="1"/>
  <c r="S599" i="1"/>
  <c r="U599" i="1" s="1"/>
  <c r="S1420" i="1"/>
  <c r="U1420" i="1" s="1"/>
  <c r="S1301" i="1"/>
  <c r="U1301" i="1" s="1"/>
  <c r="S2314" i="1"/>
  <c r="U2314" i="1" s="1"/>
  <c r="S756" i="1"/>
  <c r="U756" i="1" s="1"/>
  <c r="S1838" i="1"/>
  <c r="U1838" i="1" s="1"/>
  <c r="S768" i="1"/>
  <c r="U768" i="1" s="1"/>
  <c r="S1127" i="1"/>
  <c r="U1127" i="1" s="1"/>
  <c r="S449" i="1"/>
  <c r="U449" i="1" s="1"/>
  <c r="S1794" i="1"/>
  <c r="U1794" i="1" s="1"/>
  <c r="S447" i="1"/>
  <c r="U447" i="1" s="1"/>
  <c r="S301" i="1"/>
  <c r="U301" i="1" s="1"/>
  <c r="S2356" i="1"/>
  <c r="U2356" i="1" s="1"/>
  <c r="S4068" i="1"/>
  <c r="U4068" i="1" s="1"/>
  <c r="S2681" i="1"/>
  <c r="U2681" i="1" s="1"/>
  <c r="S1074" i="1"/>
  <c r="U1074" i="1" s="1"/>
  <c r="S275" i="1"/>
  <c r="U275" i="1" s="1"/>
  <c r="S284" i="1"/>
  <c r="U284" i="1" s="1"/>
  <c r="S1682" i="1"/>
  <c r="U1682" i="1" s="1"/>
  <c r="S2128" i="1"/>
  <c r="U2128" i="1" s="1"/>
  <c r="S3879" i="1"/>
  <c r="U3879" i="1" s="1"/>
  <c r="S2971" i="1"/>
  <c r="U2971" i="1" s="1"/>
  <c r="S3688" i="1"/>
  <c r="U3688" i="1" s="1"/>
  <c r="S3681" i="1"/>
  <c r="U3681" i="1" s="1"/>
  <c r="S3703" i="1"/>
  <c r="U3703" i="1" s="1"/>
  <c r="S815" i="1"/>
  <c r="U815" i="1" s="1"/>
  <c r="S774" i="1"/>
  <c r="U774" i="1" s="1"/>
  <c r="S764" i="1"/>
  <c r="U764" i="1" s="1"/>
  <c r="S1531" i="1"/>
  <c r="U1531" i="1" s="1"/>
  <c r="S607" i="1"/>
  <c r="U607" i="1" s="1"/>
  <c r="S2699" i="1"/>
  <c r="U2699" i="1" s="1"/>
  <c r="S2342" i="1"/>
  <c r="U2342" i="1" s="1"/>
  <c r="S3745" i="1"/>
  <c r="U3745" i="1" s="1"/>
  <c r="S3321" i="1"/>
  <c r="U3321" i="1" s="1"/>
  <c r="S563" i="1"/>
  <c r="U563" i="1" s="1"/>
  <c r="S1484" i="1"/>
  <c r="U1484" i="1" s="1"/>
  <c r="S684" i="1"/>
  <c r="U684" i="1" s="1"/>
  <c r="S3948" i="1"/>
  <c r="U3948" i="1" s="1"/>
  <c r="S2214" i="1"/>
  <c r="U2214" i="1" s="1"/>
  <c r="S3875" i="1"/>
  <c r="U3875" i="1" s="1"/>
  <c r="S2655" i="1"/>
  <c r="U2655" i="1" s="1"/>
  <c r="S1601" i="1"/>
  <c r="U1601" i="1" s="1"/>
  <c r="S453" i="1"/>
  <c r="U453" i="1" s="1"/>
  <c r="S2941" i="1"/>
  <c r="U2941" i="1" s="1"/>
  <c r="S472" i="1"/>
  <c r="U472" i="1" s="1"/>
  <c r="S3190" i="1"/>
  <c r="U3190" i="1" s="1"/>
  <c r="S709" i="1"/>
  <c r="U709" i="1" s="1"/>
  <c r="S53" i="1"/>
  <c r="U53" i="1" s="1"/>
  <c r="S1126" i="1"/>
  <c r="U1126" i="1" s="1"/>
  <c r="S427" i="1"/>
  <c r="U427" i="1" s="1"/>
  <c r="S2584" i="1"/>
  <c r="U2584" i="1" s="1"/>
  <c r="S960" i="1"/>
  <c r="U960" i="1" s="1"/>
  <c r="S1779" i="1"/>
  <c r="U1779" i="1" s="1"/>
  <c r="S669" i="1"/>
  <c r="U669" i="1" s="1"/>
  <c r="S2512" i="1"/>
  <c r="U2512" i="1" s="1"/>
  <c r="S3775" i="1"/>
  <c r="U3775" i="1" s="1"/>
  <c r="S3195" i="1"/>
  <c r="U3195" i="1" s="1"/>
  <c r="S2796" i="1"/>
  <c r="U2796" i="1" s="1"/>
  <c r="S2755" i="1"/>
  <c r="U2755" i="1" s="1"/>
  <c r="S405" i="1"/>
  <c r="U405" i="1" s="1"/>
  <c r="S1259" i="1"/>
  <c r="U1259" i="1" s="1"/>
  <c r="S1752" i="1"/>
  <c r="U1752" i="1" s="1"/>
  <c r="S3609" i="1"/>
  <c r="U3609" i="1" s="1"/>
  <c r="S2079" i="1"/>
  <c r="U2079" i="1" s="1"/>
  <c r="S114" i="1"/>
  <c r="U114" i="1" s="1"/>
  <c r="S2615" i="1"/>
  <c r="U2615" i="1" s="1"/>
  <c r="S2074" i="1"/>
  <c r="U2074" i="1" s="1"/>
  <c r="S568" i="1"/>
  <c r="U568" i="1" s="1"/>
  <c r="S740" i="1"/>
  <c r="U740" i="1" s="1"/>
  <c r="S633" i="1"/>
  <c r="U633" i="1" s="1"/>
  <c r="S3187" i="1"/>
  <c r="U3187" i="1" s="1"/>
  <c r="S331" i="1"/>
  <c r="U331" i="1" s="1"/>
  <c r="S1749" i="1"/>
  <c r="U1749" i="1" s="1"/>
  <c r="S322" i="1"/>
  <c r="U322" i="1" s="1"/>
  <c r="S3415" i="1"/>
  <c r="U3415" i="1" s="1"/>
  <c r="S3270" i="1"/>
  <c r="U3270" i="1" s="1"/>
  <c r="S2855" i="1"/>
  <c r="U2855" i="1" s="1"/>
  <c r="S2088" i="1"/>
  <c r="U2088" i="1" s="1"/>
  <c r="S1220" i="1"/>
  <c r="U1220" i="1" s="1"/>
  <c r="S2482" i="1"/>
  <c r="U2482" i="1" s="1"/>
  <c r="S1182" i="1"/>
  <c r="U1182" i="1" s="1"/>
  <c r="S3841" i="1"/>
  <c r="U3841" i="1" s="1"/>
  <c r="S2594" i="1"/>
  <c r="U2594" i="1" s="1"/>
  <c r="S3304" i="1"/>
  <c r="U3304" i="1" s="1"/>
  <c r="S706" i="1"/>
  <c r="U706" i="1" s="1"/>
  <c r="S182" i="1"/>
  <c r="U182" i="1" s="1"/>
  <c r="S1020" i="1"/>
  <c r="U1020" i="1" s="1"/>
  <c r="S755" i="1"/>
  <c r="U755" i="1" s="1"/>
  <c r="S3734" i="1"/>
  <c r="U3734" i="1" s="1"/>
  <c r="S2919" i="1"/>
  <c r="U2919" i="1" s="1"/>
  <c r="S2316" i="1"/>
  <c r="U2316" i="1" s="1"/>
  <c r="S1636" i="1"/>
  <c r="U1636" i="1" s="1"/>
  <c r="S989" i="1"/>
  <c r="U989" i="1" s="1"/>
  <c r="S1949" i="1"/>
  <c r="U1949" i="1" s="1"/>
  <c r="S3197" i="1"/>
  <c r="U3197" i="1" s="1"/>
  <c r="S1857" i="1"/>
  <c r="U1857" i="1" s="1"/>
  <c r="S2465" i="1"/>
  <c r="U2465" i="1" s="1"/>
  <c r="S1170" i="1"/>
  <c r="U1170" i="1" s="1"/>
  <c r="S3255" i="1"/>
  <c r="U3255" i="1" s="1"/>
  <c r="S2187" i="1"/>
  <c r="U2187" i="1" s="1"/>
  <c r="S264" i="1"/>
  <c r="U264" i="1" s="1"/>
  <c r="S589" i="1"/>
  <c r="U589" i="1" s="1"/>
  <c r="S2601" i="1"/>
  <c r="U2601" i="1" s="1"/>
  <c r="S733" i="1"/>
  <c r="U733" i="1" s="1"/>
  <c r="S3938" i="1"/>
  <c r="U3938" i="1" s="1"/>
  <c r="S3183" i="1"/>
  <c r="U3183" i="1" s="1"/>
  <c r="S1424" i="1"/>
  <c r="U1424" i="1" s="1"/>
  <c r="S1294" i="1"/>
  <c r="U1294" i="1" s="1"/>
  <c r="S3944" i="1"/>
  <c r="U3944" i="1" s="1"/>
  <c r="S2865" i="1"/>
  <c r="U2865" i="1" s="1"/>
  <c r="S2619" i="1"/>
  <c r="U2619" i="1" s="1"/>
  <c r="S3186" i="1"/>
  <c r="U3186" i="1" s="1"/>
  <c r="S484" i="1"/>
  <c r="U484" i="1" s="1"/>
  <c r="S801" i="1"/>
  <c r="U801" i="1" s="1"/>
  <c r="S3205" i="1"/>
  <c r="U3205" i="1" s="1"/>
  <c r="S309" i="1"/>
  <c r="U309" i="1" s="1"/>
  <c r="S263" i="1"/>
  <c r="U263" i="1" s="1"/>
  <c r="S1433" i="1"/>
  <c r="U1433" i="1" s="1"/>
  <c r="S2391" i="1"/>
  <c r="U2391" i="1" s="1"/>
  <c r="S2280" i="1"/>
  <c r="U2280" i="1" s="1"/>
  <c r="S1990" i="1"/>
  <c r="U1990" i="1" s="1"/>
  <c r="S96" i="1"/>
  <c r="U96" i="1" s="1"/>
  <c r="S528" i="1"/>
  <c r="U528" i="1" s="1"/>
  <c r="S1828" i="1"/>
  <c r="U1828" i="1" s="1"/>
  <c r="S2559" i="1"/>
  <c r="U2559" i="1" s="1"/>
  <c r="S2802" i="1"/>
  <c r="U2802" i="1" s="1"/>
  <c r="S64" i="1"/>
  <c r="U64" i="1" s="1"/>
  <c r="S3623" i="1"/>
  <c r="U3623" i="1" s="1"/>
  <c r="S580" i="1"/>
  <c r="U580" i="1" s="1"/>
  <c r="S2587" i="1"/>
  <c r="U2587" i="1" s="1"/>
  <c r="S3633" i="1"/>
  <c r="U3633" i="1" s="1"/>
  <c r="S1413" i="1"/>
  <c r="U1413" i="1" s="1"/>
  <c r="S1447" i="1"/>
  <c r="U1447" i="1" s="1"/>
  <c r="S776" i="1"/>
  <c r="U776" i="1" s="1"/>
  <c r="S3716" i="1"/>
  <c r="U3716" i="1" s="1"/>
  <c r="S1566" i="1"/>
  <c r="U1566" i="1" s="1"/>
  <c r="S932" i="1"/>
  <c r="U932" i="1" s="1"/>
  <c r="S2018" i="1"/>
  <c r="U2018" i="1" s="1"/>
  <c r="S1518" i="1"/>
  <c r="U1518" i="1" s="1"/>
  <c r="S3221" i="1"/>
  <c r="U3221" i="1" s="1"/>
  <c r="S3816" i="1"/>
  <c r="U3816" i="1" s="1"/>
  <c r="S2348" i="1"/>
  <c r="U2348" i="1" s="1"/>
  <c r="S953" i="1"/>
  <c r="U953" i="1" s="1"/>
  <c r="S605" i="1"/>
  <c r="U605" i="1" s="1"/>
  <c r="S3206" i="1"/>
  <c r="U3206" i="1" s="1"/>
  <c r="S3069" i="1"/>
  <c r="U3069" i="1" s="1"/>
  <c r="S3531" i="1"/>
  <c r="U3531" i="1" s="1"/>
  <c r="S1540" i="1"/>
  <c r="U1540" i="1" s="1"/>
  <c r="S1583" i="1"/>
  <c r="U1583" i="1" s="1"/>
  <c r="S1215" i="1"/>
  <c r="U1215" i="1" s="1"/>
  <c r="S232" i="1"/>
  <c r="U232" i="1" s="1"/>
  <c r="S3799" i="1"/>
  <c r="U3799" i="1" s="1"/>
  <c r="S2914" i="1"/>
  <c r="U2914" i="1" s="1"/>
  <c r="S575" i="1"/>
  <c r="U575" i="1" s="1"/>
  <c r="S363" i="1"/>
  <c r="U363" i="1" s="1"/>
  <c r="S2524" i="1"/>
  <c r="U2524" i="1" s="1"/>
  <c r="S3324" i="1"/>
  <c r="U3324" i="1" s="1"/>
  <c r="S173" i="1"/>
  <c r="U173" i="1" s="1"/>
  <c r="S1390" i="1"/>
  <c r="U1390" i="1" s="1"/>
  <c r="S5" i="1"/>
  <c r="U5" i="1" s="1"/>
  <c r="S3986" i="1"/>
  <c r="U3986" i="1" s="1"/>
  <c r="S3532" i="1"/>
  <c r="U3532" i="1" s="1"/>
  <c r="S251" i="1"/>
  <c r="U251" i="1" s="1"/>
  <c r="S1092" i="1"/>
  <c r="U1092" i="1" s="1"/>
  <c r="S3839" i="1"/>
  <c r="U3839" i="1" s="1"/>
  <c r="S235" i="1"/>
  <c r="U235" i="1" s="1"/>
  <c r="S1324" i="1"/>
  <c r="U1324" i="1" s="1"/>
  <c r="S1006" i="1"/>
  <c r="U1006" i="1" s="1"/>
  <c r="S1867" i="1"/>
  <c r="U1867" i="1" s="1"/>
  <c r="S2697" i="1"/>
  <c r="U2697" i="1" s="1"/>
  <c r="S2968" i="1"/>
  <c r="U2968" i="1" s="1"/>
  <c r="S450" i="1"/>
  <c r="U450" i="1" s="1"/>
  <c r="S1070" i="1"/>
  <c r="U1070" i="1" s="1"/>
  <c r="S3405" i="1"/>
  <c r="U3405" i="1" s="1"/>
  <c r="S3676" i="1"/>
  <c r="U3676" i="1" s="1"/>
  <c r="S3163" i="1"/>
  <c r="U3163" i="1" s="1"/>
  <c r="S547" i="1"/>
  <c r="U547" i="1" s="1"/>
  <c r="S2425" i="1"/>
  <c r="U2425" i="1" s="1"/>
  <c r="S3581" i="1"/>
  <c r="U3581" i="1" s="1"/>
  <c r="S190" i="1"/>
  <c r="U190" i="1" s="1"/>
  <c r="S3825" i="1"/>
  <c r="U3825" i="1" s="1"/>
  <c r="S1372" i="1"/>
  <c r="U1372" i="1" s="1"/>
  <c r="S313" i="1"/>
  <c r="U313" i="1" s="1"/>
  <c r="S3501" i="1"/>
  <c r="U3501" i="1" s="1"/>
  <c r="S3867" i="1"/>
  <c r="U3867" i="1" s="1"/>
  <c r="S1441" i="1"/>
  <c r="U1441" i="1" s="1"/>
  <c r="S2218" i="1"/>
  <c r="U2218" i="1" s="1"/>
  <c r="S3939" i="1"/>
  <c r="U3939" i="1" s="1"/>
  <c r="S3957" i="1"/>
  <c r="U3957" i="1" s="1"/>
  <c r="S2788" i="1"/>
  <c r="U2788" i="1" s="1"/>
  <c r="S1690" i="1"/>
  <c r="U1690" i="1" s="1"/>
  <c r="S239" i="1"/>
  <c r="U239" i="1" s="1"/>
  <c r="S1813" i="1"/>
  <c r="U1813" i="1" s="1"/>
  <c r="S2523" i="1"/>
  <c r="U2523" i="1" s="1"/>
  <c r="S243" i="1"/>
  <c r="U243" i="1" s="1"/>
  <c r="S1066" i="1"/>
  <c r="U1066" i="1" s="1"/>
  <c r="S3918" i="1"/>
  <c r="U3918" i="1" s="1"/>
  <c r="S4027" i="1"/>
  <c r="U4027" i="1" s="1"/>
  <c r="S673" i="1"/>
  <c r="U673" i="1" s="1"/>
  <c r="S330" i="1"/>
  <c r="U330" i="1" s="1"/>
  <c r="S24" i="1"/>
  <c r="U24" i="1" s="1"/>
  <c r="S2374" i="1"/>
  <c r="U2374" i="1" s="1"/>
  <c r="S278" i="1"/>
  <c r="U278" i="1" s="1"/>
  <c r="S1563" i="1"/>
  <c r="U1563" i="1" s="1"/>
  <c r="S1356" i="1"/>
  <c r="U1356" i="1" s="1"/>
  <c r="S2382" i="1"/>
  <c r="U2382" i="1" s="1"/>
  <c r="S1448" i="1"/>
  <c r="U1448" i="1" s="1"/>
  <c r="S419" i="1"/>
  <c r="U419" i="1" s="1"/>
  <c r="S1169" i="1"/>
  <c r="U1169" i="1" s="1"/>
  <c r="S2653" i="1"/>
  <c r="U2653" i="1" s="1"/>
  <c r="S3244" i="1"/>
  <c r="U3244" i="1" s="1"/>
  <c r="S3908" i="1"/>
  <c r="U3908" i="1" s="1"/>
  <c r="S934" i="1"/>
  <c r="U934" i="1" s="1"/>
  <c r="S926" i="1"/>
  <c r="U926" i="1" s="1"/>
  <c r="S2707" i="1"/>
  <c r="U2707" i="1" s="1"/>
  <c r="S2015" i="1"/>
  <c r="U2015" i="1" s="1"/>
  <c r="S2798" i="1"/>
  <c r="U2798" i="1" s="1"/>
  <c r="S1329" i="1"/>
  <c r="U1329" i="1" s="1"/>
  <c r="S3483" i="1"/>
  <c r="U3483" i="1" s="1"/>
  <c r="S1274" i="1"/>
  <c r="U1274" i="1" s="1"/>
  <c r="S3984" i="1"/>
  <c r="U3984" i="1" s="1"/>
  <c r="S2379" i="1"/>
  <c r="U2379" i="1" s="1"/>
  <c r="S2014" i="1"/>
  <c r="U2014" i="1" s="1"/>
  <c r="S1692" i="1"/>
  <c r="U1692" i="1" s="1"/>
  <c r="S1131" i="1"/>
  <c r="U1131" i="1" s="1"/>
  <c r="S874" i="1"/>
  <c r="U874" i="1" s="1"/>
  <c r="S1451" i="1"/>
  <c r="U1451" i="1" s="1"/>
  <c r="S3990" i="1"/>
  <c r="U3990" i="1" s="1"/>
  <c r="S1586" i="1"/>
  <c r="U1586" i="1" s="1"/>
  <c r="S247" i="1"/>
  <c r="U247" i="1" s="1"/>
  <c r="S2427" i="1"/>
  <c r="U2427" i="1" s="1"/>
  <c r="S1373" i="1"/>
  <c r="U1373" i="1" s="1"/>
  <c r="S2597" i="1"/>
  <c r="U2597" i="1" s="1"/>
  <c r="S1157" i="1"/>
  <c r="U1157" i="1" s="1"/>
  <c r="S2440" i="1"/>
  <c r="U2440" i="1" s="1"/>
  <c r="S2414" i="1"/>
  <c r="U2414" i="1" s="1"/>
  <c r="S3463" i="1"/>
  <c r="U3463" i="1" s="1"/>
  <c r="S2923" i="1"/>
  <c r="U2923" i="1" s="1"/>
  <c r="S3980" i="1"/>
  <c r="U3980" i="1" s="1"/>
  <c r="S1415" i="1"/>
  <c r="U1415" i="1" s="1"/>
  <c r="S2249" i="1"/>
  <c r="U2249" i="1" s="1"/>
  <c r="S3882" i="1"/>
  <c r="U3882" i="1" s="1"/>
  <c r="S1008" i="1"/>
  <c r="U1008" i="1" s="1"/>
  <c r="S536" i="1"/>
  <c r="U536" i="1" s="1"/>
  <c r="S161" i="1"/>
  <c r="U161" i="1" s="1"/>
  <c r="S323" i="1"/>
  <c r="U323" i="1" s="1"/>
  <c r="S4025" i="1"/>
  <c r="U4025" i="1" s="1"/>
  <c r="S4000" i="1"/>
  <c r="U4000" i="1" s="1"/>
  <c r="S1306" i="1"/>
  <c r="U1306" i="1" s="1"/>
  <c r="S901" i="1"/>
  <c r="U901" i="1" s="1"/>
  <c r="S3932" i="1"/>
  <c r="U3932" i="1" s="1"/>
  <c r="S1270" i="1"/>
  <c r="U1270" i="1" s="1"/>
  <c r="S2182" i="1"/>
  <c r="U2182" i="1" s="1"/>
  <c r="S1217" i="1"/>
  <c r="U1217" i="1" s="1"/>
  <c r="S1287" i="1"/>
  <c r="U1287" i="1" s="1"/>
  <c r="S1172" i="1"/>
  <c r="U1172" i="1" s="1"/>
  <c r="S3557" i="1"/>
  <c r="U3557" i="1" s="1"/>
  <c r="S2854" i="1"/>
  <c r="U2854" i="1" s="1"/>
  <c r="S1960" i="1"/>
  <c r="U1960" i="1" s="1"/>
  <c r="S2937" i="1"/>
  <c r="U2937" i="1" s="1"/>
  <c r="S2436" i="1"/>
  <c r="U2436" i="1" s="1"/>
  <c r="S3341" i="1"/>
  <c r="U3341" i="1" s="1"/>
  <c r="S1186" i="1"/>
  <c r="U1186" i="1" s="1"/>
  <c r="S321" i="1"/>
  <c r="U321" i="1" s="1"/>
  <c r="S2867" i="1"/>
  <c r="U2867" i="1" s="1"/>
  <c r="S3967" i="1"/>
  <c r="U3967" i="1" s="1"/>
  <c r="S1823" i="1"/>
  <c r="U1823" i="1" s="1"/>
  <c r="S1854" i="1"/>
  <c r="U1854" i="1" s="1"/>
  <c r="S2756" i="1"/>
  <c r="U2756" i="1" s="1"/>
  <c r="S3335" i="1"/>
  <c r="U3335" i="1" s="1"/>
  <c r="S1545" i="1"/>
  <c r="U1545" i="1" s="1"/>
  <c r="S3367" i="1"/>
  <c r="U3367" i="1" s="1"/>
  <c r="S403" i="1"/>
  <c r="U403" i="1" s="1"/>
  <c r="S847" i="1"/>
  <c r="U847" i="1" s="1"/>
  <c r="S2579" i="1"/>
  <c r="U2579" i="1" s="1"/>
  <c r="S2481" i="1"/>
  <c r="U2481" i="1" s="1"/>
  <c r="S1271" i="1"/>
  <c r="U1271" i="1" s="1"/>
  <c r="S786" i="1"/>
  <c r="U786" i="1" s="1"/>
  <c r="S3110" i="1"/>
  <c r="U3110" i="1" s="1"/>
  <c r="S3792" i="1"/>
  <c r="U3792" i="1" s="1"/>
  <c r="S3054" i="1"/>
  <c r="U3054" i="1" s="1"/>
  <c r="S2434" i="1"/>
  <c r="U2434" i="1" s="1"/>
  <c r="S3656" i="1"/>
  <c r="U3656" i="1" s="1"/>
  <c r="S121" i="1"/>
  <c r="U121" i="1" s="1"/>
  <c r="S1114" i="1"/>
  <c r="U1114" i="1" s="1"/>
  <c r="S884" i="1"/>
  <c r="U884" i="1" s="1"/>
  <c r="S1180" i="1"/>
  <c r="U1180" i="1" s="1"/>
  <c r="S1125" i="1"/>
  <c r="U1125" i="1" s="1"/>
  <c r="S3419" i="1"/>
  <c r="U3419" i="1" s="1"/>
  <c r="S1950" i="1"/>
  <c r="U1950" i="1" s="1"/>
  <c r="S1319" i="1"/>
  <c r="U1319" i="1" s="1"/>
  <c r="S1864" i="1"/>
  <c r="U1864" i="1" s="1"/>
  <c r="S2900" i="1"/>
  <c r="U2900" i="1" s="1"/>
  <c r="S500" i="1"/>
  <c r="U500" i="1" s="1"/>
  <c r="S3576" i="1"/>
  <c r="U3576" i="1" s="1"/>
  <c r="S370" i="1"/>
  <c r="U370" i="1" s="1"/>
  <c r="S2395" i="1"/>
  <c r="U2395" i="1" s="1"/>
  <c r="S1129" i="1"/>
  <c r="U1129" i="1" s="1"/>
  <c r="S2069" i="1"/>
  <c r="U2069" i="1" s="1"/>
  <c r="S3120" i="1"/>
  <c r="U3120" i="1" s="1"/>
  <c r="S978" i="1"/>
  <c r="U978" i="1" s="1"/>
  <c r="S645" i="1"/>
  <c r="U645" i="1" s="1"/>
  <c r="S2860" i="1"/>
  <c r="U2860" i="1" s="1"/>
  <c r="S1930" i="1"/>
  <c r="U1930" i="1" s="1"/>
  <c r="S1940" i="1"/>
  <c r="U1940" i="1" s="1"/>
  <c r="S2098" i="1"/>
  <c r="U2098" i="1" s="1"/>
  <c r="S2102" i="1"/>
  <c r="U2102" i="1" s="1"/>
  <c r="S3972" i="1"/>
  <c r="U3972" i="1" s="1"/>
  <c r="S861" i="1"/>
  <c r="U861" i="1" s="1"/>
  <c r="S1535" i="1"/>
  <c r="U1535" i="1" s="1"/>
  <c r="S1709" i="1"/>
  <c r="U1709" i="1" s="1"/>
  <c r="S1411" i="1"/>
  <c r="U1411" i="1" s="1"/>
  <c r="S3702" i="1"/>
  <c r="U3702" i="1" s="1"/>
  <c r="S2472" i="1"/>
  <c r="U2472" i="1" s="1"/>
  <c r="S289" i="1"/>
  <c r="U289" i="1" s="1"/>
  <c r="S3482" i="1"/>
  <c r="U3482" i="1" s="1"/>
  <c r="S3824" i="1"/>
  <c r="U3824" i="1" s="1"/>
  <c r="S3846" i="1"/>
  <c r="U3846" i="1" s="1"/>
  <c r="S2275" i="1"/>
  <c r="U2275" i="1" s="1"/>
  <c r="S620" i="1"/>
  <c r="U620" i="1" s="1"/>
  <c r="S3583" i="1"/>
  <c r="U3583" i="1" s="1"/>
  <c r="S2090" i="1"/>
  <c r="U2090" i="1" s="1"/>
  <c r="S3292" i="1"/>
  <c r="U3292" i="1" s="1"/>
  <c r="S592" i="1"/>
  <c r="U592" i="1" s="1"/>
  <c r="S1612" i="1"/>
  <c r="U1612" i="1" s="1"/>
  <c r="S1847" i="1"/>
  <c r="U1847" i="1" s="1"/>
  <c r="S3228" i="1"/>
  <c r="U3228" i="1" s="1"/>
  <c r="S1695" i="1"/>
  <c r="U1695" i="1" s="1"/>
  <c r="S2864" i="1"/>
  <c r="U2864" i="1" s="1"/>
  <c r="S3300" i="1"/>
  <c r="U3300" i="1" s="1"/>
  <c r="S2905" i="1"/>
  <c r="U2905" i="1" s="1"/>
  <c r="S3753" i="1"/>
  <c r="U3753" i="1" s="1"/>
  <c r="S1666" i="1"/>
  <c r="U1666" i="1" s="1"/>
  <c r="S3971" i="1"/>
  <c r="U3971" i="1" s="1"/>
  <c r="S1391" i="1"/>
  <c r="U1391" i="1" s="1"/>
  <c r="S2610" i="1"/>
  <c r="U2610" i="1" s="1"/>
  <c r="S3544" i="1"/>
  <c r="U3544" i="1" s="1"/>
  <c r="S2278" i="1"/>
  <c r="U2278" i="1" s="1"/>
  <c r="S3154" i="1"/>
  <c r="U3154" i="1" s="1"/>
  <c r="S2667" i="1"/>
  <c r="U2667" i="1" s="1"/>
  <c r="S2993" i="1"/>
  <c r="U2993" i="1" s="1"/>
  <c r="S891" i="1"/>
  <c r="U891" i="1" s="1"/>
  <c r="S4" i="1"/>
  <c r="U4" i="1" s="1"/>
  <c r="S2881" i="1"/>
  <c r="U2881" i="1" s="1"/>
  <c r="S3780" i="1"/>
  <c r="U3780" i="1" s="1"/>
  <c r="S1848" i="1"/>
  <c r="U1848" i="1" s="1"/>
  <c r="S1821" i="1"/>
  <c r="U1821" i="1" s="1"/>
  <c r="S1177" i="1"/>
  <c r="U1177" i="1" s="1"/>
  <c r="S1887" i="1"/>
  <c r="U1887" i="1" s="1"/>
  <c r="S1824" i="1"/>
  <c r="U1824" i="1" s="1"/>
  <c r="S1343" i="1"/>
  <c r="U1343" i="1" s="1"/>
  <c r="S3182" i="1"/>
  <c r="U3182" i="1" s="1"/>
  <c r="S112" i="1"/>
  <c r="U112" i="1" s="1"/>
  <c r="S4048" i="1"/>
  <c r="U4048" i="1" s="1"/>
  <c r="S1419" i="1"/>
  <c r="U1419" i="1" s="1"/>
  <c r="S473" i="1"/>
  <c r="U473" i="1" s="1"/>
  <c r="S62" i="1"/>
  <c r="U62" i="1" s="1"/>
  <c r="S3082" i="1"/>
  <c r="U3082" i="1" s="1"/>
  <c r="S743" i="1"/>
  <c r="U743" i="1" s="1"/>
  <c r="S711" i="1"/>
  <c r="U711" i="1" s="1"/>
  <c r="S414" i="1"/>
  <c r="U414" i="1" s="1"/>
  <c r="S3279" i="1"/>
  <c r="U3279" i="1" s="1"/>
  <c r="S595" i="1"/>
  <c r="U595" i="1" s="1"/>
  <c r="S601" i="1"/>
  <c r="U601" i="1" s="1"/>
  <c r="S2268" i="1"/>
  <c r="U2268" i="1" s="1"/>
  <c r="S851" i="1"/>
  <c r="U851" i="1" s="1"/>
  <c r="S3591" i="1"/>
  <c r="U3591" i="1" s="1"/>
  <c r="S3388" i="1"/>
  <c r="U3388" i="1" s="1"/>
  <c r="S3068" i="1"/>
  <c r="U3068" i="1" s="1"/>
  <c r="S809" i="1"/>
  <c r="U809" i="1" s="1"/>
  <c r="S1633" i="1"/>
  <c r="U1633" i="1" s="1"/>
  <c r="S3679" i="1"/>
  <c r="U3679" i="1" s="1"/>
  <c r="S967" i="1"/>
  <c r="U967" i="1" s="1"/>
  <c r="S3559" i="1"/>
  <c r="U3559" i="1" s="1"/>
  <c r="S4062" i="1"/>
  <c r="U4062" i="1" s="1"/>
  <c r="S2717" i="1"/>
  <c r="U2717" i="1" s="1"/>
  <c r="S255" i="1"/>
  <c r="U255" i="1" s="1"/>
  <c r="S2797" i="1"/>
  <c r="U2797" i="1" s="1"/>
  <c r="S320" i="1"/>
  <c r="U320" i="1" s="1"/>
  <c r="S1194" i="1"/>
  <c r="U1194" i="1" s="1"/>
  <c r="S108" i="1"/>
  <c r="U108" i="1" s="1"/>
  <c r="S3281" i="1"/>
  <c r="U3281" i="1" s="1"/>
  <c r="S3225" i="1"/>
  <c r="U3225" i="1" s="1"/>
  <c r="S1687" i="1"/>
  <c r="U1687" i="1" s="1"/>
  <c r="S179" i="1"/>
  <c r="U179" i="1" s="1"/>
  <c r="S3385" i="1"/>
  <c r="U3385" i="1" s="1"/>
  <c r="S3490" i="1"/>
  <c r="U3490" i="1" s="1"/>
  <c r="S1315" i="1"/>
  <c r="U1315" i="1" s="1"/>
  <c r="S99" i="1"/>
  <c r="U99" i="1" s="1"/>
  <c r="S2328" i="1"/>
  <c r="U2328" i="1" s="1"/>
  <c r="S2672" i="1"/>
  <c r="U2672" i="1" s="1"/>
  <c r="S1667" i="1"/>
  <c r="U1667" i="1" s="1"/>
  <c r="S3866" i="1"/>
  <c r="U3866" i="1" s="1"/>
  <c r="S310" i="1"/>
  <c r="U310" i="1" s="1"/>
  <c r="S1944" i="1"/>
  <c r="U1944" i="1" s="1"/>
  <c r="S1939" i="1"/>
  <c r="U1939" i="1" s="1"/>
  <c r="S2462" i="1"/>
  <c r="U2462" i="1" s="1"/>
  <c r="S2964" i="1"/>
  <c r="U2964" i="1" s="1"/>
  <c r="S2421" i="1"/>
  <c r="U2421" i="1" s="1"/>
  <c r="S2256" i="1"/>
  <c r="U2256" i="1" s="1"/>
  <c r="S3571" i="1"/>
  <c r="U3571" i="1" s="1"/>
  <c r="S402" i="1"/>
  <c r="U402" i="1" s="1"/>
  <c r="S285" i="1"/>
  <c r="U285" i="1" s="1"/>
  <c r="S3282" i="1"/>
  <c r="U3282" i="1" s="1"/>
  <c r="S910" i="1"/>
  <c r="U910" i="1" s="1"/>
  <c r="S1406" i="1"/>
  <c r="U1406" i="1" s="1"/>
  <c r="S3285" i="1"/>
  <c r="U3285" i="1" s="1"/>
  <c r="S2558" i="1"/>
  <c r="U2558" i="1" s="1"/>
  <c r="S1184" i="1"/>
  <c r="U1184" i="1" s="1"/>
  <c r="S3031" i="1"/>
  <c r="U3031" i="1" s="1"/>
  <c r="S2861" i="1"/>
  <c r="U2861" i="1" s="1"/>
  <c r="S557" i="1"/>
  <c r="U557" i="1" s="1"/>
  <c r="S3442" i="1"/>
  <c r="U3442" i="1" s="1"/>
  <c r="S3616" i="1"/>
  <c r="U3616" i="1" s="1"/>
  <c r="S3546" i="1"/>
  <c r="U3546" i="1" s="1"/>
  <c r="S2946" i="1"/>
  <c r="U2946" i="1" s="1"/>
  <c r="S494" i="1"/>
  <c r="U494" i="1" s="1"/>
  <c r="S3032" i="1"/>
  <c r="U3032" i="1" s="1"/>
  <c r="S3740" i="1"/>
  <c r="U3740" i="1" s="1"/>
  <c r="S3143" i="1"/>
  <c r="U3143" i="1" s="1"/>
  <c r="S3364" i="1"/>
  <c r="U3364" i="1" s="1"/>
  <c r="S2847" i="1"/>
  <c r="U2847" i="1" s="1"/>
  <c r="S244" i="1"/>
  <c r="U244" i="1" s="1"/>
  <c r="S586" i="1"/>
  <c r="U586" i="1" s="1"/>
  <c r="S2666" i="1"/>
  <c r="U2666" i="1" s="1"/>
  <c r="S1836" i="1"/>
  <c r="U1836" i="1" s="1"/>
  <c r="S2506" i="1"/>
  <c r="U2506" i="1" s="1"/>
  <c r="S2331" i="1"/>
  <c r="U2331" i="1" s="1"/>
  <c r="S2891" i="1"/>
  <c r="U2891" i="1" s="1"/>
  <c r="S1015" i="1"/>
  <c r="U1015" i="1" s="1"/>
  <c r="S1400" i="1"/>
  <c r="U1400" i="1" s="1"/>
  <c r="S2298" i="1"/>
  <c r="U2298" i="1" s="1"/>
  <c r="S1812" i="1"/>
  <c r="U1812" i="1" s="1"/>
  <c r="S3860" i="1"/>
  <c r="U3860" i="1" s="1"/>
  <c r="S3421" i="1"/>
  <c r="U3421" i="1" s="1"/>
  <c r="S722" i="1"/>
  <c r="U722" i="1" s="1"/>
  <c r="S2153" i="1"/>
  <c r="U2153" i="1" s="1"/>
  <c r="S2307" i="1"/>
  <c r="U2307" i="1" s="1"/>
  <c r="S1788" i="1"/>
  <c r="U1788" i="1" s="1"/>
  <c r="S3789" i="1"/>
  <c r="U3789" i="1" s="1"/>
  <c r="S2800" i="1"/>
  <c r="U2800" i="1" s="1"/>
  <c r="S543" i="1"/>
  <c r="U543" i="1" s="1"/>
  <c r="S430" i="1"/>
  <c r="U430" i="1" s="1"/>
  <c r="S3917" i="1"/>
  <c r="U3917" i="1" s="1"/>
  <c r="S899" i="1"/>
  <c r="U899" i="1" s="1"/>
  <c r="S2358" i="1"/>
  <c r="U2358" i="1" s="1"/>
  <c r="S246" i="1"/>
  <c r="U246" i="1" s="1"/>
  <c r="S1159" i="1"/>
  <c r="U1159" i="1" s="1"/>
  <c r="S4015" i="1"/>
  <c r="U4015" i="1" s="1"/>
  <c r="S217" i="1"/>
  <c r="U217" i="1" s="1"/>
  <c r="S482" i="1"/>
  <c r="U482" i="1" s="1"/>
  <c r="S1163" i="1"/>
  <c r="U1163" i="1" s="1"/>
  <c r="S713" i="1"/>
  <c r="U713" i="1" s="1"/>
  <c r="S913" i="1"/>
  <c r="U913" i="1" s="1"/>
  <c r="S2866" i="1"/>
  <c r="U2866" i="1" s="1"/>
  <c r="S410" i="1"/>
  <c r="U410" i="1" s="1"/>
  <c r="S2145" i="1"/>
  <c r="U2145" i="1" s="1"/>
  <c r="S945" i="1"/>
  <c r="U945" i="1" s="1"/>
  <c r="S3997" i="1"/>
  <c r="U3997" i="1" s="1"/>
  <c r="S920" i="1"/>
  <c r="U920" i="1" s="1"/>
  <c r="S3876" i="1"/>
  <c r="U3876" i="1" s="1"/>
  <c r="S1740" i="1"/>
  <c r="U1740" i="1" s="1"/>
  <c r="S3230" i="1"/>
  <c r="U3230" i="1" s="1"/>
  <c r="S1458" i="1"/>
  <c r="U1458" i="1" s="1"/>
  <c r="S2122" i="1"/>
  <c r="U2122" i="1" s="1"/>
  <c r="S1962" i="1"/>
  <c r="U1962" i="1" s="1"/>
  <c r="S1527" i="1"/>
  <c r="U1527" i="1" s="1"/>
  <c r="S1307" i="1"/>
  <c r="U1307" i="1" s="1"/>
  <c r="S3596" i="1"/>
  <c r="U3596" i="1" s="1"/>
  <c r="S3191" i="1"/>
  <c r="U3191" i="1" s="1"/>
  <c r="S3768" i="1"/>
  <c r="U3768" i="1" s="1"/>
  <c r="S2646" i="1"/>
  <c r="U2646" i="1" s="1"/>
  <c r="S3135" i="1"/>
  <c r="U3135" i="1" s="1"/>
  <c r="S3259" i="1"/>
  <c r="U3259" i="1" s="1"/>
  <c r="S2773" i="1"/>
  <c r="U2773" i="1" s="1"/>
  <c r="S69" i="1"/>
  <c r="U69" i="1" s="1"/>
  <c r="S1428" i="1"/>
  <c r="U1428" i="1" s="1"/>
  <c r="S1297" i="1"/>
  <c r="U1297" i="1" s="1"/>
  <c r="S2692" i="1"/>
  <c r="U2692" i="1" s="1"/>
  <c r="S2416" i="1"/>
  <c r="U2416" i="1" s="1"/>
  <c r="S2997" i="1"/>
  <c r="U2997" i="1" s="1"/>
  <c r="S2474" i="1"/>
  <c r="U2474" i="1" s="1"/>
  <c r="S1305" i="1"/>
  <c r="U1305" i="1" s="1"/>
  <c r="S3376" i="1"/>
  <c r="U3376" i="1" s="1"/>
  <c r="S1871" i="1"/>
  <c r="U1871" i="1" s="1"/>
  <c r="S2602" i="1"/>
  <c r="U2602" i="1" s="1"/>
  <c r="S2509" i="1"/>
  <c r="U2509" i="1" s="1"/>
  <c r="S1242" i="1"/>
  <c r="U1242" i="1" s="1"/>
  <c r="S2464" i="1"/>
  <c r="U2464" i="1" s="1"/>
  <c r="S2364" i="1"/>
  <c r="U2364" i="1" s="1"/>
  <c r="S3785" i="1"/>
  <c r="U3785" i="1" s="1"/>
  <c r="S1262" i="1"/>
  <c r="U1262" i="1" s="1"/>
  <c r="S2301" i="1"/>
  <c r="U2301" i="1" s="1"/>
  <c r="S819" i="1"/>
  <c r="U819" i="1" s="1"/>
  <c r="S867" i="1"/>
  <c r="U867" i="1" s="1"/>
  <c r="S3286" i="1"/>
  <c r="U3286" i="1" s="1"/>
  <c r="S866" i="1"/>
  <c r="U866" i="1" s="1"/>
  <c r="S644" i="1"/>
  <c r="U644" i="1" s="1"/>
  <c r="S893" i="1"/>
  <c r="U893" i="1" s="1"/>
  <c r="S2210" i="1"/>
  <c r="U2210" i="1" s="1"/>
  <c r="S2555" i="1"/>
  <c r="U2555" i="1" s="1"/>
  <c r="S3004" i="1"/>
  <c r="U3004" i="1" s="1"/>
  <c r="S1096" i="1"/>
  <c r="U1096" i="1" s="1"/>
  <c r="S94" i="1"/>
  <c r="U94" i="1" s="1"/>
  <c r="S1942" i="1"/>
  <c r="U1942" i="1" s="1"/>
  <c r="S1832" i="1"/>
  <c r="U1832" i="1" s="1"/>
  <c r="S1093" i="1"/>
  <c r="U1093" i="1" s="1"/>
  <c r="S3827" i="1"/>
  <c r="U3827" i="1" s="1"/>
  <c r="S1673" i="1"/>
  <c r="U1673" i="1" s="1"/>
  <c r="S4003" i="1"/>
  <c r="U4003" i="1" s="1"/>
  <c r="S3099" i="1"/>
  <c r="U3099" i="1" s="1"/>
  <c r="S748" i="1"/>
  <c r="U748" i="1" s="1"/>
  <c r="S1926" i="1"/>
  <c r="U1926" i="1" s="1"/>
  <c r="S1161" i="1"/>
  <c r="U1161" i="1" s="1"/>
  <c r="S1897" i="1"/>
  <c r="U1897" i="1" s="1"/>
  <c r="S2488" i="1"/>
  <c r="U2488" i="1" s="1"/>
  <c r="S3201" i="1"/>
  <c r="U3201" i="1" s="1"/>
  <c r="S2165" i="1"/>
  <c r="U2165" i="1" s="1"/>
  <c r="S1386" i="1"/>
  <c r="U1386" i="1" s="1"/>
  <c r="S1280" i="1"/>
  <c r="U1280" i="1" s="1"/>
  <c r="S817" i="1"/>
  <c r="U817" i="1" s="1"/>
  <c r="S3029" i="1"/>
  <c r="U3029" i="1" s="1"/>
  <c r="S3927" i="1"/>
  <c r="U3927" i="1" s="1"/>
  <c r="S3063" i="1"/>
  <c r="U3063" i="1" s="1"/>
  <c r="S4069" i="1"/>
  <c r="U4069" i="1" s="1"/>
  <c r="S3039" i="1"/>
  <c r="U3039" i="1" s="1"/>
  <c r="S1248" i="1"/>
  <c r="U1248" i="1" s="1"/>
  <c r="S2424" i="1"/>
  <c r="U2424" i="1" s="1"/>
  <c r="S1688" i="1"/>
  <c r="U1688" i="1" s="1"/>
  <c r="S3291" i="1"/>
  <c r="U3291" i="1" s="1"/>
  <c r="S1842" i="1"/>
  <c r="U1842" i="1" s="1"/>
  <c r="S1831" i="1"/>
  <c r="U1831" i="1" s="1"/>
  <c r="S911" i="1"/>
  <c r="U911" i="1" s="1"/>
  <c r="S197" i="1"/>
  <c r="U197" i="1" s="1"/>
  <c r="S791" i="1"/>
  <c r="U791" i="1" s="1"/>
  <c r="S2792" i="1"/>
  <c r="U2792" i="1" s="1"/>
  <c r="S813" i="1"/>
  <c r="U813" i="1" s="1"/>
  <c r="S2943" i="1"/>
  <c r="U2943" i="1" s="1"/>
  <c r="S3129" i="1"/>
  <c r="U3129" i="1" s="1"/>
  <c r="S4066" i="1"/>
  <c r="U4066" i="1" s="1"/>
  <c r="S2369" i="1"/>
  <c r="U2369" i="1" s="1"/>
  <c r="S2675" i="1"/>
  <c r="U2675" i="1" s="1"/>
  <c r="S2637" i="1"/>
  <c r="U2637" i="1" s="1"/>
  <c r="S1833" i="1"/>
  <c r="U1833" i="1" s="1"/>
  <c r="S3083" i="1"/>
  <c r="U3083" i="1" s="1"/>
  <c r="S1549" i="1"/>
  <c r="U1549" i="1" s="1"/>
  <c r="S3257" i="1"/>
  <c r="U3257" i="1" s="1"/>
  <c r="S2787" i="1"/>
  <c r="U2787" i="1" s="1"/>
  <c r="S2075" i="1"/>
  <c r="U2075" i="1" s="1"/>
  <c r="S2916" i="1"/>
  <c r="U2916" i="1" s="1"/>
  <c r="S1898" i="1"/>
  <c r="U1898" i="1" s="1"/>
  <c r="S2606" i="1"/>
  <c r="U2606" i="1" s="1"/>
  <c r="S2263" i="1"/>
  <c r="U2263" i="1" s="1"/>
  <c r="S511" i="1"/>
  <c r="U511" i="1" s="1"/>
  <c r="S3138" i="1"/>
  <c r="U3138" i="1" s="1"/>
  <c r="S1272" i="1"/>
  <c r="U1272" i="1" s="1"/>
  <c r="S1460" i="1"/>
  <c r="U1460" i="1" s="1"/>
  <c r="S827" i="1"/>
  <c r="U827" i="1" s="1"/>
  <c r="S2815" i="1"/>
  <c r="U2815" i="1" s="1"/>
  <c r="S1514" i="1"/>
  <c r="U1514" i="1" s="1"/>
  <c r="S2844" i="1"/>
  <c r="U2844" i="1" s="1"/>
  <c r="S981" i="1"/>
  <c r="U981" i="1" s="1"/>
  <c r="S1675" i="1"/>
  <c r="U1675" i="1" s="1"/>
  <c r="S2988" i="1"/>
  <c r="U2988" i="1" s="1"/>
  <c r="S766" i="1"/>
  <c r="U766" i="1" s="1"/>
  <c r="S3112" i="1"/>
  <c r="U3112" i="1" s="1"/>
  <c r="S3988" i="1"/>
  <c r="U3988" i="1" s="1"/>
  <c r="S3615" i="1"/>
  <c r="U3615" i="1" s="1"/>
  <c r="S2604" i="1"/>
  <c r="U2604" i="1" s="1"/>
  <c r="S2609" i="1"/>
  <c r="U2609" i="1" s="1"/>
  <c r="S1943" i="1"/>
  <c r="U1943" i="1" s="1"/>
  <c r="S1183" i="1"/>
  <c r="U1183" i="1" s="1"/>
  <c r="S373" i="1"/>
  <c r="U373" i="1" s="1"/>
  <c r="S1509" i="1"/>
  <c r="U1509" i="1" s="1"/>
  <c r="S2174" i="1"/>
  <c r="U2174" i="1" s="1"/>
  <c r="S2702" i="1"/>
  <c r="U2702" i="1" s="1"/>
  <c r="S3428" i="1"/>
  <c r="U3428" i="1" s="1"/>
  <c r="S2535" i="1"/>
  <c r="U2535" i="1" s="1"/>
  <c r="S1860" i="1"/>
  <c r="U1860" i="1" s="1"/>
  <c r="S3580" i="1"/>
  <c r="U3580" i="1" s="1"/>
  <c r="S3838" i="1"/>
  <c r="U3838" i="1" s="1"/>
  <c r="S3188" i="1"/>
  <c r="U3188" i="1" s="1"/>
  <c r="S3250" i="1"/>
  <c r="U3250" i="1" s="1"/>
  <c r="S3651" i="1"/>
  <c r="U3651" i="1" s="1"/>
  <c r="S2746" i="1"/>
  <c r="U2746" i="1" s="1"/>
  <c r="S520" i="1"/>
  <c r="U520" i="1" s="1"/>
  <c r="S3234" i="1"/>
  <c r="U3234" i="1" s="1"/>
  <c r="S3044" i="1"/>
  <c r="U3044" i="1" s="1"/>
  <c r="S1851" i="1"/>
  <c r="U1851" i="1" s="1"/>
  <c r="S2560" i="1"/>
  <c r="U2560" i="1" s="1"/>
  <c r="S676" i="1"/>
  <c r="U676" i="1" s="1"/>
  <c r="S2423" i="1"/>
  <c r="U2423" i="1" s="1"/>
  <c r="S3738" i="1"/>
  <c r="U3738" i="1" s="1"/>
  <c r="S914" i="1"/>
  <c r="U914" i="1" s="1"/>
  <c r="S1134" i="1"/>
  <c r="U1134" i="1" s="1"/>
  <c r="S704" i="1"/>
  <c r="U704" i="1" s="1"/>
  <c r="S2081" i="1"/>
  <c r="U2081" i="1" s="1"/>
  <c r="S1353" i="1"/>
  <c r="U1353" i="1" s="1"/>
  <c r="S1370" i="1"/>
  <c r="U1370" i="1" s="1"/>
  <c r="S2712" i="1"/>
  <c r="U2712" i="1" s="1"/>
  <c r="S2896" i="1"/>
  <c r="U2896" i="1" s="1"/>
  <c r="S2748" i="1"/>
  <c r="U2748" i="1" s="1"/>
  <c r="S2764" i="1"/>
  <c r="U2764" i="1" s="1"/>
  <c r="S678" i="1"/>
  <c r="U678" i="1" s="1"/>
  <c r="S261" i="1"/>
  <c r="U261" i="1" s="1"/>
  <c r="S3563" i="1"/>
  <c r="U3563" i="1" s="1"/>
  <c r="S4059" i="1"/>
  <c r="U4059" i="1" s="1"/>
  <c r="S3728" i="1"/>
  <c r="U3728" i="1" s="1"/>
  <c r="S2352" i="1"/>
  <c r="U2352" i="1" s="1"/>
  <c r="S3902" i="1"/>
  <c r="U3902" i="1" s="1"/>
  <c r="S2053" i="1"/>
  <c r="U2053" i="1" s="1"/>
  <c r="S1786" i="1"/>
  <c r="U1786" i="1" s="1"/>
  <c r="S2142" i="1"/>
  <c r="U2142" i="1" s="1"/>
  <c r="S131" i="1"/>
  <c r="U131" i="1" s="1"/>
  <c r="S3528" i="1"/>
  <c r="U3528" i="1" s="1"/>
  <c r="S21" i="1"/>
  <c r="U21" i="1" s="1"/>
  <c r="S2219" i="1"/>
  <c r="U2219" i="1" s="1"/>
  <c r="S2850" i="1"/>
  <c r="U2850" i="1" s="1"/>
  <c r="S1710" i="1"/>
  <c r="U1710" i="1" s="1"/>
  <c r="S710" i="1"/>
  <c r="U710" i="1" s="1"/>
  <c r="S1844" i="1"/>
  <c r="U1844" i="1" s="1"/>
  <c r="S2019" i="1"/>
  <c r="U2019" i="1" s="1"/>
  <c r="S1331" i="1"/>
  <c r="U1331" i="1" s="1"/>
  <c r="S2704" i="1"/>
  <c r="U2704" i="1" s="1"/>
  <c r="S480" i="1"/>
  <c r="U480" i="1" s="1"/>
  <c r="S135" i="1"/>
  <c r="U135" i="1" s="1"/>
  <c r="S178" i="1"/>
  <c r="U178" i="1" s="1"/>
  <c r="S3418" i="1"/>
  <c r="U3418" i="1" s="1"/>
  <c r="S3306" i="1"/>
  <c r="U3306" i="1" s="1"/>
  <c r="S1489" i="1"/>
  <c r="U1489" i="1" s="1"/>
  <c r="S1293" i="1"/>
  <c r="U1293" i="1" s="1"/>
  <c r="S3181" i="1"/>
  <c r="U3181" i="1" s="1"/>
  <c r="S3783" i="1"/>
  <c r="U3783" i="1" s="1"/>
  <c r="S3859" i="1"/>
  <c r="U3859" i="1" s="1"/>
  <c r="S2419" i="1"/>
  <c r="U2419" i="1" s="1"/>
  <c r="S1764" i="1"/>
  <c r="U1764" i="1" s="1"/>
  <c r="S2319" i="1"/>
  <c r="U2319" i="1" s="1"/>
  <c r="S100" i="1"/>
  <c r="U100" i="1" s="1"/>
  <c r="S969" i="1"/>
  <c r="U969" i="1" s="1"/>
  <c r="S1216" i="1"/>
  <c r="U1216" i="1" s="1"/>
  <c r="S3390" i="1"/>
  <c r="U3390" i="1" s="1"/>
  <c r="S965" i="1"/>
  <c r="U965" i="1" s="1"/>
  <c r="S2368" i="1"/>
  <c r="U2368" i="1" s="1"/>
  <c r="S2220" i="1"/>
  <c r="U2220" i="1" s="1"/>
  <c r="S1090" i="1"/>
  <c r="U1090" i="1" s="1"/>
  <c r="S1468" i="1"/>
  <c r="U1468" i="1" s="1"/>
  <c r="S3647" i="1"/>
  <c r="U3647" i="1" s="1"/>
  <c r="S3665" i="1"/>
  <c r="U3665" i="1" s="1"/>
  <c r="S2682" i="1"/>
  <c r="U2682" i="1" s="1"/>
  <c r="S2392" i="1"/>
  <c r="U2392" i="1" s="1"/>
  <c r="S996" i="1"/>
  <c r="U996" i="1" s="1"/>
  <c r="S1701" i="1"/>
  <c r="U1701" i="1" s="1"/>
  <c r="S517" i="1"/>
  <c r="U517" i="1" s="1"/>
  <c r="S107" i="1"/>
  <c r="U107" i="1" s="1"/>
  <c r="S2884" i="1"/>
  <c r="U2884" i="1" s="1"/>
  <c r="S37" i="1"/>
  <c r="U37" i="1" s="1"/>
  <c r="S2967" i="1"/>
  <c r="U2967" i="1" s="1"/>
  <c r="S2367" i="1"/>
  <c r="U2367" i="1" s="1"/>
  <c r="S185" i="1"/>
  <c r="U185" i="1" s="1"/>
  <c r="S3558" i="1"/>
  <c r="U3558" i="1" s="1"/>
  <c r="S2037" i="1"/>
  <c r="U2037" i="1" s="1"/>
  <c r="S3934" i="1"/>
  <c r="U3934" i="1" s="1"/>
  <c r="S3048" i="1"/>
  <c r="U3048" i="1" s="1"/>
  <c r="S931" i="1"/>
  <c r="U931" i="1" s="1"/>
  <c r="S1048" i="1"/>
  <c r="U1048" i="1" s="1"/>
  <c r="S290" i="1"/>
  <c r="U290" i="1" s="1"/>
  <c r="S441" i="1"/>
  <c r="U441" i="1" s="1"/>
  <c r="S89" i="1"/>
  <c r="U89" i="1" s="1"/>
  <c r="S1739" i="1"/>
  <c r="U1739" i="1" s="1"/>
  <c r="S234" i="1"/>
  <c r="U234" i="1" s="1"/>
  <c r="S2818" i="1"/>
  <c r="U2818" i="1" s="1"/>
  <c r="S277" i="1"/>
  <c r="U277" i="1" s="1"/>
  <c r="S757" i="1"/>
  <c r="U757" i="1" s="1"/>
  <c r="S162" i="1"/>
  <c r="U162" i="1" s="1"/>
  <c r="S3516" i="1"/>
  <c r="U3516" i="1" s="1"/>
  <c r="S4043" i="1"/>
  <c r="U4043" i="1" s="1"/>
  <c r="S2106" i="1"/>
  <c r="U2106" i="1" s="1"/>
  <c r="S3962" i="1"/>
  <c r="U3962" i="1" s="1"/>
  <c r="S105" i="1"/>
  <c r="U105" i="1" s="1"/>
  <c r="S1219" i="1"/>
  <c r="U1219" i="1" s="1"/>
  <c r="S952" i="1"/>
  <c r="U952" i="1" s="1"/>
  <c r="S2982" i="1"/>
  <c r="U2982" i="1" s="1"/>
  <c r="S203" i="1"/>
  <c r="U203" i="1" s="1"/>
  <c r="S2561" i="1"/>
  <c r="U2561" i="1" s="1"/>
  <c r="S22" i="1"/>
  <c r="U22" i="1" s="1"/>
  <c r="S512" i="1"/>
  <c r="U512" i="1" s="1"/>
  <c r="S1450" i="1"/>
  <c r="U1450" i="1" s="1"/>
  <c r="S1044" i="1"/>
  <c r="U1044" i="1" s="1"/>
  <c r="S3327" i="1"/>
  <c r="U3327" i="1" s="1"/>
  <c r="S1969" i="1"/>
  <c r="U1969" i="1" s="1"/>
  <c r="S2245" i="1"/>
  <c r="U2245" i="1" s="1"/>
  <c r="S101" i="1"/>
  <c r="U101" i="1" s="1"/>
  <c r="S2093" i="1"/>
  <c r="U2093" i="1" s="1"/>
  <c r="S1525" i="1"/>
  <c r="U1525" i="1" s="1"/>
  <c r="S123" i="1"/>
  <c r="U123" i="1" s="1"/>
  <c r="S2588" i="1"/>
  <c r="U2588" i="1" s="1"/>
  <c r="S1308" i="1"/>
  <c r="U1308" i="1" s="1"/>
  <c r="S282" i="1"/>
  <c r="U282" i="1" s="1"/>
  <c r="S2485" i="1"/>
  <c r="U2485" i="1" s="1"/>
  <c r="S997" i="1"/>
  <c r="U997" i="1" s="1"/>
  <c r="S560" i="1"/>
  <c r="U560" i="1" s="1"/>
  <c r="S565" i="1"/>
  <c r="U565" i="1" s="1"/>
  <c r="S1358" i="1"/>
  <c r="U1358" i="1" s="1"/>
  <c r="S1211" i="1"/>
  <c r="U1211" i="1" s="1"/>
  <c r="S293" i="1"/>
  <c r="U293" i="1" s="1"/>
  <c r="S34" i="1"/>
  <c r="U34" i="1" s="1"/>
  <c r="S3995" i="1"/>
  <c r="U3995" i="1" s="1"/>
  <c r="S1929" i="1"/>
  <c r="U1929" i="1" s="1"/>
  <c r="S1889" i="1"/>
  <c r="U1889" i="1" s="1"/>
  <c r="S1204" i="1"/>
  <c r="U1204" i="1" s="1"/>
  <c r="S1325" i="1"/>
  <c r="U1325" i="1" s="1"/>
  <c r="S219" i="1"/>
  <c r="U219" i="1" s="1"/>
  <c r="S3754" i="1"/>
  <c r="U3754" i="1" s="1"/>
  <c r="S1970" i="1"/>
  <c r="U1970" i="1" s="1"/>
  <c r="S1000" i="1"/>
  <c r="U1000" i="1" s="1"/>
  <c r="S2740" i="1"/>
  <c r="U2740" i="1" s="1"/>
  <c r="S671" i="1"/>
  <c r="U671" i="1" s="1"/>
  <c r="S1594" i="1"/>
  <c r="U1594" i="1" s="1"/>
  <c r="S175" i="1"/>
  <c r="U175" i="1" s="1"/>
  <c r="S956" i="1"/>
  <c r="U956" i="1" s="1"/>
  <c r="S623" i="1"/>
  <c r="U623" i="1" s="1"/>
  <c r="S272" i="1"/>
  <c r="U272" i="1" s="1"/>
  <c r="S1530" i="1"/>
  <c r="U1530" i="1" s="1"/>
  <c r="S1122" i="1"/>
  <c r="U1122" i="1" s="1"/>
  <c r="S3668" i="1"/>
  <c r="U3668" i="1" s="1"/>
  <c r="S1212" i="1"/>
  <c r="U1212" i="1" s="1"/>
  <c r="S2635" i="1"/>
  <c r="U2635" i="1" s="1"/>
  <c r="S878" i="1"/>
  <c r="U878" i="1" s="1"/>
  <c r="S1449" i="1"/>
  <c r="U1449" i="1" s="1"/>
  <c r="S1210" i="1"/>
  <c r="U1210" i="1" s="1"/>
  <c r="S2942" i="1"/>
  <c r="U2942" i="1" s="1"/>
  <c r="S3329" i="1"/>
  <c r="U3329" i="1" s="1"/>
  <c r="S1173" i="1"/>
  <c r="U1173" i="1" s="1"/>
  <c r="S1510" i="1"/>
  <c r="U1510" i="1" s="1"/>
  <c r="S3714" i="1"/>
  <c r="U3714" i="1" s="1"/>
  <c r="S1553" i="1"/>
  <c r="U1553" i="1" s="1"/>
  <c r="S831" i="1"/>
  <c r="U831" i="1" s="1"/>
  <c r="S2770" i="1"/>
  <c r="U2770" i="1" s="1"/>
  <c r="S2432" i="1"/>
  <c r="U2432" i="1" s="1"/>
  <c r="S2155" i="1"/>
  <c r="U2155" i="1" s="1"/>
  <c r="S2550" i="1"/>
  <c r="U2550" i="1" s="1"/>
  <c r="S1185" i="1"/>
  <c r="U1185" i="1" s="1"/>
  <c r="S3460" i="1"/>
  <c r="U3460" i="1" s="1"/>
  <c r="S1382" i="1"/>
  <c r="U1382" i="1" s="1"/>
  <c r="S1052" i="1"/>
  <c r="U1052" i="1" s="1"/>
  <c r="S3203" i="1"/>
  <c r="U3203" i="1" s="1"/>
  <c r="S1254" i="1"/>
  <c r="U1254" i="1" s="1"/>
  <c r="S4111" i="1"/>
  <c r="U4111" i="1" s="1"/>
  <c r="S2003" i="1"/>
  <c r="U2003" i="1" s="1"/>
  <c r="S653" i="1"/>
  <c r="U653" i="1" s="1"/>
  <c r="S2564" i="1"/>
  <c r="U2564" i="1" s="1"/>
  <c r="S2768" i="1"/>
  <c r="U2768" i="1" s="1"/>
  <c r="S456" i="1"/>
  <c r="U456" i="1" s="1"/>
  <c r="S2618" i="1"/>
  <c r="U2618" i="1" s="1"/>
  <c r="S51" i="1"/>
  <c r="U51" i="1" s="1"/>
  <c r="S413" i="1"/>
  <c r="U413" i="1" s="1"/>
  <c r="S1621" i="1"/>
  <c r="U1621" i="1" s="1"/>
  <c r="S83" i="1"/>
  <c r="U83" i="1" s="1"/>
  <c r="S1659" i="1"/>
  <c r="U1659" i="1" s="1"/>
  <c r="S3695" i="1"/>
  <c r="U3695" i="1" s="1"/>
  <c r="S1281" i="1"/>
  <c r="U1281" i="1" s="1"/>
  <c r="S3042" i="1"/>
  <c r="U3042" i="1" s="1"/>
  <c r="S1650" i="1"/>
  <c r="U1650" i="1" s="1"/>
  <c r="S983" i="1"/>
  <c r="U983" i="1" s="1"/>
  <c r="S863" i="1"/>
  <c r="U863" i="1" s="1"/>
  <c r="S922" i="1"/>
  <c r="U922" i="1" s="1"/>
  <c r="S908" i="1"/>
  <c r="U908" i="1" s="1"/>
  <c r="S939" i="1"/>
  <c r="U939" i="1" s="1"/>
  <c r="S3357" i="1"/>
  <c r="U3357" i="1" s="1"/>
  <c r="S2324" i="1"/>
  <c r="U2324" i="1" s="1"/>
  <c r="S2527" i="1"/>
  <c r="U2527" i="1" s="1"/>
  <c r="S1846" i="1"/>
  <c r="U1846" i="1" s="1"/>
  <c r="S3787" i="1"/>
  <c r="U3787" i="1" s="1"/>
  <c r="S3489" i="1"/>
  <c r="U3489" i="1" s="1"/>
  <c r="S1707" i="1"/>
  <c r="U1707" i="1" s="1"/>
  <c r="S2468" i="1"/>
  <c r="U2468" i="1" s="1"/>
  <c r="S3331" i="1"/>
  <c r="U3331" i="1" s="1"/>
  <c r="S1522" i="1"/>
  <c r="U1522" i="1" s="1"/>
  <c r="S930" i="1"/>
  <c r="U930" i="1" s="1"/>
  <c r="S2005" i="1"/>
  <c r="U2005" i="1" s="1"/>
  <c r="S798" i="1"/>
  <c r="U798" i="1" s="1"/>
  <c r="S506" i="1"/>
  <c r="U506" i="1" s="1"/>
  <c r="S919" i="1"/>
  <c r="U919" i="1" s="1"/>
  <c r="S496" i="1"/>
  <c r="U496" i="1" s="1"/>
  <c r="S3414" i="1"/>
  <c r="U3414" i="1" s="1"/>
  <c r="S2820" i="1"/>
  <c r="U2820" i="1" s="1"/>
  <c r="S2447" i="1"/>
  <c r="U2447" i="1" s="1"/>
  <c r="S1627" i="1"/>
  <c r="U1627" i="1" s="1"/>
  <c r="S1975" i="1"/>
  <c r="U1975" i="1" s="1"/>
  <c r="S1648" i="1"/>
  <c r="U1648" i="1" s="1"/>
  <c r="S32" i="1"/>
  <c r="U32" i="1" s="1"/>
  <c r="S1240" i="1"/>
  <c r="U1240" i="1" s="1"/>
  <c r="S2312" i="1"/>
  <c r="U2312" i="1" s="1"/>
  <c r="S2168" i="1"/>
  <c r="U2168" i="1" s="1"/>
  <c r="S2149" i="1"/>
  <c r="U2149" i="1" s="1"/>
  <c r="S1115" i="1"/>
  <c r="U1115" i="1" s="1"/>
  <c r="S2411" i="1"/>
  <c r="U2411" i="1" s="1"/>
  <c r="S1615" i="1"/>
  <c r="U1615" i="1" s="1"/>
  <c r="S3081" i="1"/>
  <c r="U3081" i="1" s="1"/>
  <c r="S2113" i="1"/>
  <c r="U2113" i="1" s="1"/>
  <c r="S3914" i="1"/>
  <c r="U3914" i="1" s="1"/>
  <c r="S1931" i="1"/>
  <c r="U1931" i="1" s="1"/>
  <c r="S2683" i="1"/>
  <c r="U2683" i="1" s="1"/>
  <c r="S1941" i="1"/>
  <c r="U1941" i="1" s="1"/>
  <c r="S3053" i="1"/>
  <c r="U3053" i="1" s="1"/>
  <c r="S81" i="1"/>
  <c r="U81" i="1" s="1"/>
  <c r="S1671" i="1"/>
  <c r="U1671" i="1" s="1"/>
  <c r="S2300" i="1"/>
  <c r="U2300" i="1" s="1"/>
  <c r="S360" i="1"/>
  <c r="U360" i="1" s="1"/>
  <c r="S2484" i="1"/>
  <c r="U2484" i="1" s="1"/>
  <c r="S3929" i="1"/>
  <c r="U3929" i="1" s="1"/>
  <c r="S1706" i="1"/>
  <c r="U1706" i="1" s="1"/>
  <c r="S2407" i="1"/>
  <c r="U2407" i="1" s="1"/>
  <c r="S115" i="1"/>
  <c r="U115" i="1" s="1"/>
  <c r="S2863" i="1"/>
  <c r="U2863" i="1" s="1"/>
  <c r="S4077" i="1"/>
  <c r="U4077" i="1" s="1"/>
  <c r="S2257" i="1"/>
  <c r="U2257" i="1" s="1"/>
  <c r="S1339" i="1"/>
  <c r="U1339" i="1" s="1"/>
  <c r="S770" i="1"/>
  <c r="U770" i="1" s="1"/>
  <c r="S4013" i="1"/>
  <c r="U4013" i="1" s="1"/>
  <c r="S2685" i="1"/>
  <c r="U2685" i="1" s="1"/>
  <c r="S1758" i="1"/>
  <c r="U1758" i="1" s="1"/>
  <c r="S133" i="1"/>
  <c r="U133" i="1" s="1"/>
  <c r="S1723" i="1"/>
  <c r="U1723" i="1" s="1"/>
  <c r="S881" i="1"/>
  <c r="U881" i="1" s="1"/>
  <c r="S1313" i="1"/>
  <c r="U1313" i="1" s="1"/>
  <c r="S2846" i="1"/>
  <c r="U2846" i="1" s="1"/>
  <c r="S3151" i="1"/>
  <c r="U3151" i="1" s="1"/>
  <c r="S963" i="1"/>
  <c r="U963" i="1" s="1"/>
  <c r="S2616" i="1"/>
  <c r="U2616" i="1" s="1"/>
  <c r="S3266" i="1"/>
  <c r="U3266" i="1" s="1"/>
  <c r="S1079" i="1"/>
  <c r="U1079" i="1" s="1"/>
  <c r="S1196" i="1"/>
  <c r="U1196" i="1" s="1"/>
  <c r="S1888" i="1"/>
  <c r="U1888" i="1" s="1"/>
  <c r="S3013" i="1"/>
  <c r="U3013" i="1" s="1"/>
  <c r="S1188" i="1"/>
  <c r="U1188" i="1" s="1"/>
  <c r="S2925" i="1"/>
  <c r="U2925" i="1" s="1"/>
  <c r="S2940" i="1"/>
  <c r="U2940" i="1" s="1"/>
  <c r="S1480" i="1"/>
  <c r="U1480" i="1" s="1"/>
  <c r="S327" i="1"/>
  <c r="U327" i="1" s="1"/>
  <c r="S3262" i="1"/>
  <c r="U3262" i="1" s="1"/>
  <c r="S2285" i="1"/>
  <c r="U2285" i="1" s="1"/>
  <c r="S2302" i="1"/>
  <c r="U2302" i="1" s="1"/>
  <c r="S1785" i="1"/>
  <c r="U1785" i="1" s="1"/>
  <c r="S2380" i="1"/>
  <c r="U2380" i="1" s="1"/>
  <c r="S2521" i="1"/>
  <c r="U2521" i="1" s="1"/>
  <c r="S1799" i="1"/>
  <c r="U1799" i="1" s="1"/>
  <c r="S639" i="1"/>
  <c r="U639" i="1" s="1"/>
  <c r="S1647" i="1"/>
  <c r="U1647" i="1" s="1"/>
  <c r="S552" i="1"/>
  <c r="U552" i="1" s="1"/>
  <c r="S3611" i="1"/>
  <c r="U3611" i="1" s="1"/>
  <c r="S2012" i="1"/>
  <c r="U2012" i="1" s="1"/>
  <c r="S1369" i="1"/>
  <c r="U1369" i="1" s="1"/>
  <c r="S3283" i="1"/>
  <c r="U3283" i="1" s="1"/>
  <c r="S1683" i="1"/>
  <c r="U1683" i="1" s="1"/>
  <c r="S1101" i="1"/>
  <c r="U1101" i="1" s="1"/>
  <c r="S1359" i="1"/>
  <c r="U1359" i="1" s="1"/>
  <c r="S1570" i="1"/>
  <c r="U1570" i="1" s="1"/>
  <c r="S2454" i="1"/>
  <c r="U2454" i="1" s="1"/>
  <c r="S2486" i="1"/>
  <c r="U2486" i="1" s="1"/>
  <c r="S1623" i="1"/>
  <c r="U1623" i="1" s="1"/>
  <c r="S1839" i="1"/>
  <c r="U1839" i="1" s="1"/>
  <c r="S3066" i="1"/>
  <c r="U3066" i="1" s="1"/>
  <c r="S2213" i="1"/>
  <c r="U2213" i="1" s="1"/>
  <c r="S1904" i="1"/>
  <c r="U1904" i="1" s="1"/>
  <c r="S594" i="1"/>
  <c r="U594" i="1" s="1"/>
  <c r="S642" i="1"/>
  <c r="U642" i="1" s="1"/>
  <c r="S2777" i="1"/>
  <c r="U2777" i="1" s="1"/>
  <c r="S3114" i="1"/>
  <c r="U3114" i="1" s="1"/>
  <c r="S990" i="1"/>
  <c r="U990" i="1" s="1"/>
  <c r="S828" i="1"/>
  <c r="U828" i="1" s="1"/>
  <c r="S2385" i="1"/>
  <c r="U2385" i="1" s="1"/>
  <c r="S72" i="1"/>
  <c r="U72" i="1" s="1"/>
  <c r="S3211" i="1"/>
  <c r="U3211" i="1" s="1"/>
  <c r="S3342" i="1"/>
  <c r="U3342" i="1" s="1"/>
  <c r="S2143" i="1"/>
  <c r="U2143" i="1" s="1"/>
  <c r="S3475" i="1"/>
  <c r="U3475" i="1" s="1"/>
  <c r="S2233" i="1"/>
  <c r="U2233" i="1" s="1"/>
  <c r="S1077" i="1"/>
  <c r="U1077" i="1" s="1"/>
  <c r="S209" i="1"/>
  <c r="U209" i="1" s="1"/>
  <c r="S1463" i="1"/>
  <c r="U1463" i="1" s="1"/>
  <c r="S3440" i="1"/>
  <c r="U3440" i="1" s="1"/>
  <c r="S977" i="1"/>
  <c r="U977" i="1" s="1"/>
  <c r="S3905" i="1"/>
  <c r="U3905" i="1" s="1"/>
  <c r="S2050" i="1"/>
  <c r="U2050" i="1" s="1"/>
  <c r="S56" i="1"/>
  <c r="U56" i="1" s="1"/>
  <c r="S283" i="1"/>
  <c r="U283" i="1" s="1"/>
  <c r="S2329" i="1"/>
  <c r="U2329" i="1" s="1"/>
  <c r="S2728" i="1"/>
  <c r="U2728" i="1" s="1"/>
  <c r="S1664" i="1"/>
  <c r="U1664" i="1" s="1"/>
  <c r="S937" i="1"/>
  <c r="U937" i="1" s="1"/>
  <c r="S3673" i="1"/>
  <c r="U3673" i="1" s="1"/>
  <c r="S2039" i="1"/>
  <c r="U2039" i="1" s="1"/>
  <c r="S2595" i="1"/>
  <c r="U2595" i="1" s="1"/>
  <c r="S4101" i="1"/>
  <c r="U4101" i="1" s="1"/>
  <c r="S271" i="1"/>
  <c r="U271" i="1" s="1"/>
  <c r="S224" i="1"/>
  <c r="U224" i="1" s="1"/>
  <c r="S2198" i="1"/>
  <c r="U2198" i="1" s="1"/>
  <c r="S1547" i="1"/>
  <c r="U1547" i="1" s="1"/>
  <c r="S3722" i="1"/>
  <c r="U3722" i="1" s="1"/>
  <c r="S188" i="1"/>
  <c r="U188" i="1" s="1"/>
  <c r="S2837" i="1"/>
  <c r="U2837" i="1" s="1"/>
  <c r="S551" i="1"/>
  <c r="U551" i="1" s="1"/>
  <c r="S3098" i="1"/>
  <c r="U3098" i="1" s="1"/>
  <c r="S2547" i="1"/>
  <c r="U2547" i="1" s="1"/>
  <c r="S325" i="1"/>
  <c r="U325" i="1" s="1"/>
  <c r="S1041" i="1"/>
  <c r="U1041" i="1" s="1"/>
  <c r="S2139" i="1"/>
  <c r="U2139" i="1" s="1"/>
  <c r="S1581" i="1"/>
  <c r="U1581" i="1" s="1"/>
  <c r="S2188" i="1"/>
  <c r="U2188" i="1" s="1"/>
  <c r="S3735" i="1"/>
  <c r="U3735" i="1" s="1"/>
  <c r="S3261" i="1"/>
  <c r="U3261" i="1" s="1"/>
  <c r="S2603" i="1"/>
  <c r="U2603" i="1" s="1"/>
  <c r="S2118" i="1"/>
  <c r="U2118" i="1" s="1"/>
  <c r="S2370" i="1"/>
  <c r="U2370" i="1" s="1"/>
  <c r="S2107" i="1"/>
  <c r="U2107" i="1" s="1"/>
  <c r="S1859" i="1"/>
  <c r="U1859" i="1" s="1"/>
  <c r="S436" i="1"/>
  <c r="U436" i="1" s="1"/>
  <c r="S1416" i="1"/>
  <c r="U1416" i="1" s="1"/>
  <c r="S2167" i="1"/>
  <c r="U2167" i="1" s="1"/>
  <c r="S2876" i="1"/>
  <c r="U2876" i="1" s="1"/>
  <c r="S2972" i="1"/>
  <c r="U2972" i="1" s="1"/>
  <c r="S2763" i="1"/>
  <c r="U2763" i="1" s="1"/>
  <c r="S249" i="1"/>
  <c r="U249" i="1" s="1"/>
  <c r="S1922" i="1"/>
  <c r="U1922" i="1" s="1"/>
  <c r="S951" i="1"/>
  <c r="U951" i="1" s="1"/>
  <c r="S1004" i="1"/>
  <c r="U1004" i="1" s="1"/>
  <c r="S1935" i="1"/>
  <c r="U1935" i="1" s="1"/>
  <c r="S2123" i="1"/>
  <c r="U2123" i="1" s="1"/>
  <c r="S228" i="1"/>
  <c r="U228" i="1" s="1"/>
  <c r="S1080" i="1"/>
  <c r="U1080" i="1" s="1"/>
  <c r="S2194" i="1"/>
  <c r="U2194" i="1" s="1"/>
  <c r="S2363" i="1"/>
  <c r="U2363" i="1" s="1"/>
  <c r="S3670" i="1"/>
  <c r="U3670" i="1" s="1"/>
  <c r="S1040" i="1"/>
  <c r="U1040" i="1" s="1"/>
  <c r="S3043" i="1"/>
  <c r="U3043" i="1" s="1"/>
  <c r="S256" i="1"/>
  <c r="U256" i="1" s="1"/>
  <c r="S1738" i="1"/>
  <c r="U1738" i="1" s="1"/>
  <c r="S2526" i="1"/>
  <c r="U2526" i="1" s="1"/>
  <c r="S3885" i="1"/>
  <c r="U3885" i="1" s="1"/>
  <c r="S118" i="1"/>
  <c r="U118" i="1" s="1"/>
  <c r="S2207" i="1"/>
  <c r="U2207" i="1" s="1"/>
  <c r="S834" i="1"/>
  <c r="U834" i="1" s="1"/>
  <c r="S3061" i="1"/>
  <c r="U3061" i="1" s="1"/>
  <c r="S3018" i="1"/>
  <c r="U3018" i="1" s="1"/>
  <c r="S1175" i="1"/>
  <c r="U1175" i="1" s="1"/>
  <c r="S1246" i="1"/>
  <c r="U1246" i="1" s="1"/>
  <c r="S2954" i="1"/>
  <c r="U2954" i="1" s="1"/>
  <c r="S902" i="1"/>
  <c r="U902" i="1" s="1"/>
  <c r="S3561" i="1"/>
  <c r="U3561" i="1" s="1"/>
  <c r="S2332" i="1"/>
  <c r="U2332" i="1" s="1"/>
  <c r="S2991" i="1"/>
  <c r="U2991" i="1" s="1"/>
  <c r="S2495" i="1"/>
  <c r="U2495" i="1" s="1"/>
  <c r="S617" i="1"/>
  <c r="U617" i="1" s="1"/>
  <c r="S1587" i="1"/>
  <c r="U1587" i="1" s="1"/>
  <c r="S1482" i="1"/>
  <c r="U1482" i="1" s="1"/>
  <c r="S3850" i="1"/>
  <c r="U3850" i="1" s="1"/>
  <c r="S174" i="1"/>
  <c r="U174" i="1" s="1"/>
  <c r="S2283" i="1"/>
  <c r="U2283" i="1" s="1"/>
  <c r="S803" i="1"/>
  <c r="U803" i="1" s="1"/>
  <c r="S3404" i="1"/>
  <c r="U3404" i="1" s="1"/>
  <c r="S3389" i="1"/>
  <c r="U3389" i="1" s="1"/>
  <c r="S1816" i="1"/>
  <c r="U1816" i="1" s="1"/>
  <c r="S3575" i="1"/>
  <c r="U3575" i="1" s="1"/>
  <c r="S4100" i="1"/>
  <c r="U4100" i="1" s="1"/>
  <c r="S1241" i="1"/>
  <c r="U1241" i="1" s="1"/>
  <c r="S25" i="1"/>
  <c r="U25" i="1" s="1"/>
  <c r="S205" i="1"/>
  <c r="U205" i="1" s="1"/>
  <c r="S1999" i="1"/>
  <c r="U1999" i="1" s="1"/>
  <c r="S692" i="1"/>
  <c r="U692" i="1" s="1"/>
  <c r="S883" i="1"/>
  <c r="U883" i="1" s="1"/>
  <c r="S2096" i="1"/>
  <c r="U2096" i="1" s="1"/>
  <c r="S549" i="1"/>
  <c r="U549" i="1" s="1"/>
  <c r="S397" i="1"/>
  <c r="U397" i="1" s="1"/>
  <c r="S1976" i="1"/>
  <c r="U1976" i="1" s="1"/>
  <c r="S2067" i="1"/>
  <c r="U2067" i="1" s="1"/>
  <c r="S2186" i="1"/>
  <c r="U2186" i="1" s="1"/>
  <c r="S1462" i="1"/>
  <c r="U1462" i="1" s="1"/>
  <c r="S214" i="1"/>
  <c r="U214" i="1" s="1"/>
  <c r="S3045" i="1"/>
  <c r="U3045" i="1" s="1"/>
  <c r="S2426" i="1"/>
  <c r="U2426" i="1" s="1"/>
  <c r="S4029" i="1"/>
  <c r="U4029" i="1" s="1"/>
  <c r="S1894" i="1"/>
  <c r="U1894" i="1" s="1"/>
  <c r="S588" i="1"/>
  <c r="U588" i="1" s="1"/>
  <c r="S2034" i="1"/>
  <c r="U2034" i="1" s="1"/>
  <c r="S1342" i="1"/>
  <c r="U1342" i="1" s="1"/>
  <c r="S1237" i="1"/>
  <c r="U1237" i="1" s="1"/>
  <c r="S1034" i="1"/>
  <c r="U1034" i="1" s="1"/>
  <c r="S2893" i="1"/>
  <c r="U2893" i="1" s="1"/>
  <c r="S1910" i="1"/>
  <c r="U1910" i="1" s="1"/>
  <c r="S431" i="1"/>
  <c r="U431" i="1" s="1"/>
  <c r="S2232" i="1"/>
  <c r="U2232" i="1" s="1"/>
  <c r="S462" i="1"/>
  <c r="U462" i="1" s="1"/>
  <c r="S2092" i="1"/>
  <c r="U2092" i="1" s="1"/>
  <c r="S2909" i="1"/>
  <c r="U2909" i="1" s="1"/>
  <c r="S1912" i="1"/>
  <c r="U1912" i="1" s="1"/>
  <c r="S2706" i="1"/>
  <c r="U2706" i="1" s="1"/>
  <c r="S3756" i="1"/>
  <c r="U3756" i="1" s="1"/>
  <c r="S1892" i="1"/>
  <c r="U1892" i="1" s="1"/>
  <c r="S1588" i="1"/>
  <c r="U1588" i="1" s="1"/>
  <c r="S4096" i="1"/>
  <c r="U4096" i="1" s="1"/>
  <c r="S872" i="1"/>
  <c r="U872" i="1" s="1"/>
  <c r="S1796" i="1"/>
  <c r="U1796" i="1" s="1"/>
  <c r="S334" i="1"/>
  <c r="U334" i="1" s="1"/>
  <c r="S2581" i="1"/>
  <c r="U2581" i="1" s="1"/>
  <c r="S3682" i="1"/>
  <c r="U3682" i="1" s="1"/>
  <c r="S2417" i="1"/>
  <c r="U2417" i="1" s="1"/>
  <c r="S3433" i="1"/>
  <c r="U3433" i="1" s="1"/>
  <c r="S3554" i="1"/>
  <c r="U3554" i="1" s="1"/>
  <c r="S2052" i="1"/>
  <c r="U2052" i="1" s="1"/>
  <c r="S78" i="1"/>
  <c r="U78" i="1" s="1"/>
  <c r="S1005" i="1"/>
  <c r="U1005" i="1" s="1"/>
  <c r="S2513" i="1"/>
  <c r="U2513" i="1" s="1"/>
  <c r="S1094" i="1"/>
  <c r="U1094" i="1" s="1"/>
  <c r="S2415" i="1"/>
  <c r="U2415" i="1" s="1"/>
  <c r="S1985" i="1"/>
  <c r="U1985" i="1" s="1"/>
  <c r="S3220" i="1"/>
  <c r="U3220" i="1" s="1"/>
  <c r="S1685" i="1"/>
  <c r="U1685" i="1" s="1"/>
  <c r="S4097" i="1"/>
  <c r="U4097" i="1" s="1"/>
  <c r="S3400" i="1"/>
  <c r="U3400" i="1" s="1"/>
  <c r="S1320" i="1"/>
  <c r="U1320" i="1" s="1"/>
  <c r="S2859" i="1"/>
  <c r="U2859" i="1" s="1"/>
  <c r="S830" i="1"/>
  <c r="U830" i="1" s="1"/>
  <c r="S455" i="1"/>
  <c r="U455" i="1" s="1"/>
  <c r="S110" i="1"/>
  <c r="U110" i="1" s="1"/>
  <c r="S2874" i="1"/>
  <c r="U2874" i="1" s="1"/>
  <c r="S3434" i="1"/>
  <c r="U3434" i="1" s="1"/>
  <c r="S329" i="1"/>
  <c r="U329" i="1" s="1"/>
  <c r="S3451" i="1"/>
  <c r="U3451" i="1" s="1"/>
  <c r="S1987" i="1"/>
  <c r="U1987" i="1" s="1"/>
  <c r="S814" i="1"/>
  <c r="U814" i="1" s="1"/>
  <c r="S1753" i="1"/>
  <c r="U1753" i="1" s="1"/>
  <c r="S3318" i="1"/>
  <c r="U3318" i="1" s="1"/>
  <c r="S4010" i="1"/>
  <c r="U4010" i="1" s="1"/>
  <c r="S1643" i="1"/>
  <c r="U1643" i="1" s="1"/>
  <c r="S2023" i="1"/>
  <c r="U2023" i="1" s="1"/>
  <c r="S1925" i="1"/>
  <c r="U1925" i="1" s="1"/>
  <c r="S2741" i="1"/>
  <c r="U2741" i="1" s="1"/>
  <c r="S1321" i="1"/>
  <c r="U1321" i="1" s="1"/>
  <c r="S1561" i="1"/>
  <c r="U1561" i="1" s="1"/>
  <c r="S3760" i="1"/>
  <c r="U3760" i="1" s="1"/>
  <c r="S388" i="1"/>
  <c r="U388" i="1" s="1"/>
  <c r="S1674" i="1"/>
  <c r="U1674" i="1" s="1"/>
  <c r="S662" i="1"/>
  <c r="U662" i="1" s="1"/>
  <c r="S712" i="1"/>
  <c r="U712" i="1" s="1"/>
  <c r="S2032" i="1"/>
  <c r="U2032" i="1" s="1"/>
  <c r="S2070" i="1"/>
  <c r="U2070" i="1" s="1"/>
  <c r="S2516" i="1"/>
  <c r="U2516" i="1" s="1"/>
  <c r="S800" i="1"/>
  <c r="U800" i="1" s="1"/>
  <c r="S665" i="1"/>
  <c r="U665" i="1" s="1"/>
  <c r="S1705" i="1"/>
  <c r="U1705" i="1" s="1"/>
  <c r="S2498" i="1"/>
  <c r="U2498" i="1" s="1"/>
  <c r="S2962" i="1"/>
  <c r="U2962" i="1" s="1"/>
  <c r="S522" i="1"/>
  <c r="U522" i="1" s="1"/>
  <c r="S2024" i="1"/>
  <c r="U2024" i="1" s="1"/>
  <c r="S854" i="1"/>
  <c r="U854" i="1" s="1"/>
  <c r="S211" i="1"/>
  <c r="U211" i="1" s="1"/>
  <c r="S2225" i="1"/>
  <c r="U2225" i="1" s="1"/>
  <c r="S3776" i="1"/>
  <c r="U3776" i="1" s="1"/>
  <c r="S2690" i="1"/>
  <c r="U2690" i="1" s="1"/>
  <c r="S3268" i="1"/>
  <c r="U3268" i="1" s="1"/>
  <c r="S3350" i="1"/>
  <c r="U3350" i="1" s="1"/>
  <c r="S2862" i="1"/>
  <c r="U2862" i="1" s="1"/>
  <c r="S3486" i="1"/>
  <c r="U3486" i="1" s="1"/>
  <c r="S1909" i="1"/>
  <c r="U1909" i="1" s="1"/>
  <c r="S464" i="1"/>
  <c r="U464" i="1" s="1"/>
  <c r="S1649" i="1"/>
  <c r="U1649" i="1" s="1"/>
  <c r="S3849" i="1"/>
  <c r="U3849" i="1" s="1"/>
  <c r="S562" i="1"/>
  <c r="U562" i="1" s="1"/>
  <c r="S3896" i="1"/>
  <c r="U3896" i="1" s="1"/>
  <c r="S2580" i="1"/>
  <c r="U2580" i="1" s="1"/>
  <c r="S799" i="1"/>
  <c r="U799" i="1" s="1"/>
  <c r="S2327" i="1"/>
  <c r="U2327" i="1" s="1"/>
  <c r="S230" i="1"/>
  <c r="U230" i="1" s="1"/>
  <c r="S3426" i="1"/>
  <c r="U3426" i="1" s="1"/>
  <c r="S2592" i="1"/>
  <c r="U2592" i="1" s="1"/>
  <c r="S1936" i="1"/>
  <c r="U1936" i="1" s="1"/>
  <c r="S2749" i="1"/>
  <c r="U2749" i="1" s="1"/>
  <c r="S3084" i="1"/>
  <c r="U3084" i="1" s="1"/>
  <c r="S1933" i="1"/>
  <c r="U1933" i="1" s="1"/>
  <c r="S3525" i="1"/>
  <c r="U3525" i="1" s="1"/>
  <c r="S2934" i="1"/>
  <c r="U2934" i="1" s="1"/>
  <c r="S790" i="1"/>
  <c r="U790" i="1" s="1"/>
  <c r="S2009" i="1"/>
  <c r="U2009" i="1" s="1"/>
  <c r="S602" i="1"/>
  <c r="U602" i="1" s="1"/>
  <c r="S2130" i="1"/>
  <c r="U2130" i="1" s="1"/>
  <c r="S3774" i="1"/>
  <c r="U3774" i="1" s="1"/>
  <c r="S972" i="1"/>
  <c r="U972" i="1" s="1"/>
  <c r="S2286" i="1"/>
  <c r="U2286" i="1" s="1"/>
  <c r="S2821" i="1"/>
  <c r="U2821" i="1" s="1"/>
  <c r="S3080" i="1"/>
  <c r="U3080" i="1" s="1"/>
  <c r="S317" i="1"/>
  <c r="U317" i="1" s="1"/>
  <c r="S241" i="1"/>
  <c r="U241" i="1" s="1"/>
  <c r="S3365" i="1"/>
  <c r="U3365" i="1" s="1"/>
  <c r="S1282" i="1"/>
  <c r="U1282" i="1" s="1"/>
  <c r="S1389" i="1"/>
  <c r="U1389" i="1" s="1"/>
  <c r="S4005" i="1"/>
  <c r="U4005" i="1" s="1"/>
  <c r="S3322" i="1"/>
  <c r="U3322" i="1" s="1"/>
  <c r="S3723" i="1"/>
  <c r="U3723" i="1" s="1"/>
  <c r="S1452" i="1"/>
  <c r="U1452" i="1" s="1"/>
  <c r="S3500" i="1"/>
  <c r="U3500" i="1" s="1"/>
  <c r="S3966" i="1"/>
  <c r="U3966" i="1" s="1"/>
  <c r="S2568" i="1"/>
  <c r="U2568" i="1" s="1"/>
  <c r="S1409" i="1"/>
  <c r="U1409" i="1" s="1"/>
  <c r="S2273" i="1"/>
  <c r="U2273" i="1" s="1"/>
  <c r="S935" i="1"/>
  <c r="U935" i="1" s="1"/>
  <c r="S1686" i="1"/>
  <c r="U1686" i="1" s="1"/>
  <c r="S2605" i="1"/>
  <c r="U2605" i="1" s="1"/>
  <c r="S1387" i="1"/>
  <c r="U1387" i="1" s="1"/>
  <c r="S2141" i="1"/>
  <c r="U2141" i="1" s="1"/>
  <c r="S1571" i="1"/>
  <c r="U1571" i="1" s="1"/>
  <c r="S3131" i="1"/>
  <c r="U3131" i="1" s="1"/>
  <c r="S2780" i="1"/>
  <c r="U2780" i="1" s="1"/>
  <c r="S192" i="1"/>
  <c r="U192" i="1" s="1"/>
  <c r="S3847" i="1"/>
  <c r="U3847" i="1" s="1"/>
  <c r="S2537" i="1"/>
  <c r="U2537" i="1" s="1"/>
  <c r="S3732" i="1"/>
  <c r="U3732" i="1" s="1"/>
  <c r="S558" i="1"/>
  <c r="U558" i="1" s="1"/>
  <c r="S138" i="1"/>
  <c r="U138" i="1" s="1"/>
  <c r="S2621" i="1"/>
  <c r="U2621" i="1" s="1"/>
  <c r="S3757" i="1"/>
  <c r="U3757" i="1" s="1"/>
  <c r="S3872" i="1"/>
  <c r="U3872" i="1" s="1"/>
  <c r="S2313" i="1"/>
  <c r="U2313" i="1" s="1"/>
  <c r="S3637" i="1"/>
  <c r="U3637" i="1" s="1"/>
  <c r="S2644" i="1"/>
  <c r="U2644" i="1" s="1"/>
  <c r="S3556" i="1"/>
  <c r="U3556" i="1" s="1"/>
  <c r="S971" i="1"/>
  <c r="U971" i="1" s="1"/>
  <c r="S1676" i="1"/>
  <c r="U1676" i="1" s="1"/>
  <c r="S2572" i="1"/>
  <c r="U2572" i="1" s="1"/>
  <c r="S1869" i="1"/>
  <c r="U1869" i="1" s="1"/>
  <c r="S1252" i="1"/>
  <c r="U1252" i="1" s="1"/>
  <c r="S2105" i="1"/>
  <c r="U2105" i="1" s="1"/>
  <c r="S2677" i="1"/>
  <c r="U2677" i="1" s="1"/>
  <c r="S3302" i="1"/>
  <c r="U3302" i="1" s="1"/>
  <c r="S1606" i="1"/>
  <c r="U1606" i="1" s="1"/>
  <c r="S2731" i="1"/>
  <c r="U2731" i="1" s="1"/>
  <c r="S2272" i="1"/>
  <c r="U2272" i="1" s="1"/>
  <c r="S1364" i="1"/>
  <c r="U1364" i="1" s="1"/>
  <c r="S2540" i="1"/>
  <c r="U2540" i="1" s="1"/>
  <c r="S3328" i="1"/>
  <c r="U3328" i="1" s="1"/>
  <c r="S2333" i="1"/>
  <c r="U2333" i="1" s="1"/>
  <c r="S3480" i="1"/>
  <c r="U3480" i="1" s="1"/>
  <c r="S3739" i="1"/>
  <c r="U3739" i="1" s="1"/>
  <c r="S3351" i="1"/>
  <c r="U3351" i="1" s="1"/>
  <c r="S2431" i="1"/>
  <c r="U2431" i="1" s="1"/>
  <c r="S2229" i="1"/>
  <c r="U2229" i="1" s="1"/>
  <c r="S3132" i="1"/>
  <c r="U3132" i="1" s="1"/>
  <c r="S2144" i="1"/>
  <c r="U2144" i="1" s="1"/>
  <c r="S1143" i="1"/>
  <c r="U1143" i="1" s="1"/>
  <c r="S1120" i="1"/>
  <c r="U1120" i="1" s="1"/>
  <c r="S751" i="1"/>
  <c r="U751" i="1" s="1"/>
  <c r="S4103" i="1"/>
  <c r="U4103" i="1" s="1"/>
  <c r="S1658" i="1"/>
  <c r="U1658" i="1" s="1"/>
  <c r="S2725" i="1"/>
  <c r="U2725" i="1" s="1"/>
  <c r="S3315" i="1"/>
  <c r="U3315" i="1" s="1"/>
  <c r="S3175" i="1"/>
  <c r="U3175" i="1" s="1"/>
  <c r="S3782" i="1"/>
  <c r="U3782" i="1" s="1"/>
  <c r="S1870" i="1"/>
  <c r="U1870" i="1" s="1"/>
  <c r="S3677" i="1"/>
  <c r="U3677" i="1" s="1"/>
  <c r="S769" i="1"/>
  <c r="U769" i="1" s="1"/>
  <c r="S4018" i="1"/>
  <c r="U4018" i="1" s="1"/>
  <c r="S3590" i="1"/>
  <c r="U3590" i="1" s="1"/>
  <c r="S3884" i="1"/>
  <c r="U3884" i="1" s="1"/>
  <c r="S1732" i="1"/>
  <c r="U1732" i="1" s="1"/>
  <c r="S1243" i="1"/>
  <c r="U1243" i="1" s="1"/>
  <c r="S4044" i="1"/>
  <c r="U4044" i="1" s="1"/>
  <c r="S1722" i="1"/>
  <c r="U1722" i="1" s="1"/>
  <c r="S1988" i="1"/>
  <c r="U1988" i="1" s="1"/>
  <c r="S2420" i="1"/>
  <c r="U2420" i="1" s="1"/>
  <c r="S923" i="1"/>
  <c r="U923" i="1" s="1"/>
  <c r="S1665" i="1"/>
  <c r="U1665" i="1" s="1"/>
  <c r="S1849" i="1"/>
  <c r="U1849" i="1" s="1"/>
  <c r="S1057" i="1"/>
  <c r="U1057" i="1" s="1"/>
  <c r="S1404" i="1"/>
  <c r="U1404" i="1" s="1"/>
  <c r="S870" i="1"/>
  <c r="U870" i="1" s="1"/>
  <c r="S2828" i="1"/>
  <c r="U2828" i="1" s="1"/>
  <c r="S1011" i="1"/>
  <c r="U1011" i="1" s="1"/>
  <c r="S125" i="1"/>
  <c r="U125" i="1" s="1"/>
  <c r="S140" i="1"/>
  <c r="U140" i="1" s="1"/>
  <c r="S2029" i="1"/>
  <c r="U2029" i="1" s="1"/>
  <c r="S165" i="1"/>
  <c r="U165" i="1" s="1"/>
  <c r="S1715" i="1"/>
  <c r="U1715" i="1" s="1"/>
  <c r="S3488" i="1"/>
  <c r="U3488" i="1" s="1"/>
  <c r="S3325" i="1"/>
  <c r="U3325" i="1" s="1"/>
  <c r="S1879" i="1"/>
  <c r="U1879" i="1" s="1"/>
  <c r="S2178" i="1"/>
  <c r="U2178" i="1" s="1"/>
  <c r="S2475" i="1"/>
  <c r="U2475" i="1" s="1"/>
  <c r="S1207" i="1"/>
  <c r="U1207" i="1" s="1"/>
  <c r="S68" i="1"/>
  <c r="U68" i="1" s="1"/>
  <c r="S2654" i="1"/>
  <c r="U2654" i="1" s="1"/>
  <c r="S3727" i="1"/>
  <c r="U3727" i="1" s="1"/>
  <c r="S2366" i="1"/>
  <c r="U2366" i="1" s="1"/>
  <c r="S698" i="1"/>
  <c r="U698" i="1" s="1"/>
  <c r="S2237" i="1"/>
  <c r="U2237" i="1" s="1"/>
  <c r="S3913" i="1"/>
  <c r="U3913" i="1" s="1"/>
  <c r="S4016" i="1"/>
  <c r="U4016" i="1" s="1"/>
  <c r="S3046" i="1"/>
  <c r="U3046" i="1" s="1"/>
  <c r="S572" i="1"/>
  <c r="U572" i="1" s="1"/>
  <c r="S1906" i="1"/>
  <c r="U1906" i="1" s="1"/>
  <c r="S3397" i="1"/>
  <c r="U3397" i="1" s="1"/>
  <c r="S1179" i="1"/>
  <c r="U1179" i="1" s="1"/>
  <c r="S2928" i="1"/>
  <c r="U2928" i="1" s="1"/>
  <c r="S3199" i="1"/>
  <c r="U3199" i="1" s="1"/>
  <c r="S611" i="1"/>
  <c r="U611" i="1" s="1"/>
  <c r="S1298" i="1"/>
  <c r="U1298" i="1" s="1"/>
  <c r="S486" i="1"/>
  <c r="U486" i="1" s="1"/>
  <c r="S2641" i="1"/>
  <c r="U2641" i="1" s="1"/>
  <c r="S1589" i="1"/>
  <c r="U1589" i="1" s="1"/>
  <c r="S686" i="1"/>
  <c r="U686" i="1" s="1"/>
  <c r="S905" i="1"/>
  <c r="U905" i="1" s="1"/>
  <c r="S116" i="1"/>
  <c r="U116" i="1" s="1"/>
  <c r="S1158" i="1"/>
  <c r="U1158" i="1" s="1"/>
  <c r="S2345" i="1"/>
  <c r="U2345" i="1" s="1"/>
  <c r="S2533" i="1"/>
  <c r="U2533" i="1" s="1"/>
  <c r="S206" i="1"/>
  <c r="U206" i="1" s="1"/>
  <c r="S904" i="1"/>
  <c r="U904" i="1" s="1"/>
  <c r="S1454" i="1"/>
  <c r="U1454" i="1" s="1"/>
  <c r="S1412" i="1"/>
  <c r="U1412" i="1" s="1"/>
  <c r="S3254" i="1"/>
  <c r="U3254" i="1" s="1"/>
  <c r="S1203" i="1"/>
  <c r="U1203" i="1" s="1"/>
  <c r="S1961" i="1"/>
  <c r="U1961" i="1" s="1"/>
  <c r="S2221" i="1"/>
  <c r="U2221" i="1" s="1"/>
  <c r="S1819" i="1"/>
  <c r="U1819" i="1" s="1"/>
  <c r="S406" i="1"/>
  <c r="U406" i="1" s="1"/>
  <c r="S832" i="1"/>
  <c r="U832" i="1" s="1"/>
  <c r="S682" i="1"/>
  <c r="U682" i="1" s="1"/>
  <c r="S3574" i="1"/>
  <c r="U3574" i="1" s="1"/>
  <c r="S2196" i="1"/>
  <c r="U2196" i="1" s="1"/>
  <c r="S2239" i="1"/>
  <c r="U2239" i="1" s="1"/>
  <c r="S3011" i="1"/>
  <c r="U3011" i="1" s="1"/>
  <c r="S3368" i="1"/>
  <c r="U3368" i="1" s="1"/>
  <c r="S3406" i="1"/>
  <c r="U3406" i="1" s="1"/>
  <c r="S2296" i="1"/>
  <c r="U2296" i="1" s="1"/>
  <c r="S3977" i="1"/>
  <c r="U3977" i="1" s="1"/>
  <c r="S2656" i="1"/>
  <c r="U2656" i="1" s="1"/>
  <c r="S3552" i="1"/>
  <c r="U3552" i="1" s="1"/>
  <c r="S2658" i="1"/>
  <c r="U2658" i="1" s="1"/>
  <c r="S3540" i="1"/>
  <c r="U3540" i="1" s="1"/>
  <c r="S73" i="1"/>
  <c r="U73" i="1" s="1"/>
  <c r="S395" i="1"/>
  <c r="U395" i="1" s="1"/>
  <c r="S2518" i="1"/>
  <c r="U2518" i="1" s="1"/>
  <c r="S3968" i="1"/>
  <c r="U3968" i="1" s="1"/>
  <c r="S890" i="1"/>
  <c r="U890" i="1" s="1"/>
  <c r="S160" i="1"/>
  <c r="U160" i="1" s="1"/>
  <c r="S3693" i="1"/>
  <c r="U3693" i="1" s="1"/>
  <c r="S3650" i="1"/>
  <c r="U3650" i="1" s="1"/>
  <c r="S260" i="1"/>
  <c r="U260" i="1" s="1"/>
  <c r="S659" i="1"/>
  <c r="U659" i="1" s="1"/>
  <c r="S1858" i="1"/>
  <c r="U1858" i="1" s="1"/>
  <c r="S2496" i="1"/>
  <c r="U2496" i="1" s="1"/>
  <c r="S4064" i="1"/>
  <c r="U4064" i="1" s="1"/>
  <c r="S3103" i="1"/>
  <c r="U3103" i="1" s="1"/>
  <c r="S2340" i="1"/>
  <c r="U2340" i="1" s="1"/>
  <c r="S718" i="1"/>
  <c r="U718" i="1" s="1"/>
  <c r="S666" i="1"/>
  <c r="U666" i="1" s="1"/>
  <c r="S2691" i="1"/>
  <c r="U2691" i="1" s="1"/>
  <c r="S3215" i="1"/>
  <c r="U3215" i="1" s="1"/>
  <c r="S172" i="1"/>
  <c r="U172" i="1" s="1"/>
  <c r="S2553" i="1"/>
  <c r="U2553" i="1" s="1"/>
  <c r="S3937" i="1"/>
  <c r="U3937" i="1" s="1"/>
  <c r="S353" i="1"/>
  <c r="U353" i="1" s="1"/>
  <c r="S1279" i="1"/>
  <c r="U1279" i="1" s="1"/>
  <c r="S3660" i="1"/>
  <c r="U3660" i="1" s="1"/>
  <c r="S3925" i="1"/>
  <c r="U3925" i="1" s="1"/>
  <c r="S2743" i="1"/>
  <c r="U2743" i="1" s="1"/>
  <c r="S2822" i="1"/>
  <c r="U2822" i="1" s="1"/>
  <c r="S3710" i="1"/>
  <c r="U3710" i="1" s="1"/>
  <c r="S539" i="1"/>
  <c r="U539" i="1" s="1"/>
  <c r="S1778" i="1"/>
  <c r="U1778" i="1" s="1"/>
  <c r="S2730" i="1"/>
  <c r="U2730" i="1" s="1"/>
  <c r="S2831" i="1"/>
  <c r="U2831" i="1" s="1"/>
  <c r="S2689" i="1"/>
  <c r="U2689" i="1" s="1"/>
  <c r="S2433" i="1"/>
  <c r="U2433" i="1" s="1"/>
  <c r="S2823" i="1"/>
  <c r="U2823" i="1" s="1"/>
  <c r="S2930" i="1"/>
  <c r="U2930" i="1" s="1"/>
  <c r="S1654" i="1"/>
  <c r="U1654" i="1" s="1"/>
  <c r="S1261" i="1"/>
  <c r="U1261" i="1" s="1"/>
  <c r="S2701" i="1"/>
  <c r="U2701" i="1" s="1"/>
  <c r="S2752" i="1"/>
  <c r="U2752" i="1" s="1"/>
  <c r="S2765" i="1"/>
  <c r="U2765" i="1" s="1"/>
  <c r="S3299" i="1"/>
  <c r="U3299" i="1" s="1"/>
  <c r="S1817" i="1"/>
  <c r="U1817" i="1" s="1"/>
  <c r="S308" i="1"/>
  <c r="U308" i="1" s="1"/>
  <c r="S3848" i="1"/>
  <c r="U3848" i="1" s="1"/>
  <c r="S1410" i="1"/>
  <c r="U1410" i="1" s="1"/>
  <c r="S1087" i="1"/>
  <c r="U1087" i="1" s="1"/>
  <c r="S3644" i="1"/>
  <c r="U3644" i="1" s="1"/>
  <c r="S3895" i="1"/>
  <c r="U3895" i="1" s="1"/>
  <c r="S3883" i="1"/>
  <c r="U3883" i="1" s="1"/>
  <c r="S1337" i="1"/>
  <c r="U1337" i="1" s="1"/>
  <c r="S508" i="1"/>
  <c r="U508" i="1" s="1"/>
  <c r="S598" i="1"/>
  <c r="U598" i="1" s="1"/>
  <c r="S1368" i="1"/>
  <c r="U1368" i="1" s="1"/>
  <c r="S2779" i="1"/>
  <c r="U2779" i="1" s="1"/>
  <c r="S1275" i="1"/>
  <c r="U1275" i="1" s="1"/>
  <c r="S3127" i="1"/>
  <c r="U3127" i="1" s="1"/>
  <c r="S1199" i="1"/>
  <c r="U1199" i="1" s="1"/>
  <c r="S2832" i="1"/>
  <c r="U2832" i="1" s="1"/>
  <c r="S400" i="1"/>
  <c r="U400" i="1" s="1"/>
  <c r="S2687" i="1"/>
  <c r="U2687" i="1" s="1"/>
  <c r="S2148" i="1"/>
  <c r="U2148" i="1" s="1"/>
  <c r="S1491" i="1"/>
  <c r="U1491" i="1" s="1"/>
  <c r="S3667" i="1"/>
  <c r="U3667" i="1" s="1"/>
  <c r="S679" i="1"/>
  <c r="U679" i="1" s="1"/>
  <c r="S1285" i="1"/>
  <c r="U1285" i="1" s="1"/>
  <c r="S2493" i="1"/>
  <c r="U2493" i="1" s="1"/>
  <c r="S2750" i="1"/>
  <c r="U2750" i="1" s="1"/>
  <c r="S1783" i="1"/>
  <c r="U1783" i="1" s="1"/>
  <c r="S2469" i="1"/>
  <c r="U2469" i="1" s="1"/>
  <c r="S1772" i="1"/>
  <c r="U1772" i="1" s="1"/>
  <c r="S2459" i="1"/>
  <c r="U2459" i="1" s="1"/>
  <c r="S627" i="1"/>
  <c r="U627" i="1" s="1"/>
  <c r="S296" i="1"/>
  <c r="U296" i="1" s="1"/>
  <c r="S1895" i="1"/>
  <c r="U1895" i="1" s="1"/>
  <c r="S661" i="1"/>
  <c r="U661" i="1" s="1"/>
  <c r="S169" i="1"/>
  <c r="U169" i="1" s="1"/>
  <c r="S328" i="1"/>
  <c r="U328" i="1" s="1"/>
  <c r="S2071" i="1"/>
  <c r="U2071" i="1" s="1"/>
  <c r="S2321" i="1"/>
  <c r="U2321" i="1" s="1"/>
  <c r="S1548" i="1"/>
  <c r="U1548" i="1" s="1"/>
  <c r="S1616" i="1"/>
  <c r="U1616" i="1" s="1"/>
  <c r="S2470" i="1"/>
  <c r="U2470" i="1" s="1"/>
  <c r="S2402" i="1"/>
  <c r="U2402" i="1" s="1"/>
  <c r="S1730" i="1"/>
  <c r="U1730" i="1" s="1"/>
  <c r="S789" i="1"/>
  <c r="U789" i="1" s="1"/>
  <c r="S1661" i="1"/>
  <c r="U1661" i="1" s="1"/>
  <c r="S3003" i="1"/>
  <c r="U3003" i="1" s="1"/>
  <c r="S3963" i="1"/>
  <c r="U3963" i="1" s="1"/>
  <c r="S50" i="1"/>
  <c r="U50" i="1" s="1"/>
  <c r="S1081" i="1"/>
  <c r="U1081" i="1" s="1"/>
  <c r="S877" i="1"/>
  <c r="U877" i="1" s="1"/>
  <c r="S2499" i="1"/>
  <c r="U2499" i="1" s="1"/>
  <c r="S1934" i="1"/>
  <c r="U1934" i="1" s="1"/>
  <c r="S1137" i="1"/>
  <c r="U1137" i="1" s="1"/>
  <c r="S338" i="1"/>
  <c r="U338" i="1" s="1"/>
  <c r="S1393" i="1"/>
  <c r="U1393" i="1" s="1"/>
  <c r="S1610" i="1"/>
  <c r="U1610" i="1" s="1"/>
  <c r="S1266" i="1"/>
  <c r="U1266" i="1" s="1"/>
  <c r="S3423" i="1"/>
  <c r="U3423" i="1" s="1"/>
  <c r="S1693" i="1"/>
  <c r="U1693" i="1" s="1"/>
  <c r="S4031" i="1"/>
  <c r="U4031" i="1" s="1"/>
  <c r="S3536" i="1"/>
  <c r="U3536" i="1" s="1"/>
  <c r="S1108" i="1"/>
  <c r="U1108" i="1" s="1"/>
  <c r="S2085" i="1"/>
  <c r="U2085" i="1" s="1"/>
  <c r="S2159" i="1"/>
  <c r="U2159" i="1" s="1"/>
  <c r="S202" i="1"/>
  <c r="U202" i="1" s="1"/>
  <c r="S1405" i="1"/>
  <c r="U1405" i="1" s="1"/>
  <c r="S2450" i="1"/>
  <c r="U2450" i="1" s="1"/>
  <c r="S1955" i="1"/>
  <c r="U1955" i="1" s="1"/>
  <c r="S399" i="1"/>
  <c r="U399" i="1" s="1"/>
  <c r="S1292" i="1"/>
  <c r="U1292" i="1" s="1"/>
  <c r="S1807" i="1"/>
  <c r="U1807" i="1" s="1"/>
  <c r="S2908" i="1"/>
  <c r="U2908" i="1" s="1"/>
  <c r="S3634" i="1"/>
  <c r="U3634" i="1" s="1"/>
  <c r="S361" i="1"/>
  <c r="U361" i="1" s="1"/>
  <c r="S2179" i="1"/>
  <c r="U2179" i="1" s="1"/>
  <c r="S1140" i="1"/>
  <c r="U1140" i="1" s="1"/>
  <c r="S52" i="1"/>
  <c r="U52" i="1" s="1"/>
  <c r="S688" i="1"/>
  <c r="U688" i="1" s="1"/>
  <c r="S2708" i="1"/>
  <c r="U2708" i="1" s="1"/>
  <c r="S1562" i="1"/>
  <c r="U1562" i="1" s="1"/>
  <c r="S1352" i="1"/>
  <c r="U1352" i="1" s="1"/>
  <c r="S4045" i="1"/>
  <c r="U4045" i="1" s="1"/>
  <c r="S3284" i="1"/>
  <c r="U3284" i="1" s="1"/>
  <c r="S3495" i="1"/>
  <c r="U3495" i="1" s="1"/>
  <c r="S3796" i="1"/>
  <c r="U3796" i="1" s="1"/>
  <c r="S1283" i="1"/>
  <c r="U1283" i="1" s="1"/>
  <c r="S3096" i="1"/>
  <c r="U3096" i="1" s="1"/>
  <c r="S1176" i="1"/>
  <c r="U1176" i="1" s="1"/>
  <c r="S1054" i="1"/>
  <c r="U1054" i="1" s="1"/>
  <c r="S3993" i="1"/>
  <c r="U3993" i="1" s="1"/>
  <c r="S1956" i="1"/>
  <c r="U1956" i="1" s="1"/>
  <c r="S3355" i="1"/>
  <c r="U3355" i="1" s="1"/>
  <c r="S2004" i="1"/>
  <c r="U2004" i="1" s="1"/>
  <c r="S387" i="1"/>
  <c r="U387" i="1" s="1"/>
  <c r="S3160" i="1"/>
  <c r="U3160" i="1" s="1"/>
  <c r="S2211" i="1"/>
  <c r="U2211" i="1" s="1"/>
  <c r="S240" i="1"/>
  <c r="U240" i="1" s="1"/>
  <c r="S2353" i="1"/>
  <c r="U2353" i="1" s="1"/>
  <c r="S4052" i="1"/>
  <c r="U4052" i="1" s="1"/>
  <c r="S1789" i="1"/>
  <c r="U1789" i="1" s="1"/>
  <c r="S2322" i="1"/>
  <c r="U2322" i="1" s="1"/>
  <c r="S2671" i="1"/>
  <c r="U2671" i="1" s="1"/>
  <c r="S3189" i="1"/>
  <c r="U3189" i="1" s="1"/>
  <c r="S1989" i="1"/>
  <c r="U1989" i="1" s="1"/>
  <c r="S2042" i="1"/>
  <c r="U2042" i="1" s="1"/>
  <c r="S2191" i="1"/>
  <c r="U2191" i="1" s="1"/>
  <c r="S1632" i="1"/>
  <c r="U1632" i="1" s="1"/>
  <c r="S1380" i="1"/>
  <c r="U1380" i="1" s="1"/>
  <c r="S1757" i="1"/>
  <c r="U1757" i="1" s="1"/>
  <c r="S1224" i="1"/>
  <c r="U1224" i="1" s="1"/>
  <c r="S4074" i="1"/>
  <c r="U4074" i="1" s="1"/>
  <c r="S2532" i="1"/>
  <c r="U2532" i="1" s="1"/>
  <c r="S1768" i="1"/>
  <c r="U1768" i="1" s="1"/>
  <c r="S2452" i="1"/>
  <c r="U2452" i="1" s="1"/>
  <c r="S3296" i="1"/>
  <c r="U3296" i="1" s="1"/>
  <c r="S3484" i="1"/>
  <c r="U3484" i="1" s="1"/>
  <c r="S212" i="1"/>
  <c r="U212" i="1" s="1"/>
  <c r="S1001" i="1"/>
  <c r="U1001" i="1" s="1"/>
  <c r="S530" i="1"/>
  <c r="U530" i="1" s="1"/>
  <c r="S835" i="1"/>
  <c r="U835" i="1" s="1"/>
  <c r="S949" i="1"/>
  <c r="U949" i="1" s="1"/>
  <c r="S390" i="1"/>
  <c r="U390" i="1" s="1"/>
  <c r="S1456" i="1"/>
  <c r="U1456" i="1" s="1"/>
  <c r="S3454" i="1"/>
  <c r="U3454" i="1" s="1"/>
  <c r="S1806" i="1"/>
  <c r="U1806" i="1" s="1"/>
  <c r="S2799" i="1"/>
  <c r="U2799" i="1" s="1"/>
  <c r="S1135" i="1"/>
  <c r="U1135" i="1" s="1"/>
  <c r="S2965" i="1"/>
  <c r="U2965" i="1" s="1"/>
  <c r="S3619" i="1"/>
  <c r="U3619" i="1" s="1"/>
  <c r="S1476" i="1"/>
  <c r="U1476" i="1" s="1"/>
  <c r="S780" i="1"/>
  <c r="U780" i="1" s="1"/>
  <c r="S3629" i="1"/>
  <c r="U3629" i="1" s="1"/>
  <c r="S1139" i="1"/>
  <c r="U1139" i="1" s="1"/>
  <c r="S3360" i="1"/>
  <c r="U3360" i="1" s="1"/>
  <c r="S2735" i="1"/>
  <c r="U2735" i="1" s="1"/>
  <c r="S2956" i="1"/>
  <c r="U2956" i="1" s="1"/>
  <c r="S2359" i="1"/>
  <c r="U2359" i="1" s="1"/>
  <c r="S3369" i="1"/>
  <c r="U3369" i="1" s="1"/>
  <c r="S3008" i="1"/>
  <c r="U3008" i="1" s="1"/>
  <c r="S1996" i="1"/>
  <c r="U1996" i="1" s="1"/>
  <c r="S773" i="1"/>
  <c r="U773" i="1" s="1"/>
  <c r="S3743" i="1"/>
  <c r="U3743" i="1" s="1"/>
  <c r="S3249" i="1"/>
  <c r="U3249" i="1" s="1"/>
  <c r="S2048" i="1"/>
  <c r="U2048" i="1" s="1"/>
  <c r="S2738" i="1"/>
  <c r="U2738" i="1" s="1"/>
  <c r="S3060" i="1"/>
  <c r="U3060" i="1" s="1"/>
  <c r="S2674" i="1"/>
  <c r="U2674" i="1" s="1"/>
  <c r="S2038" i="1"/>
  <c r="U2038" i="1" s="1"/>
  <c r="S3269" i="1"/>
  <c r="U3269" i="1" s="1"/>
  <c r="S2789" i="1"/>
  <c r="U2789" i="1" s="1"/>
  <c r="S667" i="1"/>
  <c r="U667" i="1" s="1"/>
  <c r="S1770" i="1"/>
  <c r="U1770" i="1" s="1"/>
  <c r="S1603" i="1"/>
  <c r="U1603" i="1" s="1"/>
  <c r="S1543" i="1"/>
  <c r="U1543" i="1" s="1"/>
  <c r="S2334" i="1"/>
  <c r="U2334" i="1" s="1"/>
  <c r="S888" i="1"/>
  <c r="U888" i="1" s="1"/>
  <c r="S1957" i="1"/>
  <c r="U1957" i="1" s="1"/>
  <c r="S3276" i="1"/>
  <c r="U3276" i="1" s="1"/>
  <c r="S4075" i="1"/>
  <c r="U4075" i="1" s="1"/>
  <c r="S1195" i="1"/>
  <c r="U1195" i="1" s="1"/>
  <c r="S515" i="1"/>
  <c r="U515" i="1" s="1"/>
  <c r="S2393" i="1"/>
  <c r="U2393" i="1" s="1"/>
  <c r="S1826" i="1"/>
  <c r="U1826" i="1" s="1"/>
  <c r="S3140" i="1"/>
  <c r="U3140" i="1" s="1"/>
  <c r="S61" i="1"/>
  <c r="U61" i="1" s="1"/>
  <c r="S3198" i="1"/>
  <c r="U3198" i="1" s="1"/>
  <c r="S2781" i="1"/>
  <c r="U2781" i="1" s="1"/>
  <c r="S3648" i="1"/>
  <c r="U3648" i="1" s="1"/>
  <c r="S2084" i="1"/>
  <c r="U2084" i="1" s="1"/>
  <c r="S1513" i="1"/>
  <c r="U1513" i="1" s="1"/>
  <c r="S3893" i="1"/>
  <c r="U3893" i="1" s="1"/>
  <c r="S1805" i="1"/>
  <c r="U1805" i="1" s="1"/>
  <c r="S3174" i="1"/>
  <c r="U3174" i="1" s="1"/>
  <c r="S3005" i="1"/>
  <c r="U3005" i="1" s="1"/>
  <c r="S1948" i="1"/>
  <c r="U1948" i="1" s="1"/>
  <c r="S36" i="1"/>
  <c r="U36" i="1" s="1"/>
  <c r="S3904" i="1"/>
  <c r="U3904" i="1" s="1"/>
  <c r="S3524" i="1"/>
  <c r="U3524" i="1" s="1"/>
  <c r="S2192" i="1"/>
  <c r="U2192" i="1" s="1"/>
  <c r="S3040" i="1"/>
  <c r="U3040" i="1" s="1"/>
  <c r="S95" i="1"/>
  <c r="U95" i="1" s="1"/>
  <c r="S1021" i="1"/>
  <c r="U1021" i="1" s="1"/>
  <c r="S2041" i="1"/>
  <c r="U2041" i="1" s="1"/>
  <c r="S291" i="1"/>
  <c r="U291" i="1" s="1"/>
  <c r="S1782" i="1"/>
  <c r="U1782" i="1" s="1"/>
  <c r="S3196" i="1"/>
  <c r="U3196" i="1" s="1"/>
  <c r="S705" i="1"/>
  <c r="U705" i="1" s="1"/>
  <c r="S654" i="1"/>
  <c r="U654" i="1" s="1"/>
  <c r="S3107" i="1"/>
  <c r="U3107" i="1" s="1"/>
  <c r="S1792" i="1"/>
  <c r="U1792" i="1" s="1"/>
  <c r="S950" i="1"/>
  <c r="U950" i="1" s="1"/>
  <c r="S3058" i="1"/>
  <c r="U3058" i="1" s="1"/>
  <c r="S2437" i="1"/>
  <c r="U2437" i="1" s="1"/>
  <c r="S968" i="1"/>
  <c r="U968" i="1" s="1"/>
  <c r="S1378" i="1"/>
  <c r="U1378" i="1" s="1"/>
  <c r="S2422" i="1"/>
  <c r="U2422" i="1" s="1"/>
  <c r="S3007" i="1"/>
  <c r="U3007" i="1" s="1"/>
  <c r="S3087" i="1"/>
  <c r="U3087" i="1" s="1"/>
  <c r="S3258" i="1"/>
  <c r="U3258" i="1" s="1"/>
  <c r="S516" i="1"/>
  <c r="U516" i="1" s="1"/>
  <c r="S3761" i="1"/>
  <c r="U3761" i="1" s="1"/>
  <c r="S3538" i="1"/>
  <c r="U3538" i="1" s="1"/>
  <c r="S3602" i="1"/>
  <c r="U3602" i="1" s="1"/>
  <c r="S900" i="1"/>
  <c r="U900" i="1" s="1"/>
  <c r="S8" i="1"/>
  <c r="U8" i="1" s="1"/>
  <c r="S2224" i="1"/>
  <c r="U2224" i="1" s="1"/>
  <c r="S171" i="1"/>
  <c r="U171" i="1" s="1"/>
  <c r="S2507" i="1"/>
  <c r="U2507" i="1" s="1"/>
  <c r="S3455" i="1"/>
  <c r="U3455" i="1" s="1"/>
  <c r="S2556" i="1"/>
  <c r="U2556" i="1" s="1"/>
  <c r="S428" i="1"/>
  <c r="U428" i="1" s="1"/>
  <c r="S2593" i="1"/>
  <c r="U2593" i="1" s="1"/>
  <c r="S2525" i="1"/>
  <c r="U2525" i="1" s="1"/>
  <c r="S1877" i="1"/>
  <c r="U1877" i="1" s="1"/>
  <c r="S1026" i="1"/>
  <c r="U1026" i="1" s="1"/>
  <c r="S719" i="1"/>
  <c r="U719" i="1" s="1"/>
  <c r="S1229" i="1"/>
  <c r="U1229" i="1" s="1"/>
  <c r="S958" i="1"/>
  <c r="U958" i="1" s="1"/>
  <c r="S3416" i="1"/>
  <c r="U3416" i="1" s="1"/>
  <c r="S3479" i="1"/>
  <c r="U3479" i="1" s="1"/>
  <c r="S2830" i="1"/>
  <c r="U2830" i="1" s="1"/>
  <c r="S2040" i="1"/>
  <c r="U2040" i="1" s="1"/>
  <c r="S2171" i="1"/>
  <c r="U2171" i="1" s="1"/>
  <c r="S844" i="1"/>
  <c r="U844" i="1" s="1"/>
  <c r="S2944" i="1"/>
  <c r="U2944" i="1" s="1"/>
  <c r="S3707" i="1"/>
  <c r="U3707" i="1" s="1"/>
  <c r="S2160" i="1"/>
  <c r="U2160" i="1" s="1"/>
  <c r="S2536" i="1"/>
  <c r="U2536" i="1" s="1"/>
  <c r="S3208" i="1"/>
  <c r="U3208" i="1" s="1"/>
  <c r="S3075" i="1"/>
  <c r="U3075" i="1" s="1"/>
  <c r="S1443" i="1"/>
  <c r="U1443" i="1" s="1"/>
  <c r="S1155" i="1"/>
  <c r="U1155" i="1" s="1"/>
  <c r="S4106" i="1"/>
  <c r="U4106" i="1" s="1"/>
  <c r="S3370" i="1"/>
  <c r="U3370" i="1" s="1"/>
  <c r="S3778" i="1"/>
  <c r="U3778" i="1" s="1"/>
  <c r="S812" i="1"/>
  <c r="U812" i="1" s="1"/>
  <c r="S3610" i="1"/>
  <c r="U3610" i="1" s="1"/>
  <c r="S4053" i="1"/>
  <c r="U4053" i="1" s="1"/>
  <c r="S1035" i="1"/>
  <c r="U1035" i="1" s="1"/>
  <c r="S460" i="1"/>
  <c r="U460" i="1" s="1"/>
  <c r="S1991" i="1"/>
  <c r="U1991" i="1" s="1"/>
  <c r="S912" i="1"/>
  <c r="U912" i="1" s="1"/>
  <c r="S2190" i="1"/>
  <c r="U2190" i="1" s="1"/>
  <c r="S2565" i="1"/>
  <c r="U2565" i="1" s="1"/>
  <c r="S646" i="1"/>
  <c r="U646" i="1" s="1"/>
  <c r="S2378" i="1"/>
  <c r="U2378" i="1" s="1"/>
  <c r="S1769" i="1"/>
  <c r="U1769" i="1" s="1"/>
  <c r="S2000" i="1"/>
  <c r="U2000" i="1" s="1"/>
  <c r="S2001" i="1"/>
  <c r="U2001" i="1" s="1"/>
  <c r="S2723" i="1"/>
  <c r="U2723" i="1" s="1"/>
  <c r="S1979" i="1"/>
  <c r="U1979" i="1" s="1"/>
  <c r="S2082" i="1"/>
  <c r="U2082" i="1" s="1"/>
  <c r="S2737" i="1"/>
  <c r="U2737" i="1" s="1"/>
  <c r="S1708" i="1"/>
  <c r="U1708" i="1" s="1"/>
  <c r="S2033" i="1"/>
  <c r="U2033" i="1" s="1"/>
  <c r="S3731" i="1"/>
  <c r="U3731" i="1" s="1"/>
  <c r="S2274" i="1"/>
  <c r="U2274" i="1" s="1"/>
  <c r="S3051" i="1"/>
  <c r="U3051" i="1" s="1"/>
  <c r="S401" i="1"/>
  <c r="U401" i="1" s="1"/>
  <c r="S2840" i="1"/>
  <c r="U2840" i="1" s="1"/>
  <c r="S2336" i="1"/>
  <c r="U2336" i="1" s="1"/>
  <c r="S2810" i="1"/>
  <c r="U2810" i="1" s="1"/>
  <c r="S1596" i="1"/>
  <c r="U1596" i="1" s="1"/>
  <c r="S2729" i="1"/>
  <c r="U2729" i="1" s="1"/>
  <c r="S2630" i="1"/>
  <c r="U2630" i="1" s="1"/>
  <c r="S2640" i="1"/>
  <c r="U2640" i="1" s="1"/>
  <c r="S2209" i="1"/>
  <c r="U2209" i="1" s="1"/>
  <c r="S2326" i="1"/>
  <c r="U2326" i="1" s="1"/>
  <c r="S3503" i="1"/>
  <c r="U3503" i="1" s="1"/>
  <c r="S1326" i="1"/>
  <c r="U1326" i="1" s="1"/>
  <c r="S2441" i="1"/>
  <c r="U2441" i="1" s="1"/>
  <c r="S380" i="1"/>
  <c r="U380" i="1" s="1"/>
  <c r="S2236" i="1"/>
  <c r="U2236" i="1" s="1"/>
  <c r="S1136" i="1"/>
  <c r="U1136" i="1" s="1"/>
  <c r="S3603" i="1"/>
  <c r="U3603" i="1" s="1"/>
  <c r="S2047" i="1"/>
  <c r="U2047" i="1" s="1"/>
  <c r="S1773" i="1"/>
  <c r="U1773" i="1" s="1"/>
  <c r="S637" i="1"/>
  <c r="U637" i="1" s="1"/>
  <c r="S1322" i="1"/>
  <c r="U1322" i="1" s="1"/>
  <c r="S618" i="1"/>
  <c r="U618" i="1" s="1"/>
  <c r="S2170" i="1"/>
  <c r="U2170" i="1" s="1"/>
  <c r="S2978" i="1"/>
  <c r="U2978" i="1" s="1"/>
  <c r="S3511" i="1"/>
  <c r="U3511" i="1" s="1"/>
  <c r="S2169" i="1"/>
  <c r="U2169" i="1" s="1"/>
  <c r="S438" i="1"/>
  <c r="U438" i="1" s="1"/>
  <c r="S1481" i="1"/>
  <c r="U1481" i="1" s="1"/>
  <c r="S1123" i="1"/>
  <c r="U1123" i="1" s="1"/>
  <c r="S571" i="1"/>
  <c r="U571" i="1" s="1"/>
  <c r="S2002" i="1"/>
  <c r="U2002" i="1" s="1"/>
  <c r="S3333" i="1"/>
  <c r="U3333" i="1" s="1"/>
  <c r="S638" i="1"/>
  <c r="U638" i="1" s="1"/>
  <c r="S3873" i="1"/>
  <c r="U3873" i="1" s="1"/>
  <c r="S2035" i="1"/>
  <c r="U2035" i="1" s="1"/>
  <c r="S1047" i="1"/>
  <c r="U1047" i="1" s="1"/>
  <c r="S3641" i="1"/>
  <c r="U3641" i="1" s="1"/>
  <c r="S10" i="1"/>
  <c r="U10" i="1" s="1"/>
  <c r="S467" i="1"/>
  <c r="U467" i="1" s="1"/>
  <c r="S3359" i="1"/>
  <c r="U3359" i="1" s="1"/>
  <c r="S3996" i="1"/>
  <c r="U3996" i="1" s="1"/>
  <c r="S4009" i="1"/>
  <c r="U4009" i="1" s="1"/>
  <c r="S2279" i="1"/>
  <c r="U2279" i="1" s="1"/>
  <c r="S1784" i="1"/>
  <c r="U1784" i="1" s="1"/>
  <c r="S2351" i="1"/>
  <c r="U2351" i="1" s="1"/>
  <c r="S1645" i="1"/>
  <c r="U1645" i="1" s="1"/>
  <c r="S3764" i="1"/>
  <c r="U3764" i="1" s="1"/>
  <c r="S3448" i="1"/>
  <c r="U3448" i="1" s="1"/>
  <c r="S3890" i="1"/>
  <c r="U3890" i="1" s="1"/>
  <c r="S2120" i="1"/>
  <c r="U2120" i="1" s="1"/>
  <c r="S2016" i="1"/>
  <c r="U2016" i="1" s="1"/>
  <c r="S734" i="1"/>
  <c r="U734" i="1" s="1"/>
  <c r="S1781" i="1"/>
  <c r="U1781" i="1" s="1"/>
  <c r="S1763" i="1"/>
  <c r="U1763" i="1" s="1"/>
  <c r="S1994" i="1"/>
  <c r="U1994" i="1" s="1"/>
  <c r="S1717" i="1"/>
  <c r="U1717" i="1" s="1"/>
  <c r="S683" i="1"/>
  <c r="U683" i="1" s="1"/>
  <c r="S3941" i="1"/>
  <c r="U3941" i="1" s="1"/>
  <c r="S259" i="1"/>
  <c r="U259" i="1" s="1"/>
  <c r="S690" i="1"/>
  <c r="U690" i="1" s="1"/>
  <c r="S992" i="1"/>
  <c r="U992" i="1" s="1"/>
  <c r="S859" i="1"/>
  <c r="U859" i="1" s="1"/>
  <c r="S1711" i="1"/>
  <c r="U1711" i="1" s="1"/>
  <c r="S3586" i="1"/>
  <c r="U3586" i="1" s="1"/>
  <c r="S696" i="1"/>
  <c r="U696" i="1" s="1"/>
  <c r="S1618" i="1"/>
  <c r="U1618" i="1" s="1"/>
  <c r="S141" i="1"/>
  <c r="U141" i="1" s="1"/>
  <c r="S2136" i="1"/>
  <c r="U2136" i="1" s="1"/>
  <c r="S2430" i="1"/>
  <c r="U2430" i="1" s="1"/>
  <c r="S1392" i="1"/>
  <c r="U1392" i="1" s="1"/>
  <c r="S717" i="1"/>
  <c r="U717" i="1" s="1"/>
  <c r="S215" i="1"/>
  <c r="U215" i="1" s="1"/>
  <c r="S404" i="1"/>
  <c r="U404" i="1" s="1"/>
  <c r="S1725" i="1"/>
  <c r="U1725" i="1" s="1"/>
  <c r="S2290" i="1"/>
  <c r="U2290" i="1" s="1"/>
  <c r="S2206" i="1"/>
  <c r="U2206" i="1" s="1"/>
  <c r="S280" i="1"/>
  <c r="U280" i="1" s="1"/>
  <c r="S170" i="1"/>
  <c r="U170" i="1" s="1"/>
  <c r="S3362" i="1"/>
  <c r="U3362" i="1" s="1"/>
  <c r="S2131" i="1"/>
  <c r="U2131" i="1" s="1"/>
  <c r="S111" i="1"/>
  <c r="U111" i="1" s="1"/>
  <c r="S1073" i="1"/>
  <c r="U1073" i="1" s="1"/>
  <c r="S351" i="1"/>
  <c r="U351" i="1" s="1"/>
  <c r="S2357" i="1"/>
  <c r="U2357" i="1" s="1"/>
  <c r="S3022" i="1"/>
  <c r="U3022" i="1" s="1"/>
  <c r="S2805" i="1"/>
  <c r="U2805" i="1" s="1"/>
  <c r="S3242" i="1"/>
  <c r="U3242" i="1" s="1"/>
  <c r="S1625" i="1"/>
  <c r="U1625" i="1" s="1"/>
  <c r="S2007" i="1"/>
  <c r="U2007" i="1" s="1"/>
  <c r="S2760" i="1"/>
  <c r="U2760" i="1" s="1"/>
  <c r="S1046" i="1"/>
  <c r="U1046" i="1" s="1"/>
  <c r="S3264" i="1"/>
  <c r="U3264" i="1" s="1"/>
  <c r="S630" i="1"/>
  <c r="U630" i="1" s="1"/>
  <c r="S604" i="1"/>
  <c r="U604" i="1" s="1"/>
  <c r="S2241" i="1"/>
  <c r="U2241" i="1" s="1"/>
  <c r="S4070" i="1"/>
  <c r="U4070" i="1" s="1"/>
  <c r="S4063" i="1"/>
  <c r="U4063" i="1" s="1"/>
  <c r="S1713" i="1"/>
  <c r="U1713" i="1" s="1"/>
  <c r="S3105" i="1"/>
  <c r="U3105" i="1" s="1"/>
  <c r="S4081" i="1"/>
  <c r="U4081" i="1" s="1"/>
  <c r="S663" i="1"/>
  <c r="U663" i="1" s="1"/>
  <c r="S2043" i="1"/>
  <c r="U2043" i="1" s="1"/>
  <c r="S1426" i="1"/>
  <c r="U1426" i="1" s="1"/>
  <c r="S2563" i="1"/>
  <c r="U2563" i="1" s="1"/>
  <c r="S2645" i="1"/>
  <c r="U2645" i="1" s="1"/>
  <c r="S2631" i="1"/>
  <c r="U2631" i="1" s="1"/>
  <c r="S2151" i="1"/>
  <c r="U2151" i="1" s="1"/>
  <c r="S3640" i="1"/>
  <c r="U3640" i="1" s="1"/>
  <c r="S493" i="1"/>
  <c r="U493" i="1" s="1"/>
  <c r="S423" i="1"/>
  <c r="U423" i="1" s="1"/>
  <c r="S1225" i="1"/>
  <c r="U1225" i="1" s="1"/>
  <c r="S378" i="1"/>
  <c r="U378" i="1" s="1"/>
  <c r="S903" i="1"/>
  <c r="U903" i="1" s="1"/>
  <c r="S1098" i="1"/>
  <c r="U1098" i="1" s="1"/>
  <c r="S2146" i="1"/>
  <c r="U2146" i="1" s="1"/>
  <c r="S2636" i="1"/>
  <c r="U2636" i="1" s="1"/>
  <c r="S2647" i="1"/>
  <c r="U2647" i="1" s="1"/>
  <c r="S77" i="1"/>
  <c r="U77" i="1" s="1"/>
  <c r="S1866" i="1"/>
  <c r="U1866" i="1" s="1"/>
  <c r="S2087" i="1"/>
  <c r="U2087" i="1" s="1"/>
  <c r="S495" i="1"/>
  <c r="U495" i="1" s="1"/>
  <c r="S2373" i="1"/>
  <c r="U2373" i="1" s="1"/>
  <c r="S2398" i="1"/>
  <c r="U2398" i="1" s="1"/>
  <c r="S3601" i="1"/>
  <c r="U3601" i="1" s="1"/>
  <c r="S2659" i="1"/>
  <c r="U2659" i="1" s="1"/>
  <c r="S829" i="1"/>
  <c r="U829" i="1" s="1"/>
  <c r="S3522" i="1"/>
  <c r="U3522" i="1" s="1"/>
  <c r="S3671" i="1"/>
  <c r="U3671" i="1" s="1"/>
  <c r="S2046" i="1"/>
  <c r="U2046" i="1" s="1"/>
  <c r="S1712" i="1"/>
  <c r="U1712" i="1" s="1"/>
  <c r="S1113" i="1"/>
  <c r="U1113" i="1" s="1"/>
  <c r="S1582" i="1"/>
  <c r="U1582" i="1" s="1"/>
  <c r="S3724" i="1"/>
  <c r="U3724" i="1" s="1"/>
  <c r="S3788" i="1"/>
  <c r="U3788" i="1" s="1"/>
  <c r="S3645" i="1"/>
  <c r="U3645" i="1" s="1"/>
  <c r="S1964" i="1"/>
  <c r="U1964" i="1" s="1"/>
  <c r="S3470" i="1"/>
  <c r="U3470" i="1" s="1"/>
  <c r="S761" i="1"/>
  <c r="U761" i="1" s="1"/>
  <c r="S1493" i="1"/>
  <c r="U1493" i="1" s="1"/>
  <c r="S1434" i="1"/>
  <c r="U1434" i="1" s="1"/>
  <c r="S1972" i="1"/>
  <c r="U1972" i="1" s="1"/>
  <c r="S2955" i="1"/>
  <c r="U2955" i="1" s="1"/>
  <c r="S2966" i="1"/>
  <c r="U2966" i="1" s="1"/>
  <c r="S2490" i="1"/>
  <c r="U2490" i="1" s="1"/>
  <c r="S3720" i="1"/>
  <c r="U3720" i="1" s="1"/>
  <c r="S2254" i="1"/>
  <c r="U2254" i="1" s="1"/>
  <c r="S2197" i="1"/>
  <c r="U2197" i="1" s="1"/>
  <c r="S1865" i="1"/>
  <c r="U1865" i="1" s="1"/>
  <c r="S3072" i="1"/>
  <c r="U3072" i="1" s="1"/>
  <c r="S1354" i="1"/>
  <c r="U1354" i="1" s="1"/>
  <c r="S3462" i="1"/>
  <c r="U3462" i="1" s="1"/>
  <c r="S2938" i="1"/>
  <c r="U2938" i="1" s="1"/>
  <c r="S3012" i="1"/>
  <c r="U3012" i="1" s="1"/>
  <c r="S3443" i="1"/>
  <c r="U3443" i="1" s="1"/>
  <c r="S1124" i="1"/>
  <c r="U1124" i="1" s="1"/>
  <c r="S1164" i="1"/>
  <c r="U1164" i="1" s="1"/>
  <c r="S158" i="1"/>
  <c r="U158" i="1" s="1"/>
  <c r="S476" i="1"/>
  <c r="U476" i="1" s="1"/>
  <c r="S1862" i="1"/>
  <c r="U1862" i="1" s="1"/>
  <c r="S341" i="1"/>
  <c r="U341" i="1" s="1"/>
  <c r="S1119" i="1"/>
  <c r="U1119" i="1" s="1"/>
  <c r="S1492" i="1"/>
  <c r="U1492" i="1" s="1"/>
  <c r="S1398" i="1"/>
  <c r="U1398" i="1" s="1"/>
  <c r="S379" i="1"/>
  <c r="U379" i="1" s="1"/>
  <c r="S1299" i="1"/>
  <c r="U1299" i="1" s="1"/>
  <c r="S3978" i="1"/>
  <c r="U3978" i="1" s="1"/>
  <c r="S2027" i="1"/>
  <c r="U2027" i="1" s="1"/>
  <c r="S1100" i="1"/>
  <c r="U1100" i="1" s="1"/>
  <c r="S2500" i="1"/>
  <c r="U2500" i="1" s="1"/>
  <c r="S2072" i="1"/>
  <c r="U2072" i="1" s="1"/>
  <c r="S1517" i="1"/>
  <c r="U1517" i="1" s="1"/>
  <c r="S1470" i="1"/>
  <c r="U1470" i="1" s="1"/>
  <c r="S1855" i="1"/>
  <c r="U1855" i="1" s="1"/>
  <c r="S836" i="1"/>
  <c r="U836" i="1" s="1"/>
  <c r="S2984" i="1"/>
  <c r="U2984" i="1" s="1"/>
  <c r="S3901" i="1"/>
  <c r="U3901" i="1" s="1"/>
  <c r="S1076" i="1"/>
  <c r="U1076" i="1" s="1"/>
  <c r="S3398" i="1"/>
  <c r="U3398" i="1" s="1"/>
  <c r="S132" i="1"/>
  <c r="U132" i="1" s="1"/>
  <c r="S29" i="1"/>
  <c r="U29" i="1" s="1"/>
  <c r="S763" i="1"/>
  <c r="U763" i="1" s="1"/>
  <c r="S3691" i="1"/>
  <c r="U3691" i="1" s="1"/>
  <c r="S606" i="1"/>
  <c r="U606" i="1" s="1"/>
  <c r="S1554" i="1"/>
  <c r="U1554" i="1" s="1"/>
  <c r="S2724" i="1"/>
  <c r="U2724" i="1" s="1"/>
  <c r="S2771" i="1"/>
  <c r="U2771" i="1" s="1"/>
  <c r="S1977" i="1"/>
  <c r="U1977" i="1" s="1"/>
  <c r="S2061" i="1"/>
  <c r="U2061" i="1" s="1"/>
  <c r="S2726" i="1"/>
  <c r="U2726" i="1" s="1"/>
  <c r="S3001" i="1"/>
  <c r="U3001" i="1" s="1"/>
  <c r="S2813" i="1"/>
  <c r="U2813" i="1" s="1"/>
  <c r="S1012" i="1"/>
  <c r="U1012" i="1" s="1"/>
  <c r="S2987" i="1"/>
  <c r="U2987" i="1" s="1"/>
  <c r="S3089" i="1"/>
  <c r="U3089" i="1" s="1"/>
  <c r="S3445" i="1"/>
  <c r="U3445" i="1" s="1"/>
  <c r="S3863" i="1"/>
  <c r="U3863" i="1" s="1"/>
  <c r="S1421" i="1"/>
  <c r="U1421" i="1" s="1"/>
  <c r="S1063" i="1"/>
  <c r="U1063" i="1" s="1"/>
  <c r="S3661" i="1"/>
  <c r="U3661" i="1" s="1"/>
  <c r="S2388" i="1"/>
  <c r="U2388" i="1" s="1"/>
  <c r="S3584" i="1"/>
  <c r="U3584" i="1" s="1"/>
  <c r="S1206" i="1"/>
  <c r="U1206" i="1" s="1"/>
  <c r="S3705" i="1"/>
  <c r="U3705" i="1" s="1"/>
  <c r="S3478" i="1"/>
  <c r="U3478" i="1" s="1"/>
  <c r="S4113" i="1"/>
  <c r="U4113" i="1" s="1"/>
  <c r="S1743" i="1"/>
  <c r="U1743" i="1" s="1"/>
  <c r="S3317" i="1"/>
  <c r="U3317" i="1" s="1"/>
  <c r="S3604" i="1"/>
  <c r="U3604" i="1" s="1"/>
  <c r="S474" i="1"/>
  <c r="U474" i="1" s="1"/>
  <c r="S3373" i="1"/>
  <c r="U3373" i="1" s="1"/>
  <c r="S348" i="1"/>
  <c r="U348" i="1" s="1"/>
  <c r="S1714" i="1"/>
  <c r="U1714" i="1" s="1"/>
  <c r="S88" i="1"/>
  <c r="U88" i="1" s="1"/>
  <c r="S1628" i="1"/>
  <c r="U1628" i="1" s="1"/>
  <c r="S2895" i="1"/>
  <c r="U2895" i="1" s="1"/>
  <c r="S1560" i="1"/>
  <c r="U1560" i="1" s="1"/>
  <c r="S44" i="1"/>
  <c r="U44" i="1" s="1"/>
  <c r="S194" i="1"/>
  <c r="U194" i="1" s="1"/>
  <c r="S1464" i="1"/>
  <c r="U1464" i="1" s="1"/>
  <c r="S573" i="1"/>
  <c r="U573" i="1" s="1"/>
  <c r="S1604" i="1"/>
  <c r="U1604" i="1" s="1"/>
  <c r="S1852" i="1"/>
  <c r="U1852" i="1" s="1"/>
  <c r="S792" i="1"/>
  <c r="U792" i="1" s="1"/>
  <c r="S302" i="1"/>
  <c r="U302" i="1" s="1"/>
  <c r="S1255" i="1"/>
  <c r="U1255" i="1" s="1"/>
  <c r="S3142" i="1"/>
  <c r="U3142" i="1" s="1"/>
  <c r="S1800" i="1"/>
  <c r="U1800" i="1" s="1"/>
  <c r="S821" i="1"/>
  <c r="U821" i="1" s="1"/>
  <c r="S3236" i="1"/>
  <c r="U3236" i="1" s="1"/>
  <c r="S2177" i="1"/>
  <c r="U2177" i="1" s="1"/>
  <c r="S1273" i="1"/>
  <c r="U1273" i="1" s="1"/>
  <c r="S2022" i="1"/>
  <c r="U2022" i="1" s="1"/>
  <c r="S2552" i="1"/>
  <c r="U2552" i="1" s="1"/>
  <c r="S2612" i="1"/>
  <c r="U2612" i="1" s="1"/>
  <c r="S3498" i="1"/>
  <c r="U3498" i="1" s="1"/>
  <c r="S3763" i="1"/>
  <c r="U3763" i="1" s="1"/>
  <c r="S1793" i="1"/>
  <c r="U1793" i="1" s="1"/>
  <c r="S1065" i="1"/>
  <c r="U1065" i="1" s="1"/>
  <c r="S3831" i="1"/>
  <c r="U3831" i="1" s="1"/>
  <c r="S411" i="1"/>
  <c r="U411" i="1" s="1"/>
  <c r="S744" i="1"/>
  <c r="U744" i="1" s="1"/>
  <c r="S358" i="1"/>
  <c r="U358" i="1" s="1"/>
  <c r="S2065" i="1"/>
  <c r="U2065" i="1" s="1"/>
  <c r="S2317" i="1"/>
  <c r="U2317" i="1" s="1"/>
  <c r="S3314" i="1"/>
  <c r="U3314" i="1" s="1"/>
  <c r="S3139" i="1"/>
  <c r="U3139" i="1" s="1"/>
  <c r="S785" i="1"/>
  <c r="U785" i="1" s="1"/>
  <c r="S1024" i="1"/>
  <c r="U1024" i="1" s="1"/>
  <c r="S715" i="1"/>
  <c r="U715" i="1" s="1"/>
  <c r="S2264" i="1"/>
  <c r="U2264" i="1" s="1"/>
  <c r="S3303" i="1"/>
  <c r="U3303" i="1" s="1"/>
  <c r="S2931" i="1"/>
  <c r="U2931" i="1" s="1"/>
  <c r="S2877" i="1"/>
  <c r="U2877" i="1" s="1"/>
  <c r="S2062" i="1"/>
  <c r="U2062" i="1" s="1"/>
  <c r="S1340" i="1"/>
  <c r="U1340" i="1" s="1"/>
  <c r="S862" i="1"/>
  <c r="U862" i="1" s="1"/>
  <c r="S1663" i="1"/>
  <c r="U1663" i="1" s="1"/>
  <c r="S1013" i="1"/>
  <c r="U1013" i="1" s="1"/>
  <c r="S1003" i="1"/>
  <c r="U1003" i="1" s="1"/>
  <c r="S2200" i="1"/>
  <c r="U2200" i="1" s="1"/>
  <c r="S1630" i="1"/>
  <c r="U1630" i="1" s="1"/>
  <c r="S1192" i="1"/>
  <c r="U1192" i="1" s="1"/>
  <c r="S3202" i="1"/>
  <c r="U3202" i="1" s="1"/>
  <c r="S947" i="1"/>
  <c r="U947" i="1" s="1"/>
  <c r="S3854" i="1"/>
  <c r="U3854" i="1" s="1"/>
  <c r="S2571" i="1"/>
  <c r="U2571" i="1" s="1"/>
  <c r="S273" i="1"/>
  <c r="U273" i="1" s="1"/>
  <c r="S1402" i="1"/>
  <c r="U1402" i="1" s="1"/>
  <c r="S298" i="1"/>
  <c r="U298" i="1" s="1"/>
  <c r="S2400" i="1"/>
  <c r="U2400" i="1" s="1"/>
  <c r="S3510" i="1"/>
  <c r="U3510" i="1" s="1"/>
  <c r="S57" i="1"/>
  <c r="U57" i="1" s="1"/>
  <c r="S600" i="1"/>
  <c r="U600" i="1" s="1"/>
  <c r="S143" i="1"/>
  <c r="U143" i="1" s="1"/>
  <c r="S144" i="1"/>
  <c r="U144" i="1" s="1"/>
  <c r="S3812" i="1"/>
  <c r="U3812" i="1" s="1"/>
  <c r="S3178" i="1"/>
  <c r="U3178" i="1" s="1"/>
  <c r="S3919" i="1"/>
  <c r="U3919" i="1" s="1"/>
  <c r="S2852" i="1"/>
  <c r="U2852" i="1" s="1"/>
  <c r="S3982" i="1"/>
  <c r="U3982" i="1" s="1"/>
  <c r="S3320" i="1"/>
  <c r="U3320" i="1" s="1"/>
  <c r="S2101" i="1"/>
  <c r="U2101" i="1" s="1"/>
  <c r="S2166" i="1"/>
  <c r="U2166" i="1" s="1"/>
  <c r="S3380" i="1"/>
  <c r="U3380" i="1" s="1"/>
  <c r="S163" i="1"/>
  <c r="U163" i="1" s="1"/>
  <c r="S3247" i="1"/>
  <c r="U3247" i="1" s="1"/>
  <c r="S3422" i="1"/>
  <c r="U3422" i="1" s="1"/>
  <c r="S2600" i="1"/>
  <c r="U2600" i="1" s="1"/>
  <c r="S3672" i="1"/>
  <c r="U3672" i="1" s="1"/>
  <c r="S346" i="1"/>
  <c r="U346" i="1" s="1"/>
  <c r="S1637" i="1"/>
  <c r="U1637" i="1" s="1"/>
  <c r="S898" i="1"/>
  <c r="U898" i="1" s="1"/>
  <c r="S1394" i="1"/>
  <c r="U1394" i="1" s="1"/>
  <c r="S816" i="1"/>
  <c r="U816" i="1" s="1"/>
  <c r="S758" i="1"/>
  <c r="U758" i="1" s="1"/>
  <c r="S569" i="1"/>
  <c r="U569" i="1" s="1"/>
  <c r="S3832" i="1"/>
  <c r="U3832" i="1" s="1"/>
  <c r="S1276" i="1"/>
  <c r="U1276" i="1" s="1"/>
  <c r="S779" i="1"/>
  <c r="U779" i="1" s="1"/>
  <c r="S1815" i="1"/>
  <c r="U1815" i="1" s="1"/>
  <c r="S1105" i="1"/>
  <c r="U1105" i="1" s="1"/>
  <c r="S918" i="1"/>
  <c r="U918" i="1" s="1"/>
  <c r="S994" i="1"/>
  <c r="U994" i="1" s="1"/>
  <c r="S1516" i="1"/>
  <c r="U1516" i="1" s="1"/>
  <c r="S3869" i="1"/>
  <c r="U3869" i="1" s="1"/>
  <c r="S1946" i="1"/>
  <c r="U1946" i="1" s="1"/>
  <c r="S802" i="1"/>
  <c r="U802" i="1" s="1"/>
  <c r="S2501" i="1"/>
  <c r="U2501" i="1" s="1"/>
  <c r="S892" i="1"/>
  <c r="U892" i="1" s="1"/>
  <c r="S1507" i="1"/>
  <c r="U1507" i="1" s="1"/>
  <c r="S2276" i="1"/>
  <c r="U2276" i="1" s="1"/>
  <c r="S980" i="1"/>
  <c r="U980" i="1" s="1"/>
  <c r="S2410" i="1"/>
  <c r="U2410" i="1" s="1"/>
  <c r="S4109" i="1"/>
  <c r="U4109" i="1" s="1"/>
  <c r="S2628" i="1"/>
  <c r="U2628" i="1" s="1"/>
  <c r="S2284" i="1"/>
  <c r="U2284" i="1" s="1"/>
  <c r="S897" i="1"/>
  <c r="U897" i="1" s="1"/>
  <c r="S1734" i="1"/>
  <c r="U1734" i="1" s="1"/>
  <c r="S1652" i="1"/>
  <c r="U1652" i="1" s="1"/>
  <c r="S146" i="1"/>
  <c r="U146" i="1" s="1"/>
  <c r="S1025" i="1"/>
  <c r="U1025" i="1" s="1"/>
  <c r="S838" i="1"/>
  <c r="U838" i="1" s="1"/>
  <c r="S2277" i="1"/>
  <c r="U2277" i="1" s="1"/>
  <c r="S1657" i="1"/>
  <c r="U1657" i="1" s="1"/>
  <c r="S3704" i="1"/>
  <c r="U3704" i="1" s="1"/>
  <c r="S889" i="1"/>
  <c r="U889" i="1" s="1"/>
  <c r="S1371" i="1"/>
  <c r="U1371" i="1" s="1"/>
  <c r="S2243" i="1"/>
  <c r="U2243" i="1" s="1"/>
  <c r="S3814" i="1"/>
  <c r="U3814" i="1" s="1"/>
  <c r="S3036" i="1"/>
  <c r="U3036" i="1" s="1"/>
  <c r="S3006" i="1"/>
  <c r="U3006" i="1" s="1"/>
  <c r="S2642" i="1"/>
  <c r="U2642" i="1" s="1"/>
  <c r="S3125" i="1"/>
  <c r="U3125" i="1" s="1"/>
  <c r="S3062" i="1"/>
  <c r="U3062" i="1" s="1"/>
  <c r="S3092" i="1"/>
  <c r="U3092" i="1" s="1"/>
  <c r="S2922" i="1"/>
  <c r="U2922" i="1" s="1"/>
  <c r="S3038" i="1"/>
  <c r="U3038" i="1" s="1"/>
  <c r="S3111" i="1"/>
  <c r="U3111" i="1" s="1"/>
  <c r="S3273" i="1"/>
  <c r="U3273" i="1" s="1"/>
  <c r="S3834" i="1"/>
  <c r="U3834" i="1" s="1"/>
  <c r="S3922" i="1"/>
  <c r="U3922" i="1" s="1"/>
  <c r="S2842" i="1"/>
  <c r="U2842" i="1" s="1"/>
  <c r="S3970" i="1"/>
  <c r="U3970" i="1" s="1"/>
  <c r="S1597" i="1"/>
  <c r="U1597" i="1" s="1"/>
  <c r="S1585" i="1"/>
  <c r="U1585" i="1" s="1"/>
  <c r="S1467" i="1"/>
  <c r="U1467" i="1" s="1"/>
  <c r="S394" i="1"/>
  <c r="U394" i="1" s="1"/>
  <c r="S2969" i="1"/>
  <c r="U2969" i="1" s="1"/>
  <c r="S3477" i="1"/>
  <c r="U3477" i="1" s="1"/>
  <c r="S778" i="1"/>
  <c r="U778" i="1" s="1"/>
  <c r="S2133" i="1"/>
  <c r="U2133" i="1" s="1"/>
  <c r="S3263" i="1"/>
  <c r="U3263" i="1" s="1"/>
  <c r="S74" i="1"/>
  <c r="U74" i="1" s="1"/>
  <c r="S3101" i="1"/>
  <c r="U3101" i="1" s="1"/>
  <c r="S2021" i="1"/>
  <c r="U2021" i="1" s="1"/>
  <c r="S587" i="1"/>
  <c r="U587" i="1" s="1"/>
  <c r="S3349" i="1"/>
  <c r="U3349" i="1" s="1"/>
  <c r="S2998" i="1"/>
  <c r="U2998" i="1" s="1"/>
  <c r="S3407" i="1"/>
  <c r="U3407" i="1" s="1"/>
  <c r="S2387" i="1"/>
  <c r="U2387" i="1" s="1"/>
  <c r="S3664" i="1"/>
  <c r="U3664" i="1" s="1"/>
  <c r="S2097" i="1"/>
  <c r="U2097" i="1" s="1"/>
  <c r="S2566" i="1"/>
  <c r="U2566" i="1" s="1"/>
  <c r="S1295" i="1"/>
  <c r="U1295" i="1" s="1"/>
  <c r="S3507" i="1"/>
  <c r="U3507" i="1" s="1"/>
  <c r="S90" i="1"/>
  <c r="U90" i="1" s="1"/>
  <c r="S2834" i="1"/>
  <c r="U2834" i="1" s="1"/>
  <c r="S4060" i="1"/>
  <c r="U4060" i="1" s="1"/>
  <c r="S550" i="1"/>
  <c r="U550" i="1" s="1"/>
  <c r="S716" i="1"/>
  <c r="U716" i="1" s="1"/>
  <c r="S614" i="1"/>
  <c r="U614" i="1" s="1"/>
  <c r="S3617" i="1"/>
  <c r="U3617" i="1" s="1"/>
  <c r="S166" i="1"/>
  <c r="U166" i="1" s="1"/>
  <c r="S2381" i="1"/>
  <c r="U2381" i="1" s="1"/>
  <c r="S2825" i="1"/>
  <c r="U2825" i="1" s="1"/>
  <c r="S556" i="1"/>
  <c r="U556" i="1" s="1"/>
  <c r="S959" i="1"/>
  <c r="U959" i="1" s="1"/>
  <c r="S3632" i="1"/>
  <c r="U3632" i="1" s="1"/>
  <c r="S3726" i="1"/>
  <c r="U3726" i="1" s="1"/>
  <c r="S2557" i="1"/>
  <c r="U2557" i="1" s="1"/>
  <c r="S3499" i="1"/>
  <c r="U3499" i="1" s="1"/>
  <c r="S3256" i="1"/>
  <c r="U3256" i="1" s="1"/>
  <c r="S3515" i="1"/>
  <c r="U3515" i="1" s="1"/>
  <c r="S1269" i="1"/>
  <c r="U1269" i="1" s="1"/>
  <c r="S127" i="1"/>
  <c r="U127" i="1" s="1"/>
  <c r="S2747" i="1"/>
  <c r="U2747" i="1" s="1"/>
  <c r="S1316" i="1"/>
  <c r="U1316" i="1" s="1"/>
  <c r="S3319" i="1"/>
  <c r="U3319" i="1" s="1"/>
  <c r="S3137" i="1"/>
  <c r="U3137" i="1" s="1"/>
  <c r="S3598" i="1"/>
  <c r="U3598" i="1" s="1"/>
  <c r="S848" i="1"/>
  <c r="U848" i="1" s="1"/>
  <c r="S2297" i="1"/>
  <c r="U2297" i="1" s="1"/>
  <c r="S1840" i="1"/>
  <c r="U1840" i="1" s="1"/>
  <c r="S3056" i="1"/>
  <c r="U3056" i="1" s="1"/>
  <c r="S1952" i="1"/>
  <c r="U1952" i="1" s="1"/>
  <c r="S3224" i="1"/>
  <c r="U3224" i="1" s="1"/>
  <c r="S3736" i="1"/>
  <c r="U3736" i="1" s="1"/>
  <c r="S1423" i="1"/>
  <c r="U1423" i="1" s="1"/>
  <c r="S4017" i="1"/>
  <c r="U4017" i="1" s="1"/>
  <c r="S2963" i="1"/>
  <c r="U2963" i="1" s="1"/>
  <c r="S3512" i="1"/>
  <c r="U3512" i="1" s="1"/>
  <c r="S3835" i="1"/>
  <c r="U3835" i="1" s="1"/>
  <c r="S541" i="1"/>
  <c r="U541" i="1" s="1"/>
  <c r="S3946" i="1"/>
  <c r="U3946" i="1" s="1"/>
  <c r="S3960" i="1"/>
  <c r="U3960" i="1" s="1"/>
  <c r="S3547" i="1"/>
  <c r="U3547" i="1" s="1"/>
  <c r="S3348" i="1"/>
  <c r="U3348" i="1" s="1"/>
  <c r="S3624" i="1"/>
  <c r="U3624" i="1" s="1"/>
  <c r="S3923" i="1"/>
  <c r="U3923" i="1" s="1"/>
  <c r="S3844" i="1"/>
  <c r="U3844" i="1" s="1"/>
  <c r="S1236" i="1"/>
  <c r="U1236" i="1" s="1"/>
  <c r="S694" i="1"/>
  <c r="U694" i="1" s="1"/>
  <c r="S1038" i="1"/>
  <c r="U1038" i="1" s="1"/>
  <c r="S1350" i="1"/>
  <c r="U1350" i="1" s="1"/>
  <c r="S3472" i="1"/>
  <c r="U3472" i="1" s="1"/>
  <c r="S3466" i="1"/>
  <c r="U3466" i="1" s="1"/>
  <c r="S2401" i="1"/>
  <c r="U2401" i="1" s="1"/>
  <c r="S452" i="1"/>
  <c r="U452" i="1" s="1"/>
  <c r="S3041" i="1"/>
  <c r="U3041" i="1" s="1"/>
  <c r="S759" i="1"/>
  <c r="U759" i="1" s="1"/>
  <c r="S3891" i="1"/>
  <c r="U3891" i="1" s="1"/>
  <c r="S1720" i="1"/>
  <c r="U1720" i="1" s="1"/>
  <c r="S660" i="1"/>
  <c r="U660" i="1" s="1"/>
  <c r="S3874" i="1"/>
  <c r="U3874" i="1" s="1"/>
  <c r="S519" i="1"/>
  <c r="U519" i="1" s="1"/>
  <c r="S3797" i="1"/>
  <c r="U3797" i="1" s="1"/>
  <c r="S1218" i="1"/>
  <c r="U1218" i="1" s="1"/>
  <c r="S3055" i="1"/>
  <c r="U3055" i="1" s="1"/>
  <c r="S3646" i="1"/>
  <c r="U3646" i="1" s="1"/>
  <c r="S1992" i="1"/>
  <c r="U1992" i="1" s="1"/>
  <c r="S448" i="1"/>
  <c r="U448" i="1" s="1"/>
  <c r="S810" i="1"/>
  <c r="U810" i="1" s="1"/>
  <c r="S226" i="1"/>
  <c r="U226" i="1" s="1"/>
  <c r="S3699" i="1"/>
  <c r="U3699" i="1" s="1"/>
  <c r="S737" i="1"/>
  <c r="U737" i="1" s="1"/>
  <c r="S459" i="1"/>
  <c r="U459" i="1" s="1"/>
  <c r="S479" i="1"/>
  <c r="U479" i="1" s="1"/>
  <c r="S695" i="1"/>
  <c r="U695" i="1" s="1"/>
  <c r="S1444" i="1"/>
  <c r="U1444" i="1" s="1"/>
  <c r="S180" i="1"/>
  <c r="U180" i="1" s="1"/>
  <c r="S3513" i="1"/>
  <c r="U3513" i="1" s="1"/>
  <c r="S3034" i="1"/>
  <c r="U3034" i="1" s="1"/>
  <c r="S782" i="1"/>
  <c r="U782" i="1" s="1"/>
  <c r="S650" i="1"/>
  <c r="U650" i="1" s="1"/>
  <c r="S1528" i="1"/>
  <c r="U1528" i="1" s="1"/>
  <c r="S2510" i="1"/>
  <c r="U2510" i="1" s="1"/>
  <c r="S1883" i="1"/>
  <c r="U1883" i="1" s="1"/>
  <c r="S1171" i="1"/>
  <c r="U1171" i="1" s="1"/>
  <c r="S1668" i="1"/>
  <c r="U1668" i="1" s="1"/>
  <c r="S2848" i="1"/>
  <c r="U2848" i="1" s="1"/>
  <c r="S736" i="1"/>
  <c r="U736" i="1" s="1"/>
  <c r="S3625" i="1"/>
  <c r="U3625" i="1" s="1"/>
  <c r="S1694" i="1"/>
  <c r="U1694" i="1" s="1"/>
  <c r="S2546" i="1"/>
  <c r="U2546" i="1" s="1"/>
  <c r="S109" i="1"/>
  <c r="U109" i="1" s="1"/>
  <c r="S1082" i="1"/>
  <c r="U1082" i="1" s="1"/>
  <c r="S1377" i="1"/>
  <c r="U1377" i="1" s="1"/>
  <c r="S2371" i="1"/>
  <c r="U2371" i="1" s="1"/>
  <c r="S2057" i="1"/>
  <c r="U2057" i="1" s="1"/>
  <c r="S1381" i="1"/>
  <c r="U1381" i="1" s="1"/>
  <c r="S1497" i="1"/>
  <c r="U1497" i="1" s="1"/>
  <c r="S12" i="1"/>
  <c r="U12" i="1" s="1"/>
  <c r="S1614" i="1"/>
  <c r="U1614" i="1" s="1"/>
  <c r="S1286" i="1"/>
  <c r="U1286" i="1" s="1"/>
  <c r="S1162" i="1"/>
  <c r="U1162" i="1" s="1"/>
  <c r="S1018" i="1"/>
  <c r="U1018" i="1" s="1"/>
  <c r="S11" i="1"/>
  <c r="U11" i="1" s="1"/>
  <c r="S1083" i="1"/>
  <c r="U1083" i="1" s="1"/>
  <c r="S55" i="1"/>
  <c r="U55" i="1" s="1"/>
  <c r="S1982" i="1"/>
  <c r="U1982" i="1" s="1"/>
  <c r="S2111" i="1"/>
  <c r="U2111" i="1" s="1"/>
  <c r="S628" i="1"/>
  <c r="U628" i="1" s="1"/>
  <c r="S1141" i="1"/>
  <c r="U1141" i="1" s="1"/>
  <c r="S87" i="1"/>
  <c r="U87" i="1" s="1"/>
  <c r="S1346" i="1"/>
  <c r="U1346" i="1" s="1"/>
  <c r="S946" i="1"/>
  <c r="U946" i="1" s="1"/>
  <c r="S1023" i="1"/>
  <c r="U1023" i="1" s="1"/>
  <c r="S1149" i="1"/>
  <c r="U1149" i="1" s="1"/>
  <c r="S2377" i="1"/>
  <c r="U2377" i="1" s="1"/>
  <c r="S340" i="1"/>
  <c r="U340" i="1" s="1"/>
  <c r="S856" i="1"/>
  <c r="U856" i="1" s="1"/>
  <c r="S1684" i="1"/>
  <c r="U1684" i="1" s="1"/>
  <c r="S804" i="1"/>
  <c r="U804" i="1" s="1"/>
  <c r="S1907" i="1"/>
  <c r="U1907" i="1" s="1"/>
  <c r="S1538" i="1"/>
  <c r="U1538" i="1" s="1"/>
  <c r="S3021" i="1"/>
  <c r="U3021" i="1" s="1"/>
  <c r="S985" i="1"/>
  <c r="U985" i="1" s="1"/>
  <c r="S954" i="1"/>
  <c r="U954" i="1" s="1"/>
  <c r="S1010" i="1"/>
  <c r="U1010" i="1" s="1"/>
  <c r="S2011" i="1"/>
  <c r="U2011" i="1" s="1"/>
  <c r="S2063" i="1"/>
  <c r="U2063" i="1" s="1"/>
  <c r="S1534" i="1"/>
  <c r="U1534" i="1" s="1"/>
  <c r="S632" i="1"/>
  <c r="U632" i="1" s="1"/>
  <c r="S2460" i="1"/>
  <c r="U2460" i="1" s="1"/>
  <c r="S3635" i="1"/>
  <c r="U3635" i="1" s="1"/>
  <c r="S2418" i="1"/>
  <c r="U2418" i="1" s="1"/>
  <c r="S674" i="1"/>
  <c r="U674" i="1" s="1"/>
  <c r="S574" i="1"/>
  <c r="U574" i="1" s="1"/>
  <c r="S3133" i="1"/>
  <c r="U3133" i="1" s="1"/>
  <c r="S2068" i="1"/>
  <c r="U2068" i="1" s="1"/>
  <c r="S944" i="1"/>
  <c r="U944" i="1" s="1"/>
  <c r="S532" i="1"/>
  <c r="U532" i="1" s="1"/>
  <c r="S1009" i="1"/>
  <c r="U1009" i="1" s="1"/>
  <c r="S1363" i="1"/>
  <c r="U1363" i="1" s="1"/>
  <c r="S1069" i="1"/>
  <c r="U1069" i="1" s="1"/>
  <c r="S1751" i="1"/>
  <c r="U1751" i="1" s="1"/>
  <c r="S1613" i="1"/>
  <c r="U1613" i="1" s="1"/>
  <c r="S3148" i="1"/>
  <c r="U3148" i="1" s="1"/>
  <c r="S999" i="1"/>
  <c r="U999" i="1" s="1"/>
  <c r="S2347" i="1"/>
  <c r="U2347" i="1" s="1"/>
  <c r="S2386" i="1"/>
  <c r="U2386" i="1" s="1"/>
  <c r="S647" i="1"/>
  <c r="U647" i="1" s="1"/>
  <c r="S1328" i="1"/>
  <c r="U1328" i="1" s="1"/>
  <c r="S286" i="1"/>
  <c r="U286" i="1" s="1"/>
  <c r="S312" i="1"/>
  <c r="U312" i="1" s="1"/>
  <c r="S1915" i="1"/>
  <c r="U1915" i="1" s="1"/>
  <c r="S343" i="1"/>
  <c r="U343" i="1" s="1"/>
  <c r="S3680" i="1"/>
  <c r="U3680" i="1" s="1"/>
  <c r="S2471" i="1"/>
  <c r="U2471" i="1" s="1"/>
  <c r="S3784" i="1"/>
  <c r="U3784" i="1" s="1"/>
  <c r="S818" i="1"/>
  <c r="U818" i="1" s="1"/>
  <c r="S2514" i="1"/>
  <c r="U2514" i="1" s="1"/>
  <c r="S2894" i="1"/>
  <c r="U2894" i="1" s="1"/>
  <c r="S677" i="1"/>
  <c r="U677" i="1" s="1"/>
  <c r="S3892" i="1"/>
  <c r="U3892" i="1" s="1"/>
  <c r="S1459" i="1"/>
  <c r="U1459" i="1" s="1"/>
  <c r="S708" i="1"/>
  <c r="U708" i="1" s="1"/>
  <c r="S521" i="1"/>
  <c r="U521" i="1" s="1"/>
  <c r="S2282" i="1"/>
  <c r="U2282" i="1" s="1"/>
  <c r="S3762" i="1"/>
  <c r="U3762" i="1" s="1"/>
  <c r="S2936" i="1"/>
  <c r="U2936" i="1" s="1"/>
  <c r="S2320" i="1"/>
  <c r="U2320" i="1" s="1"/>
  <c r="S875" i="1"/>
  <c r="U875" i="1" s="1"/>
  <c r="S2999" i="1"/>
  <c r="U2999" i="1" s="1"/>
  <c r="S772" i="1"/>
  <c r="U772" i="1" s="1"/>
  <c r="S2338" i="1"/>
  <c r="U2338" i="1" s="1"/>
  <c r="S825" i="1"/>
  <c r="U825" i="1" s="1"/>
  <c r="S917" i="1"/>
  <c r="U917" i="1" s="1"/>
  <c r="S1142" i="1"/>
  <c r="U1142" i="1" s="1"/>
  <c r="S879" i="1"/>
  <c r="U879" i="1" s="1"/>
  <c r="S1550" i="1"/>
  <c r="U1550" i="1" s="1"/>
  <c r="S2045" i="1"/>
  <c r="U2045" i="1" s="1"/>
  <c r="S4006" i="1"/>
  <c r="U4006" i="1" s="1"/>
  <c r="S2520" i="1"/>
  <c r="U2520" i="1" s="1"/>
  <c r="S2575" i="1"/>
  <c r="U2575" i="1" s="1"/>
  <c r="S415" i="1"/>
  <c r="U415" i="1" s="1"/>
  <c r="S4072" i="1"/>
  <c r="U4072" i="1" s="1"/>
  <c r="S561" i="1"/>
  <c r="U561" i="1" s="1"/>
  <c r="S2620" i="1"/>
  <c r="U2620" i="1" s="1"/>
  <c r="S2626" i="1"/>
  <c r="U2626" i="1" s="1"/>
  <c r="S152" i="1"/>
  <c r="U152" i="1" s="1"/>
  <c r="S2154" i="1"/>
  <c r="U2154" i="1" s="1"/>
  <c r="S2648" i="1"/>
  <c r="U2648" i="1" s="1"/>
  <c r="S658" i="1"/>
  <c r="U658" i="1" s="1"/>
  <c r="S2020" i="1"/>
  <c r="U2020" i="1" s="1"/>
  <c r="S315" i="1"/>
  <c r="U315" i="1" s="1"/>
  <c r="S1959" i="1"/>
  <c r="U1959" i="1" s="1"/>
  <c r="S4028" i="1"/>
  <c r="U4028" i="1" s="1"/>
  <c r="S3065" i="1"/>
  <c r="U3065" i="1" s="1"/>
  <c r="S2193" i="1"/>
  <c r="U2193" i="1" s="1"/>
  <c r="S3496" i="1"/>
  <c r="U3496" i="1" s="1"/>
  <c r="S66" i="1"/>
  <c r="U66" i="1" s="1"/>
  <c r="S297" i="1"/>
  <c r="U297" i="1" s="1"/>
  <c r="S130" i="1"/>
  <c r="U130" i="1" s="1"/>
  <c r="S4050" i="1"/>
  <c r="U4050" i="1" s="1"/>
  <c r="S2639" i="1"/>
  <c r="U2639" i="1" s="1"/>
  <c r="S548" i="1"/>
  <c r="U548" i="1" s="1"/>
  <c r="S2216" i="1"/>
  <c r="U2216" i="1" s="1"/>
  <c r="S3560" i="1"/>
  <c r="U3560" i="1" s="1"/>
  <c r="S3793" i="1"/>
  <c r="U3793" i="1" s="1"/>
  <c r="S555" i="1"/>
  <c r="U555" i="1" s="1"/>
  <c r="S3401" i="1"/>
  <c r="U3401" i="1" s="1"/>
  <c r="S16" i="1"/>
  <c r="U16" i="1" s="1"/>
  <c r="S2951" i="1"/>
  <c r="U2951" i="1" s="1"/>
  <c r="S65" i="1"/>
  <c r="U65" i="1" s="1"/>
  <c r="S3117" i="1"/>
  <c r="U3117" i="1" s="1"/>
  <c r="S3468" i="1"/>
  <c r="U3468" i="1" s="1"/>
  <c r="S3642" i="1"/>
  <c r="U3642" i="1" s="1"/>
  <c r="S3806" i="1"/>
  <c r="U3806" i="1" s="1"/>
  <c r="S1097" i="1"/>
  <c r="U1097" i="1" s="1"/>
  <c r="S2406" i="1"/>
  <c r="U2406" i="1" s="1"/>
  <c r="S2996" i="1"/>
  <c r="U2996" i="1" s="1"/>
  <c r="S2745" i="1"/>
  <c r="U2745" i="1" s="1"/>
  <c r="S2590" i="1"/>
  <c r="U2590" i="1" s="1"/>
  <c r="S1891" i="1"/>
  <c r="U1891" i="1" s="1"/>
  <c r="S3157" i="1"/>
  <c r="U3157" i="1" s="1"/>
  <c r="S3748" i="1"/>
  <c r="U3748" i="1" s="1"/>
  <c r="S4089" i="1"/>
  <c r="U4089" i="1" s="1"/>
  <c r="S2857" i="1"/>
  <c r="U2857" i="1" s="1"/>
  <c r="S3653" i="1"/>
  <c r="U3653" i="1" s="1"/>
  <c r="S3975" i="1"/>
  <c r="U3975" i="1" s="1"/>
  <c r="S3035" i="1"/>
  <c r="U3035" i="1" s="1"/>
  <c r="S2835" i="1"/>
  <c r="U2835" i="1" s="1"/>
  <c r="S154" i="1"/>
  <c r="U154" i="1" s="1"/>
  <c r="S129" i="1"/>
  <c r="U129" i="1" s="1"/>
  <c r="S80" i="1"/>
  <c r="U80" i="1" s="1"/>
  <c r="S2638" i="1"/>
  <c r="U2638" i="1" s="1"/>
  <c r="S3752" i="1"/>
  <c r="U3752" i="1" s="1"/>
  <c r="S2614" i="1"/>
  <c r="U2614" i="1" s="1"/>
  <c r="S2633" i="1"/>
  <c r="U2633" i="1" s="1"/>
  <c r="S3729" i="1"/>
  <c r="U3729" i="1" s="1"/>
  <c r="S1050" i="1"/>
  <c r="U1050" i="1" s="1"/>
  <c r="S442" i="1"/>
  <c r="U442" i="1" s="1"/>
  <c r="S2668" i="1"/>
  <c r="U2668" i="1" s="1"/>
  <c r="S383" i="1"/>
  <c r="U383" i="1" s="1"/>
  <c r="S2688" i="1"/>
  <c r="U2688" i="1" s="1"/>
  <c r="S787" i="1"/>
  <c r="U787" i="1" s="1"/>
  <c r="S2660" i="1"/>
  <c r="U2660" i="1" s="1"/>
  <c r="S596" i="1"/>
  <c r="U596" i="1" s="1"/>
  <c r="S503" i="1"/>
  <c r="U503" i="1" s="1"/>
  <c r="S1845" i="1"/>
  <c r="U1845" i="1" s="1"/>
  <c r="S3506" i="1"/>
  <c r="U3506" i="1" s="1"/>
  <c r="S2172" i="1"/>
  <c r="U2172" i="1" s="1"/>
  <c r="S1091" i="1"/>
  <c r="U1091" i="1" s="1"/>
  <c r="S3933" i="1"/>
  <c r="U3933" i="1" s="1"/>
  <c r="S619" i="1"/>
  <c r="U619" i="1" s="1"/>
  <c r="S2816" i="1"/>
  <c r="U2816" i="1" s="1"/>
  <c r="S2056" i="1"/>
  <c r="U2056" i="1" s="1"/>
  <c r="S1403" i="1"/>
  <c r="U1403" i="1" s="1"/>
  <c r="S2269" i="1"/>
  <c r="U2269" i="1" s="1"/>
  <c r="S2839" i="1"/>
  <c r="U2839" i="1" s="1"/>
  <c r="S616" i="1"/>
  <c r="U616" i="1" s="1"/>
  <c r="S1884" i="1"/>
  <c r="U1884" i="1" s="1"/>
  <c r="S471" i="1"/>
  <c r="U471" i="1" s="1"/>
  <c r="S1726" i="1"/>
  <c r="U1726" i="1" s="1"/>
  <c r="S1104" i="1"/>
  <c r="U1104" i="1" s="1"/>
  <c r="S3356" i="1"/>
  <c r="U3356" i="1" s="1"/>
  <c r="S352" i="1"/>
  <c r="U352" i="1" s="1"/>
  <c r="S505" i="1"/>
  <c r="U505" i="1" s="1"/>
  <c r="S1107" i="1"/>
  <c r="U1107" i="1" s="1"/>
  <c r="S2228" i="1"/>
  <c r="U2228" i="1" s="1"/>
  <c r="S1737" i="1"/>
  <c r="U1737" i="1" s="1"/>
  <c r="S1524" i="1"/>
  <c r="U1524" i="1" s="1"/>
  <c r="S1014" i="1"/>
  <c r="U1014" i="1" s="1"/>
  <c r="S2912" i="1"/>
  <c r="U2912" i="1" s="1"/>
  <c r="S1032" i="1"/>
  <c r="U1032" i="1" s="1"/>
  <c r="S3233" i="1"/>
  <c r="U3233" i="1" s="1"/>
  <c r="S332" i="1"/>
  <c r="U332" i="1" s="1"/>
  <c r="S514" i="1"/>
  <c r="U514" i="1" s="1"/>
  <c r="S2629" i="1"/>
  <c r="U2629" i="1" s="1"/>
  <c r="S3238" i="1"/>
  <c r="U3238" i="1" s="1"/>
  <c r="S389" i="1"/>
  <c r="U389" i="1" s="1"/>
  <c r="S3122" i="1"/>
  <c r="U3122" i="1" s="1"/>
  <c r="S1059" i="1"/>
  <c r="U1059" i="1" s="1"/>
  <c r="S1256" i="1"/>
  <c r="U1256" i="1" s="1"/>
  <c r="S1427" i="1"/>
  <c r="U1427" i="1" s="1"/>
  <c r="S3815" i="1"/>
  <c r="U3815" i="1" s="1"/>
  <c r="S3606" i="1"/>
  <c r="U3606" i="1" s="1"/>
  <c r="S2811" i="1"/>
  <c r="U2811" i="1" s="1"/>
  <c r="S2476" i="1"/>
  <c r="U2476" i="1" s="1"/>
  <c r="S2845" i="1"/>
  <c r="U2845" i="1" s="1"/>
  <c r="S2663" i="1"/>
  <c r="U2663" i="1" s="1"/>
  <c r="S3159" i="1"/>
  <c r="U3159" i="1" s="1"/>
  <c r="S1672" i="1"/>
  <c r="U1672" i="1" s="1"/>
  <c r="S2115" i="1"/>
  <c r="U2115" i="1" s="1"/>
  <c r="S781" i="1"/>
  <c r="U781" i="1" s="1"/>
  <c r="S1088" i="1"/>
  <c r="U1088" i="1" s="1"/>
  <c r="S1327" i="1"/>
  <c r="U1327" i="1" s="1"/>
  <c r="S1546" i="1"/>
  <c r="U1546" i="1" s="1"/>
  <c r="S4026" i="1"/>
  <c r="U4026" i="1" s="1"/>
  <c r="S457" i="1"/>
  <c r="U457" i="1" s="1"/>
  <c r="S1165" i="1"/>
  <c r="U1165" i="1" s="1"/>
  <c r="S2494" i="1"/>
  <c r="U2494" i="1" s="1"/>
  <c r="S3889" i="1"/>
  <c r="U3889" i="1" s="1"/>
  <c r="S2778" i="1"/>
  <c r="U2778" i="1" s="1"/>
  <c r="S2203" i="1"/>
  <c r="U2203" i="1" s="1"/>
  <c r="S3392" i="1"/>
  <c r="U3392" i="1" s="1"/>
  <c r="S3916" i="1"/>
  <c r="U3916" i="1" s="1"/>
  <c r="S2703" i="1"/>
  <c r="U2703" i="1" s="1"/>
  <c r="S1060" i="1"/>
  <c r="U1060" i="1" s="1"/>
  <c r="S3837" i="1"/>
  <c r="U3837" i="1" s="1"/>
  <c r="S1932" i="1"/>
  <c r="U1932" i="1" s="1"/>
  <c r="S754" i="1"/>
  <c r="U754" i="1" s="1"/>
  <c r="S183" i="1"/>
  <c r="U183" i="1" s="1"/>
  <c r="S3152" i="1"/>
  <c r="U3152" i="1" s="1"/>
  <c r="S612" i="1"/>
  <c r="U612" i="1" s="1"/>
  <c r="S1290" i="1"/>
  <c r="U1290" i="1" s="1"/>
  <c r="S1742" i="1"/>
  <c r="U1742" i="1" s="1"/>
  <c r="S3526" i="1"/>
  <c r="U3526" i="1" s="1"/>
  <c r="S1771" i="1"/>
  <c r="U1771" i="1" s="1"/>
  <c r="S421" i="1"/>
  <c r="U421" i="1" s="1"/>
  <c r="S371" i="1"/>
  <c r="U371" i="1" s="1"/>
  <c r="S84" i="1"/>
  <c r="U84" i="1" s="1"/>
  <c r="S3718" i="1"/>
  <c r="U3718" i="1" s="1"/>
  <c r="S3383" i="1"/>
  <c r="U3383" i="1" s="1"/>
  <c r="S984" i="1"/>
  <c r="U984" i="1" s="1"/>
  <c r="S2696" i="1"/>
  <c r="U2696" i="1" s="1"/>
  <c r="S2833" i="1"/>
  <c r="U2833" i="1" s="1"/>
  <c r="S2952" i="1"/>
  <c r="U2952" i="1" s="1"/>
  <c r="S1499" i="1"/>
  <c r="U1499" i="1" s="1"/>
  <c r="S840" i="1"/>
  <c r="U840" i="1" s="1"/>
  <c r="S4112" i="1"/>
  <c r="U4112" i="1" s="1"/>
  <c r="S4040" i="1"/>
  <c r="U4040" i="1" s="1"/>
  <c r="S942" i="1"/>
  <c r="U942" i="1" s="1"/>
  <c r="S583" i="1"/>
  <c r="U583" i="1" s="1"/>
  <c r="S3979" i="1"/>
  <c r="U3979" i="1" s="1"/>
  <c r="S1494" i="1"/>
  <c r="U1494" i="1" s="1"/>
  <c r="S2140" i="1"/>
  <c r="U2140" i="1" s="1"/>
  <c r="S3527" i="1"/>
  <c r="U3527" i="1" s="1"/>
  <c r="S3618" i="1"/>
  <c r="U3618" i="1" s="1"/>
  <c r="S1644" i="1"/>
  <c r="U1644" i="1" s="1"/>
  <c r="S477" i="1"/>
  <c r="U477" i="1" s="1"/>
  <c r="S2591" i="1"/>
  <c r="U2591" i="1" s="1"/>
  <c r="S702" i="1"/>
  <c r="U702" i="1" s="1"/>
  <c r="S3505" i="1"/>
  <c r="U3505" i="1" s="1"/>
  <c r="S1503" i="1"/>
  <c r="U1503" i="1" s="1"/>
  <c r="S2372" i="1"/>
  <c r="U2372" i="1" s="1"/>
  <c r="S1837" i="1"/>
  <c r="U1837" i="1" s="1"/>
  <c r="S608" i="1"/>
  <c r="U608" i="1" s="1"/>
  <c r="S3994" i="1"/>
  <c r="U3994" i="1" s="1"/>
  <c r="S3659" i="1"/>
  <c r="U3659" i="1" s="1"/>
  <c r="S4036" i="1"/>
  <c r="U4036" i="1" s="1"/>
  <c r="S1375" i="1"/>
  <c r="U1375" i="1" s="1"/>
  <c r="S1117" i="1"/>
  <c r="U1117" i="1" s="1"/>
  <c r="S1395" i="1"/>
  <c r="U1395" i="1" s="1"/>
  <c r="S3701" i="1"/>
  <c r="U3701" i="1" s="1"/>
  <c r="S1348" i="1"/>
  <c r="U1348" i="1" s="1"/>
  <c r="S3949" i="1"/>
  <c r="U3949" i="1" s="1"/>
  <c r="S1022" i="1"/>
  <c r="U1022" i="1" s="1"/>
  <c r="S3862" i="1"/>
  <c r="U3862" i="1" s="1"/>
  <c r="S871" i="1"/>
  <c r="U871" i="1" s="1"/>
  <c r="S3200" i="1"/>
  <c r="U3200" i="1" s="1"/>
  <c r="S3155" i="1"/>
  <c r="U3155" i="1" s="1"/>
  <c r="S1133" i="1"/>
  <c r="U1133" i="1" s="1"/>
  <c r="S9" i="1"/>
  <c r="U9" i="1" s="1"/>
  <c r="S4004" i="1"/>
  <c r="U4004" i="1" s="1"/>
  <c r="S3899" i="1"/>
  <c r="U3899" i="1" s="1"/>
  <c r="S2189" i="1"/>
  <c r="U2189" i="1" s="1"/>
  <c r="S2137" i="1"/>
  <c r="U2137" i="1" s="1"/>
  <c r="S2231" i="1"/>
  <c r="U2231" i="1" s="1"/>
  <c r="S2661" i="1"/>
  <c r="U2661" i="1" s="1"/>
  <c r="S1818" i="1"/>
  <c r="U1818" i="1" s="1"/>
  <c r="S1085" i="1"/>
  <c r="U1085" i="1" s="1"/>
  <c r="S3076" i="1"/>
  <c r="U3076" i="1" s="1"/>
  <c r="S3954" i="1"/>
  <c r="U3954" i="1" s="1"/>
  <c r="S3662" i="1"/>
  <c r="U3662" i="1" s="1"/>
  <c r="S2836" i="1"/>
  <c r="U2836" i="1" s="1"/>
  <c r="S3605" i="1"/>
  <c r="U3605" i="1" s="1"/>
  <c r="S2794" i="1"/>
  <c r="U2794" i="1" s="1"/>
  <c r="S1302" i="1"/>
  <c r="U1302" i="1" s="1"/>
  <c r="S1053" i="1"/>
  <c r="U1053" i="1" s="1"/>
  <c r="S726" i="1"/>
  <c r="U726" i="1" s="1"/>
  <c r="S1333" i="1"/>
  <c r="U1333" i="1" s="1"/>
  <c r="S349" i="1"/>
  <c r="U349" i="1" s="1"/>
  <c r="S13" i="1"/>
  <c r="U13" i="1" s="1"/>
  <c r="S2715" i="1"/>
  <c r="U2715" i="1" s="1"/>
  <c r="S2929" i="1"/>
  <c r="U2929" i="1" s="1"/>
  <c r="S727" i="1"/>
  <c r="U727" i="1" s="1"/>
  <c r="S2791" i="1"/>
  <c r="U2791" i="1" s="1"/>
  <c r="S1874" i="1"/>
  <c r="U1874" i="1" s="1"/>
  <c r="S490" i="1"/>
  <c r="U490" i="1" s="1"/>
  <c r="S1798" i="1"/>
  <c r="U1798" i="1" s="1"/>
  <c r="S731" i="1"/>
  <c r="U731" i="1" s="1"/>
  <c r="S35" i="1"/>
  <c r="U35" i="1" s="1"/>
  <c r="S1221" i="1"/>
  <c r="U1221" i="1" s="1"/>
  <c r="S625" i="1"/>
  <c r="U625" i="1" s="1"/>
  <c r="S3820" i="1"/>
  <c r="U3820" i="1" s="1"/>
  <c r="S1537" i="1"/>
  <c r="U1537" i="1" s="1"/>
  <c r="S1453" i="1"/>
  <c r="U1453" i="1" s="1"/>
  <c r="S49" i="1"/>
  <c r="U49" i="1" s="1"/>
  <c r="S938" i="1"/>
  <c r="U938" i="1" s="1"/>
  <c r="S155" i="1"/>
  <c r="U155" i="1" s="1"/>
  <c r="S2044" i="1"/>
  <c r="U2044" i="1" s="1"/>
  <c r="S1461" i="1"/>
  <c r="U1461" i="1" s="1"/>
  <c r="S67" i="1"/>
  <c r="U67" i="1" s="1"/>
  <c r="S2522" i="1"/>
  <c r="U2522" i="1" s="1"/>
  <c r="S3150" i="1"/>
  <c r="U3150" i="1" s="1"/>
  <c r="S281" i="1"/>
  <c r="U281" i="1" s="1"/>
  <c r="S1440" i="1"/>
  <c r="U1440" i="1" s="1"/>
  <c r="S3639" i="1"/>
  <c r="U3639" i="1" s="1"/>
  <c r="S725" i="1"/>
  <c r="U725" i="1" s="1"/>
  <c r="S3950" i="1"/>
  <c r="U3950" i="1" s="1"/>
  <c r="S2517" i="1"/>
  <c r="U2517" i="1" s="1"/>
  <c r="S2961" i="1"/>
  <c r="U2961" i="1" s="1"/>
  <c r="S3452" i="1"/>
  <c r="U3452" i="1" s="1"/>
  <c r="S806" i="1"/>
  <c r="U806" i="1" s="1"/>
  <c r="S2503" i="1"/>
  <c r="U2503" i="1" s="1"/>
  <c r="S2248" i="1"/>
  <c r="U2248" i="1" s="1"/>
  <c r="S1408" i="1"/>
  <c r="U1408" i="1" s="1"/>
  <c r="S896" i="1"/>
  <c r="U896" i="1" s="1"/>
  <c r="S1947" i="1"/>
  <c r="U1947" i="1" s="1"/>
  <c r="S2873" i="1"/>
  <c r="U2873" i="1" s="1"/>
  <c r="S3678" i="1"/>
  <c r="U3678" i="1" s="1"/>
  <c r="S3052" i="1"/>
  <c r="U3052" i="1" s="1"/>
  <c r="S4110" i="1"/>
  <c r="U4110" i="1" s="1"/>
  <c r="S176" i="1"/>
  <c r="U176" i="1" s="1"/>
  <c r="S3210" i="1"/>
  <c r="U3210" i="1" s="1"/>
  <c r="S2775" i="1"/>
  <c r="U2775" i="1" s="1"/>
  <c r="S1061" i="1"/>
  <c r="U1061" i="1" s="1"/>
  <c r="S3028" i="1"/>
  <c r="U3028" i="1" s="1"/>
  <c r="S376" i="1"/>
  <c r="U376" i="1" s="1"/>
  <c r="S3674" i="1"/>
  <c r="U3674" i="1" s="1"/>
  <c r="S1626" i="1"/>
  <c r="U1626" i="1" s="1"/>
  <c r="S1486" i="1"/>
  <c r="U1486" i="1" s="1"/>
  <c r="S3241" i="1"/>
  <c r="U3241" i="1" s="1"/>
  <c r="S1222" i="1"/>
  <c r="U1222" i="1" s="1"/>
  <c r="S3593" i="1"/>
  <c r="U3593" i="1" s="1"/>
  <c r="S1899" i="1"/>
  <c r="U1899" i="1" s="1"/>
  <c r="S4049" i="1"/>
  <c r="U4049" i="1" s="1"/>
  <c r="S3638" i="1"/>
  <c r="U3638" i="1" s="1"/>
  <c r="S303" i="1"/>
  <c r="U303" i="1" s="1"/>
  <c r="S2977" i="1"/>
  <c r="U2977" i="1" s="1"/>
  <c r="S4014" i="1"/>
  <c r="U4014" i="1" s="1"/>
  <c r="S483" i="1"/>
  <c r="U483" i="1" s="1"/>
  <c r="S1536" i="1"/>
  <c r="U1536" i="1" s="1"/>
  <c r="S2519" i="1"/>
  <c r="U2519" i="1" s="1"/>
  <c r="S3817" i="1"/>
  <c r="U3817" i="1" s="1"/>
  <c r="S357" i="1"/>
  <c r="U357" i="1" s="1"/>
  <c r="S1473" i="1"/>
  <c r="U1473" i="1" s="1"/>
  <c r="S3856" i="1"/>
  <c r="U3856" i="1" s="1"/>
  <c r="S3067" i="1"/>
  <c r="U3067" i="1" s="1"/>
  <c r="S1918" i="1"/>
  <c r="U1918" i="1" s="1"/>
  <c r="S3509" i="1"/>
  <c r="U3509" i="1" s="1"/>
  <c r="S231" i="1"/>
  <c r="U231" i="1" s="1"/>
  <c r="S2598" i="1"/>
  <c r="U2598" i="1" s="1"/>
  <c r="S2100" i="1"/>
  <c r="U2100" i="1" s="1"/>
  <c r="S2483" i="1"/>
  <c r="U2483" i="1" s="1"/>
  <c r="S1937" i="1"/>
  <c r="U1937" i="1" s="1"/>
  <c r="S3091" i="1"/>
  <c r="U3091" i="1" s="1"/>
  <c r="S3037" i="1"/>
  <c r="U3037" i="1" s="1"/>
  <c r="S1620" i="1"/>
  <c r="U1620" i="1" s="1"/>
  <c r="S1156" i="1"/>
  <c r="U1156" i="1" s="1"/>
  <c r="S3371" i="1"/>
  <c r="U3371" i="1" s="1"/>
  <c r="S262" i="1"/>
  <c r="U262" i="1" s="1"/>
  <c r="S1479" i="1"/>
  <c r="U1479" i="1" s="1"/>
  <c r="S3064" i="1"/>
  <c r="U3064" i="1" s="1"/>
  <c r="S2722" i="1"/>
  <c r="U2722" i="1" s="1"/>
  <c r="S2809" i="1"/>
  <c r="U2809" i="1" s="1"/>
  <c r="S1418" i="1"/>
  <c r="U1418" i="1" s="1"/>
  <c r="S3308" i="1"/>
  <c r="U3308" i="1" s="1"/>
  <c r="S4012" i="1"/>
  <c r="U4012" i="1" s="1"/>
  <c r="S3864" i="1"/>
  <c r="U3864" i="1" s="1"/>
  <c r="S1564" i="1"/>
  <c r="U1564" i="1" s="1"/>
  <c r="S2716" i="1"/>
  <c r="U2716" i="1" s="1"/>
  <c r="S1084" i="1"/>
  <c r="U1084" i="1" s="1"/>
  <c r="S204" i="1"/>
  <c r="U204" i="1" s="1"/>
  <c r="S3387" i="1"/>
  <c r="U3387" i="1" s="1"/>
  <c r="S2970" i="1"/>
  <c r="U2970" i="1" s="1"/>
  <c r="S2403" i="1"/>
  <c r="U2403" i="1" s="1"/>
  <c r="S426" i="1"/>
  <c r="U426" i="1" s="1"/>
  <c r="S2843" i="1"/>
  <c r="U2843" i="1" s="1"/>
  <c r="S1660" i="1"/>
  <c r="U1660" i="1" s="1"/>
  <c r="S1374" i="1"/>
  <c r="U1374" i="1" s="1"/>
  <c r="S409" i="1"/>
  <c r="U409" i="1" s="1"/>
  <c r="S1611" i="1"/>
  <c r="U1611" i="1" s="1"/>
  <c r="S1289" i="1"/>
  <c r="U1289" i="1" s="1"/>
  <c r="S487" i="1"/>
  <c r="U487" i="1" s="1"/>
  <c r="S2853" i="1"/>
  <c r="U2853" i="1" s="1"/>
  <c r="S1414" i="1"/>
  <c r="U1414" i="1" s="1"/>
  <c r="S3297" i="1"/>
  <c r="U3297" i="1" s="1"/>
  <c r="S2913" i="1"/>
  <c r="U2913" i="1" s="1"/>
  <c r="S3708" i="1"/>
  <c r="U3708" i="1" s="1"/>
  <c r="S2226" i="1"/>
  <c r="U2226" i="1" s="1"/>
  <c r="S1304" i="1"/>
  <c r="U1304" i="1" s="1"/>
  <c r="S876" i="1"/>
  <c r="U876" i="1" s="1"/>
  <c r="S3293" i="1"/>
  <c r="U3293" i="1" s="1"/>
  <c r="S3435" i="1"/>
  <c r="U3435" i="1" s="1"/>
  <c r="S3073" i="1"/>
  <c r="U3073" i="1" s="1"/>
  <c r="S216" i="1"/>
  <c r="U216" i="1" s="1"/>
  <c r="S2310" i="1"/>
  <c r="U2310" i="1" s="1"/>
  <c r="S3100" i="1"/>
  <c r="U3100" i="1" s="1"/>
  <c r="S2466" i="1"/>
  <c r="U2466" i="1" s="1"/>
  <c r="S3427" i="1"/>
  <c r="U3427" i="1" s="1"/>
  <c r="S4002" i="1"/>
  <c r="U4002" i="1" s="1"/>
  <c r="S2901" i="1"/>
  <c r="U2901" i="1" s="1"/>
  <c r="S3149" i="1"/>
  <c r="U3149" i="1" s="1"/>
  <c r="S2804" i="1"/>
  <c r="U2804" i="1" s="1"/>
  <c r="S269" i="1"/>
  <c r="U269" i="1" s="1"/>
  <c r="S3485" i="1"/>
  <c r="U3485" i="1" s="1"/>
  <c r="S3570" i="1"/>
  <c r="U3570" i="1" s="1"/>
  <c r="S3288" i="1"/>
  <c r="U3288" i="1" s="1"/>
  <c r="S3173" i="1"/>
  <c r="U3173" i="1" s="1"/>
  <c r="S2980" i="1"/>
  <c r="U2980" i="1" s="1"/>
  <c r="S1924" i="1"/>
  <c r="U1924" i="1" s="1"/>
  <c r="S991" i="1"/>
  <c r="U991" i="1" s="1"/>
  <c r="S1624" i="1"/>
  <c r="U1624" i="1" s="1"/>
  <c r="S2442" i="1"/>
  <c r="U2442" i="1" s="1"/>
  <c r="S964" i="1"/>
  <c r="U964" i="1" s="1"/>
  <c r="S1268" i="1"/>
  <c r="U1268" i="1" s="1"/>
  <c r="S1741" i="1"/>
  <c r="U1741" i="1" s="1"/>
  <c r="S2949" i="1"/>
  <c r="U2949" i="1" s="1"/>
  <c r="S1385" i="1"/>
  <c r="U1385" i="1" s="1"/>
  <c r="S3612" i="1"/>
  <c r="U3612" i="1" s="1"/>
  <c r="S1152" i="1"/>
  <c r="U1152" i="1" s="1"/>
  <c r="S3597" i="1"/>
  <c r="U3597" i="1" s="1"/>
  <c r="S2541" i="1"/>
  <c r="U2541" i="1" s="1"/>
  <c r="S392" i="1"/>
  <c r="U392" i="1" s="1"/>
  <c r="S306" i="1"/>
  <c r="U306" i="1" s="1"/>
  <c r="S465" i="1"/>
  <c r="U465" i="1" s="1"/>
  <c r="S1928" i="1"/>
  <c r="U1928" i="1" s="1"/>
  <c r="S4076" i="1"/>
  <c r="U4076" i="1" s="1"/>
  <c r="S3377" i="1"/>
  <c r="U3377" i="1" s="1"/>
  <c r="S1746" i="1"/>
  <c r="U1746" i="1" s="1"/>
  <c r="S458" i="1"/>
  <c r="U458" i="1" s="1"/>
  <c r="S432" i="1"/>
  <c r="U432" i="1" s="1"/>
  <c r="S2344" i="1"/>
  <c r="U2344" i="1" s="1"/>
  <c r="S2252" i="1"/>
  <c r="U2252" i="1" s="1"/>
  <c r="S3746" i="1"/>
  <c r="U3746" i="1" s="1"/>
  <c r="S454" i="1"/>
  <c r="U454" i="1" s="1"/>
  <c r="S268" i="1"/>
  <c r="U268" i="1" s="1"/>
  <c r="S1436" i="1"/>
  <c r="U1436" i="1" s="1"/>
  <c r="S2769" i="1"/>
  <c r="U2769" i="1" s="1"/>
  <c r="S3345" i="1"/>
  <c r="U3345" i="1" s="1"/>
  <c r="S1998" i="1"/>
  <c r="U1998" i="1" s="1"/>
  <c r="S3502" i="1"/>
  <c r="U3502" i="1" s="1"/>
  <c r="S3592" i="1"/>
  <c r="U3592" i="1" s="1"/>
  <c r="S2992" i="1"/>
  <c r="U2992" i="1" s="1"/>
  <c r="S181" i="1"/>
  <c r="U181" i="1" s="1"/>
  <c r="S2795" i="1"/>
  <c r="U2795" i="1" s="1"/>
  <c r="S1033" i="1"/>
  <c r="U1033" i="1" s="1"/>
  <c r="S3248" i="1"/>
  <c r="U3248" i="1" s="1"/>
  <c r="S156" i="1"/>
  <c r="U156" i="1" s="1"/>
  <c r="S3952" i="1"/>
  <c r="U3952" i="1" s="1"/>
  <c r="S148" i="1"/>
  <c r="U148" i="1" s="1"/>
  <c r="S3915" i="1"/>
  <c r="U3915" i="1" s="1"/>
  <c r="S1496" i="1"/>
  <c r="U1496" i="1" s="1"/>
  <c r="S1678" i="1"/>
  <c r="U1678" i="1" s="1"/>
  <c r="S497" i="1"/>
  <c r="U497" i="1" s="1"/>
  <c r="S4095" i="1"/>
  <c r="U4095" i="1" s="1"/>
  <c r="S1495" i="1"/>
  <c r="U1495" i="1" s="1"/>
  <c r="S492" i="1"/>
  <c r="U492" i="1" s="1"/>
  <c r="S2104" i="1"/>
  <c r="U2104" i="1" s="1"/>
  <c r="S3857" i="1"/>
  <c r="U3857" i="1" s="1"/>
  <c r="S3386" i="1"/>
  <c r="U3386" i="1" s="1"/>
  <c r="S408" i="1"/>
  <c r="U408" i="1" s="1"/>
  <c r="S1718" i="1"/>
  <c r="U1718" i="1" s="1"/>
  <c r="S1756" i="1"/>
  <c r="U1756" i="1" s="1"/>
  <c r="S3697" i="1"/>
  <c r="U3697" i="1" s="1"/>
  <c r="S3223" i="1"/>
  <c r="U3223" i="1" s="1"/>
  <c r="S1435" i="1"/>
  <c r="U1435" i="1" s="1"/>
  <c r="S3567" i="1"/>
  <c r="U3567" i="1" s="1"/>
  <c r="S4047" i="1"/>
  <c r="U4047" i="1" s="1"/>
  <c r="S993" i="1"/>
  <c r="U993" i="1" s="1"/>
  <c r="S4051" i="1"/>
  <c r="U4051" i="1" s="1"/>
  <c r="S2339" i="1"/>
  <c r="U2339" i="1" s="1"/>
  <c r="S3277" i="1"/>
  <c r="U3277" i="1" s="1"/>
  <c r="S2058" i="1"/>
  <c r="U2058" i="1" s="1"/>
  <c r="S3803" i="1"/>
  <c r="U3803" i="1" s="1"/>
  <c r="S191" i="1"/>
  <c r="U191" i="1" s="1"/>
  <c r="S3459" i="1"/>
  <c r="U3459" i="1" s="1"/>
  <c r="S3245" i="1"/>
  <c r="U3245" i="1" s="1"/>
  <c r="S3717" i="1"/>
  <c r="U3717" i="1" s="1"/>
  <c r="S238" i="1"/>
  <c r="U238" i="1" s="1"/>
  <c r="S3622" i="1"/>
  <c r="U3622" i="1" s="1"/>
  <c r="S3312" i="1"/>
  <c r="U3312" i="1" s="1"/>
  <c r="S3744" i="1"/>
  <c r="U3744" i="1" s="1"/>
  <c r="S33" i="1"/>
  <c r="U33" i="1" s="1"/>
  <c r="S925" i="1"/>
  <c r="U925" i="1" s="1"/>
  <c r="S2858" i="1"/>
  <c r="U2858" i="1" s="1"/>
  <c r="S41" i="1"/>
  <c r="U41" i="1" s="1"/>
  <c r="S3307" i="1"/>
  <c r="U3307" i="1" s="1"/>
  <c r="S1455" i="1"/>
  <c r="U1455" i="1" s="1"/>
  <c r="S1110" i="1"/>
  <c r="U1110" i="1" s="1"/>
  <c r="S3177" i="1"/>
  <c r="U3177" i="1" s="1"/>
  <c r="S3579" i="1"/>
  <c r="U3579" i="1" s="1"/>
  <c r="S159" i="1"/>
  <c r="U159" i="1" s="1"/>
  <c r="S1027" i="1"/>
  <c r="U1027" i="1" s="1"/>
  <c r="S265" i="1"/>
  <c r="U265" i="1" s="1"/>
  <c r="S3340" i="1"/>
  <c r="U3340" i="1" s="1"/>
  <c r="S1938" i="1"/>
  <c r="U1938" i="1" s="1"/>
  <c r="S4042" i="1"/>
  <c r="U4042" i="1" s="1"/>
  <c r="S3771" i="1"/>
  <c r="U3771" i="1" s="1"/>
  <c r="S3209" i="1"/>
  <c r="U3209" i="1" s="1"/>
  <c r="S4030" i="1"/>
  <c r="U4030" i="1" s="1"/>
  <c r="S451" i="1"/>
  <c r="U451" i="1" s="1"/>
  <c r="S407" i="1"/>
  <c r="U407" i="1" s="1"/>
  <c r="S469" i="1"/>
  <c r="U469" i="1" s="1"/>
  <c r="S2180" i="1"/>
  <c r="U2180" i="1" s="1"/>
  <c r="S488" i="1"/>
  <c r="U488" i="1" s="1"/>
  <c r="S2467" i="1"/>
  <c r="U2467" i="1" s="1"/>
  <c r="S40" i="1"/>
  <c r="U40" i="1" s="1"/>
  <c r="S337" i="1"/>
  <c r="U337" i="1" s="1"/>
  <c r="S3077" i="1"/>
  <c r="U3077" i="1" s="1"/>
  <c r="S2886" i="1"/>
  <c r="U2886" i="1" s="1"/>
  <c r="S1472" i="1"/>
  <c r="U1472" i="1" s="1"/>
  <c r="S865" i="1"/>
  <c r="U865" i="1" s="1"/>
  <c r="S1602" i="1"/>
  <c r="U1602" i="1" s="1"/>
  <c r="S1475" i="1"/>
  <c r="U1475" i="1" s="1"/>
  <c r="S4037" i="1"/>
  <c r="U4037" i="1" s="1"/>
  <c r="S3587" i="1"/>
  <c r="U3587" i="1" s="1"/>
  <c r="S412" i="1"/>
  <c r="U412" i="1" s="1"/>
  <c r="S3804" i="1"/>
  <c r="U3804" i="1" s="1"/>
  <c r="S54" i="1"/>
  <c r="U54" i="1" s="1"/>
  <c r="S2906" i="1"/>
  <c r="U2906" i="1" s="1"/>
  <c r="S2428" i="1"/>
  <c r="U2428" i="1" s="1"/>
  <c r="S3572" i="1"/>
  <c r="U3572" i="1" s="1"/>
  <c r="S943" i="1"/>
  <c r="U943" i="1" s="1"/>
  <c r="S3926" i="1"/>
  <c r="U3926" i="1" s="1"/>
  <c r="S3301" i="1"/>
  <c r="U3301" i="1" s="1"/>
  <c r="S732" i="1"/>
  <c r="U732" i="1" s="1"/>
  <c r="S3395" i="1"/>
  <c r="U3395" i="1" s="1"/>
  <c r="S3494" i="1"/>
  <c r="U3494" i="1" s="1"/>
  <c r="S276" i="1"/>
  <c r="U276" i="1" s="1"/>
  <c r="S218" i="1"/>
  <c r="U218" i="1" s="1"/>
  <c r="S3518" i="1"/>
  <c r="U3518" i="1" s="1"/>
  <c r="S4032" i="1"/>
  <c r="U4032" i="1" s="1"/>
  <c r="S1361" i="1"/>
  <c r="U1361" i="1" s="1"/>
  <c r="S3871" i="1"/>
  <c r="U3871" i="1" s="1"/>
  <c r="S1605" i="1"/>
  <c r="U1605" i="1" s="1"/>
  <c r="S274" i="1"/>
  <c r="U274" i="1" s="1"/>
  <c r="S1174" i="1"/>
  <c r="U1174" i="1" s="1"/>
  <c r="S3813" i="1"/>
  <c r="U3813" i="1" s="1"/>
  <c r="S4024" i="1"/>
  <c r="U4024" i="1" s="1"/>
  <c r="S136" i="1"/>
  <c r="U136" i="1" s="1"/>
  <c r="S3253" i="1"/>
  <c r="U3253" i="1" s="1"/>
  <c r="S2736" i="1"/>
  <c r="U2736" i="1" s="1"/>
  <c r="S811" i="1"/>
  <c r="U811" i="1" s="1"/>
  <c r="S2698" i="1"/>
  <c r="U2698" i="1" s="1"/>
  <c r="S2551" i="1"/>
  <c r="U2551" i="1" s="1"/>
  <c r="S4061" i="1"/>
  <c r="U4061" i="1" s="1"/>
  <c r="S2664" i="1"/>
  <c r="U2664" i="1" s="1"/>
  <c r="S2651" i="1"/>
  <c r="U2651" i="1" s="1"/>
  <c r="S4034" i="1"/>
  <c r="U4034" i="1" s="1"/>
  <c r="S424" i="1"/>
  <c r="U424" i="1" s="1"/>
  <c r="S3167" i="1"/>
  <c r="U3167" i="1" s="1"/>
  <c r="S1106" i="1"/>
  <c r="U1106" i="1" s="1"/>
  <c r="S691" i="1"/>
  <c r="U691" i="1" s="1"/>
  <c r="S2758" i="1"/>
  <c r="U2758" i="1" s="1"/>
  <c r="S2607" i="1"/>
  <c r="U2607" i="1" s="1"/>
  <c r="S3450" i="1"/>
  <c r="U3450" i="1" s="1"/>
  <c r="S3551" i="1"/>
  <c r="U3551" i="1" s="1"/>
  <c r="S1542" i="1"/>
  <c r="U1542" i="1" s="1"/>
  <c r="S3779" i="1"/>
  <c r="U3779" i="1" s="1"/>
  <c r="S1656" i="1"/>
  <c r="U1656" i="1" s="1"/>
  <c r="S1568" i="1"/>
  <c r="U1568" i="1" s="1"/>
  <c r="S873" i="1"/>
  <c r="U873" i="1" s="1"/>
  <c r="S846" i="1"/>
  <c r="U846" i="1" s="1"/>
  <c r="S933" i="1"/>
  <c r="U933" i="1" s="1"/>
  <c r="S2827" i="1"/>
  <c r="U2827" i="1" s="1"/>
  <c r="S3025" i="1"/>
  <c r="U3025" i="1" s="1"/>
  <c r="S852" i="1"/>
  <c r="U852" i="1" s="1"/>
  <c r="S3016" i="1"/>
  <c r="U3016" i="1" s="1"/>
  <c r="S3456" i="1"/>
  <c r="U3456" i="1" s="1"/>
  <c r="S2652" i="1"/>
  <c r="U2652" i="1" s="1"/>
  <c r="S1579" i="1"/>
  <c r="U1579" i="1" s="1"/>
  <c r="S2492" i="1"/>
  <c r="U2492" i="1" s="1"/>
  <c r="S3097" i="1"/>
  <c r="U3097" i="1" s="1"/>
  <c r="S1300" i="1"/>
  <c r="U1300" i="1" s="1"/>
  <c r="S1642" i="1"/>
  <c r="U1642" i="1" s="1"/>
  <c r="S3855" i="1"/>
  <c r="U3855" i="1" s="1"/>
  <c r="S3346" i="1"/>
  <c r="U3346" i="1" s="1"/>
  <c r="S3027" i="1"/>
  <c r="U3027" i="1" s="1"/>
  <c r="S2534" i="1"/>
  <c r="U2534" i="1" s="1"/>
  <c r="S1919" i="1"/>
  <c r="U1919" i="1" s="1"/>
  <c r="S1544" i="1"/>
  <c r="U1544" i="1" s="1"/>
  <c r="S445" i="1"/>
  <c r="U445" i="1" s="1"/>
  <c r="S227" i="1"/>
  <c r="U227" i="1" s="1"/>
  <c r="S398" i="1"/>
  <c r="U398" i="1" s="1"/>
  <c r="S4039" i="1"/>
  <c r="U4039" i="1" s="1"/>
  <c r="S4071" i="1"/>
  <c r="U4071" i="1" s="1"/>
  <c r="S3144" i="1"/>
  <c r="U3144" i="1" s="1"/>
  <c r="S396" i="1"/>
  <c r="U396" i="1" s="1"/>
  <c r="S2829" i="1"/>
  <c r="U2829" i="1" s="1"/>
  <c r="S1662" i="1"/>
  <c r="U1662" i="1" s="1"/>
  <c r="S233" i="1"/>
  <c r="U233" i="1" s="1"/>
  <c r="S288" i="1"/>
  <c r="U288" i="1" s="1"/>
  <c r="S2539" i="1"/>
  <c r="U2539" i="1" s="1"/>
  <c r="S962" i="1"/>
  <c r="U962" i="1" s="1"/>
  <c r="S2806" i="1"/>
  <c r="U2806" i="1" s="1"/>
  <c r="S3566" i="1"/>
  <c r="U3566" i="1" s="1"/>
  <c r="S2709" i="1"/>
  <c r="U2709" i="1" s="1"/>
  <c r="S1202" i="1"/>
  <c r="U1202" i="1" s="1"/>
  <c r="S333" i="1"/>
  <c r="U333" i="1" s="1"/>
  <c r="S2739" i="1"/>
  <c r="U2739" i="1" s="1"/>
  <c r="S2078" i="1"/>
  <c r="U2078" i="1" s="1"/>
  <c r="S1698" i="1"/>
  <c r="U1698" i="1" s="1"/>
  <c r="S1997" i="1"/>
  <c r="U1997" i="1" s="1"/>
  <c r="S2244" i="1"/>
  <c r="U2244" i="1" s="1"/>
  <c r="S1721" i="1"/>
  <c r="U1721" i="1" s="1"/>
  <c r="S3381" i="1"/>
  <c r="U3381" i="1" s="1"/>
  <c r="S1629" i="1"/>
  <c r="U1629" i="1" s="1"/>
  <c r="S3643" i="1"/>
  <c r="U3643" i="1" s="1"/>
  <c r="S1653" i="1"/>
  <c r="U1653" i="1" s="1"/>
  <c r="S1264" i="1"/>
  <c r="U1264" i="1" s="1"/>
  <c r="S3758" i="1"/>
  <c r="U3758" i="1" s="1"/>
  <c r="S1071" i="1"/>
  <c r="U1071" i="1" s="1"/>
  <c r="S3733" i="1"/>
  <c r="U3733" i="1" s="1"/>
  <c r="S2116" i="1"/>
  <c r="U2116" i="1" s="1"/>
  <c r="S1193" i="1"/>
  <c r="U1193" i="1" s="1"/>
  <c r="S92" i="1"/>
  <c r="U92" i="1" s="1"/>
  <c r="S1876" i="1"/>
  <c r="U1876" i="1" s="1"/>
  <c r="S2713" i="1"/>
  <c r="U2713" i="1" s="1"/>
  <c r="S3533" i="1"/>
  <c r="U3533" i="1" s="1"/>
  <c r="S3309" i="1"/>
  <c r="U3309" i="1" s="1"/>
  <c r="S184" i="1"/>
  <c r="U184" i="1" s="1"/>
  <c r="S1760" i="1"/>
  <c r="U1760" i="1" s="1"/>
  <c r="S3900" i="1"/>
  <c r="U3900" i="1" s="1"/>
  <c r="S3808" i="1"/>
  <c r="U3808" i="1" s="1"/>
  <c r="S365" i="1"/>
  <c r="U365" i="1" s="1"/>
  <c r="S1591" i="1"/>
  <c r="U1591" i="1" s="1"/>
  <c r="S4019" i="1"/>
  <c r="U4019" i="1" s="1"/>
  <c r="S1466" i="1"/>
  <c r="U1466" i="1" s="1"/>
  <c r="S2826" i="1"/>
  <c r="U2826" i="1" s="1"/>
  <c r="S2250" i="1"/>
  <c r="U2250" i="1" s="1"/>
  <c r="S3711" i="1"/>
  <c r="U3711" i="1" s="1"/>
  <c r="S3375" i="1"/>
  <c r="U3375" i="1" s="1"/>
  <c r="S1868" i="1"/>
  <c r="U1868" i="1" s="1"/>
  <c r="S356" i="1"/>
  <c r="U356" i="1" s="1"/>
  <c r="S2110" i="1"/>
  <c r="U2110" i="1" s="1"/>
  <c r="S2915" i="1"/>
  <c r="U2915" i="1" s="1"/>
  <c r="S3336" i="1"/>
  <c r="U3336" i="1" s="1"/>
  <c r="S2892" i="1"/>
  <c r="U2892" i="1" s="1"/>
  <c r="S885" i="1"/>
  <c r="U885" i="1" s="1"/>
  <c r="S1609" i="1"/>
  <c r="U1609" i="1" s="1"/>
  <c r="S3894" i="1"/>
  <c r="U3894" i="1" s="1"/>
  <c r="S3185" i="1"/>
  <c r="U3185" i="1" s="1"/>
  <c r="S3231" i="1"/>
  <c r="U3231" i="1" s="1"/>
  <c r="S2261" i="1"/>
  <c r="U2261" i="1" s="1"/>
  <c r="S1502" i="1"/>
  <c r="U1502" i="1" s="1"/>
  <c r="S3424" i="1"/>
  <c r="U3424" i="1" s="1"/>
  <c r="S319" i="1"/>
  <c r="U319" i="1" s="1"/>
  <c r="S2354" i="1"/>
  <c r="U2354" i="1" s="1"/>
  <c r="S3973" i="1"/>
  <c r="U3973" i="1" s="1"/>
  <c r="S1030" i="1"/>
  <c r="U1030" i="1" s="1"/>
  <c r="S2212" i="1"/>
  <c r="U2212" i="1" s="1"/>
  <c r="S3887" i="1"/>
  <c r="U3887" i="1" s="1"/>
  <c r="S3115" i="1"/>
  <c r="U3115" i="1" s="1"/>
  <c r="S1584" i="1"/>
  <c r="U1584" i="1" s="1"/>
  <c r="S2596" i="1"/>
  <c r="U2596" i="1" s="1"/>
  <c r="S1803" i="1"/>
  <c r="U1803" i="1" s="1"/>
  <c r="S3542" i="1"/>
  <c r="U3542" i="1" s="1"/>
  <c r="S3920" i="1"/>
  <c r="U3920" i="1" s="1"/>
  <c r="S2878" i="1"/>
  <c r="U2878" i="1" s="1"/>
  <c r="S4001" i="1"/>
  <c r="U4001" i="1" s="1"/>
  <c r="S2051" i="1"/>
  <c r="U2051" i="1" s="1"/>
  <c r="S2567" i="1"/>
  <c r="U2567" i="1" s="1"/>
  <c r="S1058" i="1"/>
  <c r="U1058" i="1" s="1"/>
  <c r="S4091" i="1"/>
  <c r="U4091" i="1" s="1"/>
  <c r="S1927" i="1"/>
  <c r="U1927" i="1" s="1"/>
  <c r="S3243" i="1"/>
  <c r="U3243" i="1" s="1"/>
  <c r="S3412" i="1"/>
  <c r="U3412" i="1" s="1"/>
  <c r="S93" i="1"/>
  <c r="U93" i="1" s="1"/>
  <c r="S1258" i="1"/>
  <c r="U1258" i="1" s="1"/>
  <c r="S1893" i="1"/>
  <c r="U1893" i="1" s="1"/>
  <c r="S1483" i="1"/>
  <c r="U1483" i="1" s="1"/>
  <c r="S314" i="1"/>
  <c r="U314" i="1" s="1"/>
  <c r="S3669" i="1"/>
  <c r="U3669" i="1" s="1"/>
  <c r="S2772" i="1"/>
  <c r="U2772" i="1" s="1"/>
  <c r="S629" i="1"/>
  <c r="U629" i="1" s="1"/>
  <c r="S3964" i="1"/>
  <c r="U3964" i="1" s="1"/>
  <c r="S1634" i="1"/>
  <c r="U1634" i="1" s="1"/>
  <c r="S3976" i="1"/>
  <c r="U3976" i="1" s="1"/>
  <c r="S4057" i="1"/>
  <c r="U4057" i="1" s="1"/>
  <c r="S4093" i="1"/>
  <c r="U4093" i="1" s="1"/>
  <c r="S126" i="1"/>
  <c r="U126" i="1" s="1"/>
  <c r="S1689" i="1"/>
  <c r="U1689" i="1" s="1"/>
  <c r="S1599" i="1"/>
  <c r="U1599" i="1" s="1"/>
  <c r="S4115" i="1"/>
  <c r="U4115" i="1" s="1"/>
  <c r="S3585" i="1"/>
  <c r="U3585" i="1" s="1"/>
  <c r="S3690" i="1"/>
  <c r="U3690" i="1" s="1"/>
  <c r="S3657" i="1"/>
  <c r="U3657" i="1" s="1"/>
  <c r="S3378" i="1"/>
  <c r="U3378" i="1" s="1"/>
  <c r="S3453" i="1"/>
  <c r="U3453" i="1" s="1"/>
  <c r="S966" i="1"/>
  <c r="U966" i="1" s="1"/>
  <c r="S3550" i="1"/>
  <c r="U3550" i="1" s="1"/>
  <c r="S1802" i="1"/>
  <c r="U1802" i="1" s="1"/>
  <c r="S295" i="1"/>
  <c r="U295" i="1" s="1"/>
  <c r="S2613" i="1"/>
  <c r="U2613" i="1" s="1"/>
  <c r="S2152" i="1"/>
  <c r="U2152" i="1" s="1"/>
  <c r="S382" i="1"/>
  <c r="U382" i="1" s="1"/>
  <c r="S3539" i="1"/>
  <c r="U3539" i="1" s="1"/>
  <c r="S3449" i="1"/>
  <c r="U3449" i="1" s="1"/>
  <c r="S3852" i="1"/>
  <c r="U3852" i="1" s="1"/>
  <c r="S1251" i="1"/>
  <c r="U1251" i="1" s="1"/>
  <c r="S1595" i="1"/>
  <c r="U1595" i="1" s="1"/>
  <c r="S3497" i="1"/>
  <c r="U3497" i="1" s="1"/>
  <c r="S2117" i="1"/>
  <c r="U2117" i="1" s="1"/>
  <c r="S1993" i="1"/>
  <c r="U1993" i="1" s="1"/>
  <c r="S2714" i="1"/>
  <c r="U2714" i="1" s="1"/>
  <c r="S842" i="1"/>
  <c r="U842" i="1" s="1"/>
  <c r="S4078" i="1"/>
  <c r="U4078" i="1" s="1"/>
  <c r="S1520" i="1"/>
  <c r="U1520" i="1" s="1"/>
  <c r="S254" i="1"/>
  <c r="U254" i="1" s="1"/>
  <c r="S2887" i="1"/>
  <c r="U2887" i="1" s="1"/>
  <c r="S3316" i="1"/>
  <c r="U3316" i="1" s="1"/>
  <c r="S1201" i="1"/>
  <c r="U1201" i="1" s="1"/>
  <c r="S3649" i="1"/>
  <c r="U3649" i="1" s="1"/>
  <c r="S3436" i="1"/>
  <c r="U3436" i="1" s="1"/>
  <c r="S3171" i="1"/>
  <c r="U3171" i="1" s="1"/>
  <c r="S3958" i="1"/>
  <c r="U3958" i="1" s="1"/>
  <c r="S1995" i="1"/>
  <c r="U1995" i="1" s="1"/>
  <c r="S907" i="1"/>
  <c r="U907" i="1" s="1"/>
  <c r="S2449" i="1"/>
  <c r="U2449" i="1" s="1"/>
  <c r="S1638" i="1"/>
  <c r="U1638" i="1" s="1"/>
  <c r="S2976" i="1"/>
  <c r="U2976" i="1" s="1"/>
  <c r="S1777" i="1"/>
  <c r="U1777" i="1" s="1"/>
  <c r="S2103" i="1"/>
  <c r="U2103" i="1" s="1"/>
  <c r="S976" i="1"/>
  <c r="U976" i="1" s="1"/>
  <c r="S974" i="1"/>
  <c r="U974" i="1" s="1"/>
  <c r="S119" i="1"/>
  <c r="U119" i="1" s="1"/>
  <c r="S2055" i="1"/>
  <c r="U2055" i="1" s="1"/>
  <c r="S973" i="1"/>
  <c r="U973" i="1" s="1"/>
  <c r="S1702" i="1"/>
  <c r="U1702" i="1" s="1"/>
  <c r="S728" i="1"/>
  <c r="U728" i="1" s="1"/>
  <c r="S1814" i="1"/>
  <c r="U1814" i="1" s="1"/>
  <c r="S3713" i="1"/>
  <c r="U3713" i="1" s="1"/>
  <c r="S435" i="1"/>
  <c r="U435" i="1" s="1"/>
  <c r="S655" i="1"/>
  <c r="U655" i="1" s="1"/>
  <c r="S3126" i="1"/>
  <c r="U3126" i="1" s="1"/>
  <c r="S3070" i="1"/>
  <c r="U3070" i="1" s="1"/>
  <c r="S3104" i="1"/>
  <c r="U3104" i="1" s="1"/>
  <c r="S4098" i="1"/>
  <c r="U4098" i="1" s="1"/>
  <c r="S537" i="1"/>
  <c r="U537" i="1" s="1"/>
  <c r="S2824" i="1"/>
  <c r="U2824" i="1" s="1"/>
  <c r="S4080" i="1"/>
  <c r="U4080" i="1" s="1"/>
  <c r="S3095" i="1"/>
  <c r="U3095" i="1" s="1"/>
  <c r="S2939" i="1"/>
  <c r="U2939" i="1" s="1"/>
  <c r="S2871" i="1"/>
  <c r="U2871" i="1" s="1"/>
  <c r="S1247" i="1"/>
  <c r="U1247" i="1" s="1"/>
  <c r="S1181" i="1"/>
  <c r="U1181" i="1" s="1"/>
  <c r="S207" i="1"/>
  <c r="U207" i="1" s="1"/>
  <c r="S2147" i="1"/>
  <c r="U2147" i="1" s="1"/>
  <c r="S2926" i="1"/>
  <c r="U2926" i="1" s="1"/>
  <c r="S3628" i="1"/>
  <c r="U3628" i="1" s="1"/>
  <c r="S2384" i="1"/>
  <c r="U2384" i="1" s="1"/>
  <c r="S2086" i="1"/>
  <c r="U2086" i="1" s="1"/>
  <c r="S3458" i="1"/>
  <c r="U3458" i="1" s="1"/>
  <c r="S1748" i="1"/>
  <c r="U1748" i="1" s="1"/>
  <c r="S2405" i="1"/>
  <c r="U2405" i="1" s="1"/>
  <c r="S1913" i="1"/>
  <c r="U1913" i="1" s="1"/>
  <c r="S1646" i="1"/>
  <c r="U1646" i="1" s="1"/>
  <c r="S3145" i="1"/>
  <c r="U3145" i="1" s="1"/>
  <c r="S775" i="1"/>
  <c r="U775" i="1" s="1"/>
  <c r="S1504" i="1"/>
  <c r="U1504" i="1" s="1"/>
  <c r="S3403" i="1"/>
  <c r="U3403" i="1" s="1"/>
  <c r="S417" i="1"/>
  <c r="U417" i="1" s="1"/>
  <c r="S2932" i="1"/>
  <c r="U2932" i="1" s="1"/>
  <c r="S4022" i="1"/>
  <c r="U4022" i="1" s="1"/>
  <c r="S142" i="1"/>
  <c r="U142" i="1" s="1"/>
  <c r="S3136" i="1"/>
  <c r="U3136" i="1" s="1"/>
  <c r="S3696" i="1"/>
  <c r="U3696" i="1" s="1"/>
  <c r="S3935" i="1"/>
  <c r="U3935" i="1" s="1"/>
  <c r="S187" i="1"/>
  <c r="U187" i="1" s="1"/>
  <c r="S1260" i="1"/>
  <c r="U1260" i="1" s="1"/>
  <c r="S2129" i="1"/>
  <c r="U2129" i="1" s="1"/>
  <c r="S2935" i="1"/>
  <c r="U2935" i="1" s="1"/>
  <c r="S3289" i="1"/>
  <c r="U3289" i="1" s="1"/>
  <c r="S2530" i="1"/>
  <c r="U2530" i="1" s="1"/>
  <c r="S3295" i="1"/>
  <c r="U3295" i="1" s="1"/>
  <c r="S3564" i="1"/>
  <c r="U3564" i="1" s="1"/>
  <c r="S149" i="1"/>
  <c r="U149" i="1" s="1"/>
  <c r="S416" i="1"/>
  <c r="U416" i="1" s="1"/>
  <c r="S1820" i="1"/>
  <c r="U1820" i="1" s="1"/>
  <c r="S4054" i="1"/>
  <c r="U4054" i="1" s="1"/>
  <c r="S2266" i="1"/>
  <c r="U2266" i="1" s="1"/>
  <c r="S200" i="1"/>
  <c r="U200" i="1" s="1"/>
  <c r="S1697" i="1"/>
  <c r="U1697" i="1" s="1"/>
  <c r="S2994" i="1"/>
  <c r="U2994" i="1" s="1"/>
  <c r="S1916" i="1"/>
  <c r="U1916" i="1" s="1"/>
  <c r="S3437" i="1"/>
  <c r="U3437" i="1" s="1"/>
  <c r="S2094" i="1"/>
  <c r="U2094" i="1" s="1"/>
  <c r="S3179" i="1"/>
  <c r="U3179" i="1" s="1"/>
  <c r="S4055" i="1"/>
  <c r="U4055" i="1" s="1"/>
  <c r="S3810" i="1"/>
  <c r="U3810" i="1" s="1"/>
  <c r="S2303" i="1"/>
  <c r="U2303" i="1" s="1"/>
  <c r="S124" i="1"/>
  <c r="U124" i="1" s="1"/>
  <c r="S3246" i="1"/>
  <c r="U3246" i="1" s="1"/>
  <c r="S4020" i="1"/>
  <c r="U4020" i="1" s="1"/>
  <c r="S566" i="1"/>
  <c r="U566" i="1" s="1"/>
  <c r="S2247" i="1"/>
  <c r="U2247" i="1" s="1"/>
  <c r="S1827" i="1"/>
  <c r="U1827" i="1" s="1"/>
  <c r="S2083" i="1"/>
  <c r="U2083" i="1" s="1"/>
  <c r="S2679" i="1"/>
  <c r="U2679" i="1" s="1"/>
  <c r="S2346" i="1"/>
  <c r="U2346" i="1" s="1"/>
  <c r="S3332" i="1"/>
  <c r="U3332" i="1" s="1"/>
  <c r="S591" i="1"/>
  <c r="U591" i="1" s="1"/>
  <c r="S3213" i="1"/>
  <c r="U3213" i="1" s="1"/>
  <c r="S3265" i="1"/>
  <c r="U3265" i="1" s="1"/>
  <c r="S1572" i="1"/>
  <c r="U1572" i="1" s="1"/>
  <c r="S3379" i="1"/>
  <c r="U3379" i="1" s="1"/>
  <c r="S2684" i="1"/>
  <c r="U2684" i="1" s="1"/>
  <c r="S567" i="1"/>
  <c r="U567" i="1" s="1"/>
  <c r="S3343" i="1"/>
  <c r="U3343" i="1" s="1"/>
  <c r="S1095" i="1"/>
  <c r="U1095" i="1" s="1"/>
  <c r="S3719" i="1"/>
  <c r="U3719" i="1" s="1"/>
  <c r="S3549" i="1"/>
  <c r="U3549" i="1" s="1"/>
  <c r="S3842" i="1"/>
  <c r="U3842" i="1" s="1"/>
  <c r="S738" i="1"/>
  <c r="U738" i="1" s="1"/>
  <c r="S2365" i="1"/>
  <c r="U2365" i="1" s="1"/>
  <c r="S386" i="1"/>
  <c r="U386" i="1" s="1"/>
  <c r="S2678" i="1"/>
  <c r="U2678" i="1" s="1"/>
  <c r="S3275" i="1"/>
  <c r="U3275" i="1" s="1"/>
  <c r="S1607" i="1"/>
  <c r="U1607" i="1" s="1"/>
  <c r="S784" i="1"/>
  <c r="U784" i="1" s="1"/>
  <c r="S2230" i="1"/>
  <c r="U2230" i="1" s="1"/>
  <c r="S1078" i="1"/>
  <c r="U1078" i="1" s="1"/>
  <c r="S513" i="1"/>
  <c r="U513" i="1" s="1"/>
  <c r="S3446" i="1"/>
  <c r="U3446" i="1" s="1"/>
  <c r="S1446" i="1"/>
  <c r="U1446" i="1" s="1"/>
  <c r="S1439" i="1"/>
  <c r="U1439" i="1" s="1"/>
  <c r="S1437" i="1"/>
  <c r="U1437" i="1" s="1"/>
  <c r="S1431" i="1"/>
  <c r="U1431" i="1" s="1"/>
  <c r="S657" i="1"/>
  <c r="U657" i="1" s="1"/>
  <c r="S750" i="1"/>
  <c r="U750" i="1" s="1"/>
  <c r="S2782" i="1"/>
  <c r="U2782" i="1" s="1"/>
  <c r="S3393" i="1"/>
  <c r="U3393" i="1" s="1"/>
  <c r="S3777" i="1"/>
  <c r="U3777" i="1" s="1"/>
  <c r="S2271" i="1"/>
  <c r="U2271" i="1" s="1"/>
  <c r="S1953" i="1"/>
  <c r="U1953" i="1" s="1"/>
  <c r="S788" i="1"/>
  <c r="U788" i="1" s="1"/>
  <c r="S1963" i="1"/>
  <c r="U1963" i="1" s="1"/>
  <c r="S982" i="1"/>
  <c r="U982" i="1" s="1"/>
  <c r="S915" i="1"/>
  <c r="U915" i="1" s="1"/>
  <c r="S2199" i="1"/>
  <c r="U2199" i="1" s="1"/>
  <c r="S76" i="1"/>
  <c r="U76" i="1" s="1"/>
  <c r="S195" i="1"/>
  <c r="U195" i="1" s="1"/>
  <c r="S1438" i="1"/>
  <c r="U1438" i="1" s="1"/>
  <c r="S2446" i="1"/>
  <c r="U2446" i="1" s="1"/>
  <c r="S1733" i="1"/>
  <c r="U1733" i="1" s="1"/>
  <c r="S478" i="1"/>
  <c r="U478" i="1" s="1"/>
  <c r="S223" i="1"/>
  <c r="U223" i="1" s="1"/>
  <c r="S1776" i="1"/>
  <c r="U1776" i="1" s="1"/>
  <c r="S2995" i="1"/>
  <c r="U2995" i="1" s="1"/>
  <c r="S1138" i="1"/>
  <c r="U1138" i="1" s="1"/>
  <c r="S437" i="1"/>
  <c r="U437" i="1" s="1"/>
  <c r="S699" i="1"/>
  <c r="U699" i="1" s="1"/>
  <c r="S4056" i="1"/>
  <c r="U4056" i="1" s="1"/>
  <c r="S3924" i="1"/>
  <c r="U3924" i="1" s="1"/>
  <c r="S1750" i="1"/>
  <c r="U1750" i="1" s="1"/>
  <c r="S1523" i="1"/>
  <c r="U1523" i="1" s="1"/>
  <c r="S2673" i="1"/>
  <c r="U2673" i="1" s="1"/>
  <c r="S3822" i="1"/>
  <c r="U3822" i="1" s="1"/>
  <c r="S466" i="1"/>
  <c r="U466" i="1" s="1"/>
  <c r="S3517" i="1"/>
  <c r="U3517" i="1" s="1"/>
  <c r="S3543" i="1"/>
  <c r="U3543" i="1" s="1"/>
  <c r="S3537" i="1"/>
  <c r="U3537" i="1" s="1"/>
  <c r="S3819" i="1"/>
  <c r="U3819" i="1" s="1"/>
  <c r="S2435" i="1"/>
  <c r="U2435" i="1" s="1"/>
  <c r="S3227" i="1"/>
  <c r="U3227" i="1" s="1"/>
  <c r="S3943" i="1"/>
  <c r="U3943" i="1" s="1"/>
  <c r="S2335" i="1"/>
  <c r="U2335" i="1" s="1"/>
  <c r="S3687" i="1"/>
  <c r="U3687" i="1" s="1"/>
  <c r="S104" i="1"/>
  <c r="U104" i="1" s="1"/>
  <c r="S3747" i="1"/>
  <c r="U3747" i="1" s="1"/>
  <c r="S2059" i="1"/>
  <c r="U2059" i="1" s="1"/>
  <c r="S906" i="1"/>
  <c r="U906" i="1" s="1"/>
  <c r="S524" i="1"/>
  <c r="U524" i="1" s="1"/>
  <c r="S1338" i="1"/>
  <c r="U1338" i="1" s="1"/>
  <c r="S670" i="1"/>
  <c r="U670" i="1" s="1"/>
  <c r="S3881" i="1"/>
  <c r="U3881" i="1" s="1"/>
  <c r="S1951" i="1"/>
  <c r="U1951" i="1" s="1"/>
  <c r="S636" i="1"/>
  <c r="U636" i="1" s="1"/>
  <c r="S1902" i="1"/>
  <c r="U1902" i="1" s="1"/>
  <c r="S2856" i="1"/>
  <c r="U2856" i="1" s="1"/>
  <c r="S1128" i="1"/>
  <c r="U1128" i="1" s="1"/>
  <c r="S3347" i="1"/>
  <c r="U3347" i="1" s="1"/>
  <c r="S3865" i="1"/>
  <c r="U3865" i="1" s="1"/>
  <c r="S1465" i="1"/>
  <c r="U1465" i="1" s="1"/>
  <c r="S374" i="1"/>
  <c r="U374" i="1" s="1"/>
  <c r="S3465" i="1"/>
  <c r="U3465" i="1" s="1"/>
  <c r="S270" i="1"/>
  <c r="U270" i="1" s="1"/>
  <c r="S4082" i="1"/>
  <c r="U4082" i="1" s="1"/>
  <c r="S3910" i="1"/>
  <c r="U3910" i="1" s="1"/>
  <c r="S1362" i="1"/>
  <c r="U1362" i="1" s="1"/>
  <c r="S741" i="1"/>
  <c r="U741" i="1" s="1"/>
  <c r="S1578" i="1"/>
  <c r="U1578" i="1" s="1"/>
  <c r="S167" i="1"/>
  <c r="U167" i="1" s="1"/>
  <c r="S1700" i="1"/>
  <c r="U1700" i="1" s="1"/>
  <c r="S3965" i="1"/>
  <c r="U3965" i="1" s="1"/>
  <c r="S3770" i="1"/>
  <c r="U3770" i="1" s="1"/>
  <c r="S3337" i="1"/>
  <c r="U3337" i="1" s="1"/>
  <c r="S570" i="1"/>
  <c r="U570" i="1" s="1"/>
  <c r="S640" i="1"/>
  <c r="U640" i="1" s="1"/>
  <c r="S613" i="1"/>
  <c r="U613" i="1" s="1"/>
  <c r="S577" i="1"/>
  <c r="U577" i="1" s="1"/>
  <c r="S2134" i="1"/>
  <c r="U2134" i="1" s="1"/>
  <c r="S2783" i="1"/>
  <c r="U2783" i="1" s="1"/>
  <c r="S2634" i="1"/>
  <c r="U2634" i="1" s="1"/>
  <c r="S635" i="1"/>
  <c r="U635" i="1" s="1"/>
  <c r="S597" i="1"/>
  <c r="U597" i="1" s="1"/>
  <c r="S1515" i="1"/>
  <c r="U1515" i="1" s="1"/>
  <c r="S7" i="1"/>
  <c r="U7" i="1" s="1"/>
  <c r="S1209" i="1"/>
  <c r="U1209" i="1" s="1"/>
  <c r="S1072" i="1"/>
  <c r="U1072" i="1" s="1"/>
  <c r="S3280" i="1"/>
  <c r="U3280" i="1" s="1"/>
  <c r="S1728" i="1"/>
  <c r="U1728" i="1" s="1"/>
  <c r="S2670" i="1"/>
  <c r="U2670" i="1" s="1"/>
  <c r="S45" i="1"/>
  <c r="U45" i="1" s="1"/>
  <c r="S2066" i="1"/>
  <c r="U2066" i="1" s="1"/>
  <c r="S2624" i="1"/>
  <c r="U2624" i="1" s="1"/>
  <c r="S3014" i="1"/>
  <c r="U3014" i="1" s="1"/>
  <c r="S2960" i="1"/>
  <c r="U2960" i="1" s="1"/>
  <c r="S3344" i="1"/>
  <c r="U3344" i="1" s="1"/>
  <c r="S3464" i="1"/>
  <c r="U3464" i="1" s="1"/>
  <c r="S1555" i="1"/>
  <c r="U1555" i="1" s="1"/>
  <c r="S3116" i="1"/>
  <c r="U3116" i="1" s="1"/>
  <c r="S3128" i="1"/>
  <c r="U3128" i="1" s="1"/>
  <c r="S2531" i="1"/>
  <c r="U2531" i="1" s="1"/>
  <c r="S1111" i="1"/>
  <c r="U1111" i="1" s="1"/>
  <c r="S3086" i="1"/>
  <c r="U3086" i="1" s="1"/>
  <c r="S1541" i="1"/>
  <c r="U1541" i="1" s="1"/>
  <c r="S362" i="1"/>
  <c r="U362" i="1" s="1"/>
  <c r="S578" i="1"/>
  <c r="U578" i="1" s="1"/>
  <c r="S579" i="1"/>
  <c r="U579" i="1" s="1"/>
  <c r="S1600" i="1"/>
  <c r="U1600" i="1" s="1"/>
  <c r="S3974" i="1"/>
  <c r="U3974" i="1" s="1"/>
  <c r="S1900" i="1"/>
  <c r="U1900" i="1" s="1"/>
  <c r="S3568" i="1"/>
  <c r="U3568" i="1" s="1"/>
  <c r="S837" i="1"/>
  <c r="U837" i="1" s="1"/>
  <c r="S1787" i="1"/>
  <c r="U1787" i="1" s="1"/>
  <c r="S3951" i="1"/>
  <c r="U3951" i="1" s="1"/>
  <c r="S805" i="1"/>
  <c r="U805" i="1" s="1"/>
  <c r="S2577" i="1"/>
  <c r="U2577" i="1" s="1"/>
  <c r="S2445" i="1"/>
  <c r="U2445" i="1" s="1"/>
  <c r="S1986" i="1"/>
  <c r="U1986" i="1" s="1"/>
  <c r="S2006" i="1"/>
  <c r="U2006" i="1" s="1"/>
  <c r="S3845" i="1"/>
  <c r="U3845" i="1" s="1"/>
  <c r="S2397" i="1"/>
  <c r="U2397" i="1" s="1"/>
  <c r="S1797" i="1"/>
  <c r="U1797" i="1" s="1"/>
  <c r="S3469" i="1"/>
  <c r="U3469" i="1" s="1"/>
  <c r="S1669" i="1"/>
  <c r="U1669" i="1" s="1"/>
  <c r="S3168" i="1"/>
  <c r="U3168" i="1" s="1"/>
  <c r="S3741" i="1"/>
  <c r="U3741" i="1" s="1"/>
  <c r="S1016" i="1"/>
  <c r="U1016" i="1" s="1"/>
  <c r="S2742" i="1"/>
  <c r="U2742" i="1" s="1"/>
  <c r="S3897" i="1"/>
  <c r="U3897" i="1" s="1"/>
  <c r="S529" i="1"/>
  <c r="U529" i="1" s="1"/>
  <c r="S1086" i="1"/>
  <c r="U1086" i="1" s="1"/>
  <c r="S344" i="1"/>
  <c r="U344" i="1" s="1"/>
  <c r="S3363" i="1"/>
  <c r="U3363" i="1" s="1"/>
  <c r="S91" i="1"/>
  <c r="U91" i="1" s="1"/>
  <c r="S3627" i="1"/>
  <c r="U3627" i="1" s="1"/>
  <c r="S120" i="1"/>
  <c r="U120" i="1" s="1"/>
  <c r="S1234" i="1"/>
  <c r="U1234" i="1" s="1"/>
  <c r="S1067" i="1"/>
  <c r="U1067" i="1" s="1"/>
  <c r="S2497" i="1"/>
  <c r="U2497" i="1" s="1"/>
  <c r="S808" i="1"/>
  <c r="U808" i="1" s="1"/>
  <c r="S3431" i="1"/>
  <c r="U3431" i="1" s="1"/>
  <c r="S2390" i="1"/>
  <c r="U2390" i="1" s="1"/>
  <c r="S3305" i="1"/>
  <c r="U3305" i="1" s="1"/>
  <c r="S3352" i="1"/>
  <c r="U3352" i="1" s="1"/>
  <c r="S689" i="1"/>
  <c r="U689" i="1" s="1"/>
  <c r="S652" i="1"/>
  <c r="U652" i="1" s="1"/>
  <c r="S2542" i="1"/>
  <c r="U2542" i="1" s="1"/>
  <c r="S1062" i="1"/>
  <c r="U1062" i="1" s="1"/>
  <c r="S3002" i="1"/>
  <c r="U3002" i="1" s="1"/>
  <c r="S3408" i="1"/>
  <c r="U3408" i="1" s="1"/>
  <c r="S3578" i="1"/>
  <c r="U3578" i="1" s="1"/>
  <c r="S2157" i="1"/>
  <c r="U2157" i="1" s="1"/>
  <c r="S60" i="1"/>
  <c r="U60" i="1" s="1"/>
  <c r="S1310" i="1"/>
  <c r="U1310" i="1" s="1"/>
  <c r="S700" i="1"/>
  <c r="U700" i="1" s="1"/>
  <c r="S3621" i="1"/>
  <c r="U3621" i="1" s="1"/>
  <c r="S2623" i="1"/>
  <c r="U2623" i="1" s="1"/>
  <c r="S1345" i="1"/>
  <c r="U1345" i="1" s="1"/>
  <c r="S641" i="1"/>
  <c r="U641" i="1" s="1"/>
  <c r="S2135" i="1"/>
  <c r="U2135" i="1" s="1"/>
  <c r="S3755" i="1"/>
  <c r="U3755" i="1" s="1"/>
  <c r="S995" i="1"/>
  <c r="U995" i="1" s="1"/>
  <c r="S2438" i="1"/>
  <c r="U2438" i="1" s="1"/>
  <c r="S3399" i="1"/>
  <c r="U3399" i="1" s="1"/>
  <c r="S590" i="1"/>
  <c r="U590" i="1" s="1"/>
  <c r="S3219" i="1"/>
  <c r="U3219" i="1" s="1"/>
  <c r="S535" i="1"/>
  <c r="U535" i="1" s="1"/>
  <c r="S4086" i="1"/>
  <c r="U4086" i="1" s="1"/>
  <c r="S2246" i="1"/>
  <c r="U2246" i="1" s="1"/>
  <c r="S1151" i="1"/>
  <c r="U1151" i="1" s="1"/>
  <c r="S2413" i="1"/>
  <c r="U2413" i="1" s="1"/>
  <c r="S1747" i="1"/>
  <c r="U1747" i="1" s="1"/>
  <c r="S1442" i="1"/>
  <c r="U1442" i="1" s="1"/>
  <c r="S2680" i="1"/>
  <c r="U2680" i="1" s="1"/>
  <c r="S3853" i="1"/>
  <c r="U3853" i="1" s="1"/>
  <c r="S3161" i="1"/>
  <c r="U3161" i="1" s="1"/>
  <c r="S1469" i="1"/>
  <c r="U1469" i="1" s="1"/>
  <c r="S1357" i="1"/>
  <c r="U1357" i="1" s="1"/>
  <c r="S1539" i="1"/>
  <c r="U1539" i="1" s="1"/>
  <c r="S624" i="1"/>
  <c r="U624" i="1" s="1"/>
  <c r="S4021" i="1"/>
  <c r="U4021" i="1" s="1"/>
  <c r="S1640" i="1"/>
  <c r="U1640" i="1" s="1"/>
  <c r="S1401" i="1"/>
  <c r="U1401" i="1" s="1"/>
  <c r="S1288" i="1"/>
  <c r="U1288" i="1" s="1"/>
  <c r="S248" i="1"/>
  <c r="U248" i="1" s="1"/>
  <c r="S1147" i="1"/>
  <c r="U1147" i="1" s="1"/>
  <c r="S3162" i="1"/>
  <c r="U3162" i="1" s="1"/>
  <c r="S3692" i="1"/>
  <c r="U3692" i="1" s="1"/>
  <c r="S3278" i="1"/>
  <c r="U3278" i="1" s="1"/>
  <c r="S3429" i="1"/>
  <c r="U3429" i="1" s="1"/>
  <c r="S3652" i="1"/>
  <c r="U3652" i="1" s="1"/>
  <c r="S656" i="1"/>
  <c r="U656" i="1" s="1"/>
  <c r="S4105" i="1"/>
  <c r="U4105" i="1" s="1"/>
  <c r="S615" i="1"/>
  <c r="U615" i="1" s="1"/>
  <c r="S631" i="1"/>
  <c r="U631" i="1" s="1"/>
  <c r="S2669" i="1"/>
  <c r="U2669" i="1" s="1"/>
  <c r="S2412" i="1"/>
  <c r="U2412" i="1" s="1"/>
  <c r="S581" i="1"/>
  <c r="U581" i="1" s="1"/>
  <c r="S2013" i="1"/>
  <c r="U2013" i="1" s="1"/>
  <c r="S3614" i="1"/>
  <c r="U3614" i="1" s="1"/>
  <c r="S1519" i="1"/>
  <c r="U1519" i="1" s="1"/>
  <c r="S2776" i="1"/>
  <c r="U2776" i="1" s="1"/>
  <c r="S1890" i="1"/>
  <c r="U1890" i="1" s="1"/>
  <c r="S576" i="1"/>
  <c r="U576" i="1" s="1"/>
  <c r="S986" i="1"/>
  <c r="U986" i="1" s="1"/>
  <c r="S2253" i="1"/>
  <c r="U2253" i="1" s="1"/>
  <c r="S783" i="1"/>
  <c r="U783" i="1" s="1"/>
  <c r="S1559" i="1"/>
  <c r="U1559" i="1" s="1"/>
  <c r="S857" i="1"/>
  <c r="U857" i="1" s="1"/>
  <c r="S3981" i="1"/>
  <c r="U3981" i="1" s="1"/>
  <c r="S2744" i="1"/>
  <c r="U2744" i="1" s="1"/>
  <c r="S1430" i="1"/>
  <c r="U1430" i="1" s="1"/>
  <c r="S3861" i="1"/>
  <c r="U3861" i="1" s="1"/>
  <c r="S1736" i="1"/>
  <c r="U1736" i="1" s="1"/>
  <c r="S739" i="1"/>
  <c r="U739" i="1" s="1"/>
  <c r="S3790" i="1"/>
  <c r="U3790" i="1" s="1"/>
  <c r="S626" i="1"/>
  <c r="U626" i="1" s="1"/>
  <c r="S1166" i="1"/>
  <c r="U1166" i="1" s="1"/>
  <c r="S2920" i="1"/>
  <c r="U2920" i="1" s="1"/>
  <c r="S208" i="1"/>
  <c r="U208" i="1" s="1"/>
  <c r="S381" i="1"/>
  <c r="U381" i="1" s="1"/>
  <c r="S765" i="1"/>
  <c r="U765" i="1" s="1"/>
  <c r="S2921" i="1"/>
  <c r="U2921" i="1" s="1"/>
  <c r="S4065" i="1"/>
  <c r="U4065" i="1" s="1"/>
  <c r="S1775" i="1"/>
  <c r="U1775" i="1" s="1"/>
  <c r="S326" i="1"/>
  <c r="U326" i="1" s="1"/>
  <c r="S3786" i="1"/>
  <c r="U3786" i="1" s="1"/>
  <c r="S300" i="1"/>
  <c r="U300" i="1" s="1"/>
  <c r="S3411" i="1"/>
  <c r="U3411" i="1" s="1"/>
  <c r="S39" i="1"/>
  <c r="U39" i="1" s="1"/>
  <c r="S3020" i="1"/>
  <c r="U3020" i="1" s="1"/>
  <c r="S2774" i="1"/>
  <c r="U2774" i="1" s="1"/>
  <c r="S2817" i="1"/>
  <c r="U2817" i="1" s="1"/>
  <c r="S2323" i="1"/>
  <c r="U2323" i="1" s="1"/>
  <c r="S375" i="1"/>
  <c r="U375" i="1" s="1"/>
  <c r="S367" i="1"/>
  <c r="U367" i="1" s="1"/>
  <c r="S3108" i="1"/>
  <c r="U3108" i="1" s="1"/>
  <c r="S762" i="1"/>
  <c r="U762" i="1" s="1"/>
  <c r="S2304" i="1"/>
  <c r="U2304" i="1" s="1"/>
  <c r="S3338" i="1"/>
  <c r="U3338" i="1" s="1"/>
  <c r="S1853" i="1"/>
  <c r="U1853" i="1" s="1"/>
  <c r="S2394" i="1"/>
  <c r="U2394" i="1" s="1"/>
  <c r="S3493" i="1"/>
  <c r="U3493" i="1" s="1"/>
  <c r="S1355" i="1"/>
  <c r="U1355" i="1" s="1"/>
  <c r="S1253" i="1"/>
  <c r="U1253" i="1" s="1"/>
  <c r="S822" i="1"/>
  <c r="U822" i="1" s="1"/>
  <c r="S2215" i="1"/>
  <c r="U2215" i="1" s="1"/>
  <c r="S287" i="1"/>
  <c r="U287" i="1" s="1"/>
  <c r="S1731" i="1"/>
  <c r="U1731" i="1" s="1"/>
  <c r="S3514" i="1"/>
  <c r="U3514" i="1" s="1"/>
  <c r="S242" i="1"/>
  <c r="U242" i="1" s="1"/>
  <c r="S723" i="1"/>
  <c r="U723" i="1" s="1"/>
  <c r="S444" i="1"/>
  <c r="U444" i="1" s="1"/>
  <c r="S1396" i="1"/>
  <c r="U1396" i="1" s="1"/>
  <c r="S3911" i="1"/>
  <c r="U3911" i="1" s="1"/>
  <c r="S3737" i="1"/>
  <c r="U3737" i="1" s="1"/>
  <c r="S2132" i="1"/>
  <c r="U2132" i="1" s="1"/>
  <c r="S1825" i="1"/>
  <c r="U1825" i="1" s="1"/>
  <c r="S2181" i="1"/>
  <c r="U2181" i="1" s="1"/>
  <c r="S507" i="1"/>
  <c r="U507" i="1" s="1"/>
  <c r="S3999" i="1"/>
  <c r="U3999" i="1" s="1"/>
  <c r="S1231" i="1"/>
  <c r="U1231" i="1" s="1"/>
  <c r="S1075" i="1"/>
  <c r="U1075" i="1" s="1"/>
  <c r="S304" i="1"/>
  <c r="U304" i="1" s="1"/>
  <c r="S489" i="1"/>
  <c r="U489" i="1" s="1"/>
  <c r="S2973" i="1"/>
  <c r="U2973" i="1" s="1"/>
  <c r="S3530" i="1"/>
  <c r="U3530" i="1" s="1"/>
  <c r="S3216" i="1"/>
  <c r="U3216" i="1" s="1"/>
  <c r="S504" i="1"/>
  <c r="U504" i="1" s="1"/>
  <c r="S1334" i="1"/>
  <c r="U1334" i="1" s="1"/>
  <c r="S1318" i="1"/>
  <c r="U1318" i="1" s="1"/>
  <c r="S680" i="1"/>
  <c r="U680" i="1" s="1"/>
  <c r="S681" i="1"/>
  <c r="U681" i="1" s="1"/>
  <c r="S1296" i="1"/>
  <c r="U1296" i="1" s="1"/>
  <c r="S1265" i="1"/>
  <c r="U1265" i="1" s="1"/>
  <c r="S2429" i="1"/>
  <c r="U2429" i="1" s="1"/>
  <c r="S3989" i="1"/>
  <c r="U3989" i="1" s="1"/>
  <c r="S2396" i="1"/>
  <c r="U2396" i="1" s="1"/>
  <c r="S823" i="1"/>
  <c r="U823" i="1" s="1"/>
  <c r="S3613" i="1"/>
  <c r="U3613" i="1" s="1"/>
  <c r="S1102" i="1"/>
  <c r="U1102" i="1" s="1"/>
  <c r="S2950" i="1"/>
  <c r="U2950" i="1" s="1"/>
  <c r="S258" i="1"/>
  <c r="U258" i="1" s="1"/>
  <c r="S1971" i="1"/>
  <c r="U1971" i="1" s="1"/>
  <c r="S1332" i="1"/>
  <c r="U1332" i="1" s="1"/>
  <c r="S621" i="1"/>
  <c r="U621" i="1" s="1"/>
  <c r="S2732" i="1"/>
  <c r="U2732" i="1" s="1"/>
  <c r="S3959" i="1"/>
  <c r="U3959" i="1" s="1"/>
  <c r="S2515" i="1"/>
  <c r="U2515" i="1" s="1"/>
  <c r="S1761" i="1"/>
  <c r="U1761" i="1" s="1"/>
  <c r="S1019" i="1"/>
  <c r="U1019" i="1" s="1"/>
  <c r="S3251" i="1"/>
  <c r="U3251" i="1" s="1"/>
  <c r="S853" i="1"/>
  <c r="U853" i="1" s="1"/>
  <c r="S354" i="1"/>
  <c r="U354" i="1" s="1"/>
  <c r="S2457" i="1"/>
  <c r="U2457" i="1" s="1"/>
  <c r="S3898" i="1"/>
  <c r="U3898" i="1" s="1"/>
  <c r="S1226" i="1"/>
  <c r="U1226" i="1" s="1"/>
  <c r="S71" i="1"/>
  <c r="U71" i="1" s="1"/>
  <c r="S1490" i="1"/>
  <c r="U1490" i="1" s="1"/>
  <c r="S2119" i="1"/>
  <c r="U2119" i="1" s="1"/>
  <c r="S30" i="1"/>
  <c r="U30" i="1" s="1"/>
  <c r="S3402" i="1"/>
  <c r="U3402" i="1" s="1"/>
  <c r="S1983" i="1"/>
  <c r="U1983" i="1" s="1"/>
  <c r="S2444" i="1"/>
  <c r="U2444" i="1" s="1"/>
  <c r="S3535" i="1"/>
  <c r="U3535" i="1" s="1"/>
  <c r="S3164" i="1"/>
  <c r="U3164" i="1" s="1"/>
  <c r="S675" i="1"/>
  <c r="U675" i="1" s="1"/>
  <c r="S2054" i="1"/>
  <c r="U2054" i="1" s="1"/>
  <c r="S2589" i="1"/>
  <c r="U2589" i="1" s="1"/>
  <c r="S2801" i="1"/>
  <c r="U2801" i="1" s="1"/>
  <c r="S3772" i="1"/>
  <c r="U3772" i="1" s="1"/>
  <c r="S527" i="1"/>
  <c r="U527" i="1" s="1"/>
  <c r="S2204" i="1"/>
  <c r="U2204" i="1" s="1"/>
  <c r="S707" i="1"/>
  <c r="U707" i="1" s="1"/>
  <c r="S294" i="1"/>
  <c r="U294" i="1" s="1"/>
  <c r="S2281" i="1"/>
  <c r="U2281" i="1" s="1"/>
  <c r="S1875" i="1"/>
  <c r="U1875" i="1" s="1"/>
  <c r="S2150" i="1"/>
  <c r="U2150" i="1" s="1"/>
  <c r="S2255" i="1"/>
  <c r="U2255" i="1" s="1"/>
  <c r="S1917" i="1"/>
  <c r="U1917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3885" i="1"/>
  <c r="P2925" i="1"/>
  <c r="P2926" i="1"/>
  <c r="P2927" i="1"/>
  <c r="P2928" i="1"/>
  <c r="P2929" i="1"/>
  <c r="P2930" i="1"/>
  <c r="P2931" i="1"/>
  <c r="P3882" i="1"/>
  <c r="P2933" i="1"/>
  <c r="P2934" i="1"/>
  <c r="P2935" i="1"/>
  <c r="P2936" i="1"/>
  <c r="P2937" i="1"/>
  <c r="P2938" i="1"/>
  <c r="P3881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878" i="1"/>
  <c r="P3191" i="1"/>
  <c r="P3192" i="1"/>
  <c r="P3193" i="1"/>
  <c r="P3870" i="1"/>
  <c r="P3797" i="1"/>
  <c r="P3196" i="1"/>
  <c r="P3197" i="1"/>
  <c r="P3198" i="1"/>
  <c r="P3199" i="1"/>
  <c r="P3200" i="1"/>
  <c r="P3201" i="1"/>
  <c r="P3202" i="1"/>
  <c r="P3796" i="1"/>
  <c r="P3204" i="1"/>
  <c r="P3205" i="1"/>
  <c r="P3206" i="1"/>
  <c r="P3791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787" i="1"/>
  <c r="P3633" i="1"/>
  <c r="P378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772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64" i="1"/>
  <c r="P3755" i="1"/>
  <c r="P3756" i="1"/>
  <c r="P3763" i="1"/>
  <c r="P3758" i="1"/>
  <c r="P3759" i="1"/>
  <c r="P3760" i="1"/>
  <c r="P3761" i="1"/>
  <c r="P3762" i="1"/>
  <c r="P3757" i="1"/>
  <c r="P3754" i="1"/>
  <c r="P3765" i="1"/>
  <c r="P3766" i="1"/>
  <c r="P3767" i="1"/>
  <c r="P3768" i="1"/>
  <c r="P3769" i="1"/>
  <c r="P3770" i="1"/>
  <c r="P3771" i="1"/>
  <c r="P3649" i="1"/>
  <c r="P3773" i="1"/>
  <c r="P3774" i="1"/>
  <c r="P3775" i="1"/>
  <c r="P3776" i="1"/>
  <c r="P3777" i="1"/>
  <c r="P3778" i="1"/>
  <c r="P3779" i="1"/>
  <c r="P3780" i="1"/>
  <c r="P3781" i="1"/>
  <c r="P3782" i="1"/>
  <c r="P3783" i="1"/>
  <c r="P3634" i="1"/>
  <c r="P3785" i="1"/>
  <c r="P3786" i="1"/>
  <c r="P3632" i="1"/>
  <c r="P3788" i="1"/>
  <c r="P3789" i="1"/>
  <c r="P3790" i="1"/>
  <c r="P3207" i="1"/>
  <c r="P3792" i="1"/>
  <c r="P3793" i="1"/>
  <c r="P3794" i="1"/>
  <c r="P3795" i="1"/>
  <c r="P3203" i="1"/>
  <c r="P3195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194" i="1"/>
  <c r="P3871" i="1"/>
  <c r="P3872" i="1"/>
  <c r="P3873" i="1"/>
  <c r="P3874" i="1"/>
  <c r="P3875" i="1"/>
  <c r="P3876" i="1"/>
  <c r="P3877" i="1"/>
  <c r="P3190" i="1"/>
  <c r="P3879" i="1"/>
  <c r="P3880" i="1"/>
  <c r="P2939" i="1"/>
  <c r="P2932" i="1"/>
  <c r="P3883" i="1"/>
  <c r="P3884" i="1"/>
  <c r="P2924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3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3885" i="1"/>
  <c r="O2925" i="1"/>
  <c r="O2926" i="1"/>
  <c r="O2927" i="1"/>
  <c r="O2928" i="1"/>
  <c r="O2929" i="1"/>
  <c r="O2930" i="1"/>
  <c r="O2931" i="1"/>
  <c r="O3882" i="1"/>
  <c r="O2933" i="1"/>
  <c r="O2934" i="1"/>
  <c r="O2935" i="1"/>
  <c r="O2936" i="1"/>
  <c r="O2937" i="1"/>
  <c r="O2938" i="1"/>
  <c r="O3881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878" i="1"/>
  <c r="O3191" i="1"/>
  <c r="O3192" i="1"/>
  <c r="O3193" i="1"/>
  <c r="O3870" i="1"/>
  <c r="O3797" i="1"/>
  <c r="O3196" i="1"/>
  <c r="O3197" i="1"/>
  <c r="O3198" i="1"/>
  <c r="O3199" i="1"/>
  <c r="O3200" i="1"/>
  <c r="O3201" i="1"/>
  <c r="O3202" i="1"/>
  <c r="O3796" i="1"/>
  <c r="O3204" i="1"/>
  <c r="O3205" i="1"/>
  <c r="O3206" i="1"/>
  <c r="O3791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787" i="1"/>
  <c r="O3633" i="1"/>
  <c r="O378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772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64" i="1"/>
  <c r="O3755" i="1"/>
  <c r="O3756" i="1"/>
  <c r="O3763" i="1"/>
  <c r="O3758" i="1"/>
  <c r="O3759" i="1"/>
  <c r="O3760" i="1"/>
  <c r="O3761" i="1"/>
  <c r="O3762" i="1"/>
  <c r="O3757" i="1"/>
  <c r="O3754" i="1"/>
  <c r="O3765" i="1"/>
  <c r="O3766" i="1"/>
  <c r="O3767" i="1"/>
  <c r="O3768" i="1"/>
  <c r="O3769" i="1"/>
  <c r="O3770" i="1"/>
  <c r="O3771" i="1"/>
  <c r="O3649" i="1"/>
  <c r="O3773" i="1"/>
  <c r="O3774" i="1"/>
  <c r="O3775" i="1"/>
  <c r="O3776" i="1"/>
  <c r="O3777" i="1"/>
  <c r="O3778" i="1"/>
  <c r="O3779" i="1"/>
  <c r="O3780" i="1"/>
  <c r="O3781" i="1"/>
  <c r="O3782" i="1"/>
  <c r="O3783" i="1"/>
  <c r="O3634" i="1"/>
  <c r="O3785" i="1"/>
  <c r="O3786" i="1"/>
  <c r="O3632" i="1"/>
  <c r="O3788" i="1"/>
  <c r="O3789" i="1"/>
  <c r="O3790" i="1"/>
  <c r="O3207" i="1"/>
  <c r="O3792" i="1"/>
  <c r="O3793" i="1"/>
  <c r="O3794" i="1"/>
  <c r="O3795" i="1"/>
  <c r="O3203" i="1"/>
  <c r="O3195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194" i="1"/>
  <c r="O3871" i="1"/>
  <c r="O3872" i="1"/>
  <c r="O3873" i="1"/>
  <c r="O3874" i="1"/>
  <c r="O3875" i="1"/>
  <c r="O3876" i="1"/>
  <c r="O3877" i="1"/>
  <c r="O3190" i="1"/>
  <c r="O3879" i="1"/>
  <c r="O3880" i="1"/>
  <c r="O2939" i="1"/>
  <c r="O2932" i="1"/>
  <c r="O3883" i="1"/>
  <c r="O3884" i="1"/>
  <c r="O2924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9" i="16" l="1"/>
  <c r="F3" i="16"/>
  <c r="F4" i="16"/>
  <c r="G6" i="16"/>
  <c r="F5" i="16"/>
  <c r="F7" i="16"/>
  <c r="F11" i="16"/>
  <c r="F8" i="16"/>
  <c r="F10" i="16"/>
</calcChain>
</file>

<file path=xl/sharedStrings.xml><?xml version="1.0" encoding="utf-8"?>
<sst xmlns="http://schemas.openxmlformats.org/spreadsheetml/2006/main" count="33092" uniqueCount="8421">
  <si>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</si>
  <si>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</si>
  <si>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</si>
  <si>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</si>
  <si>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</si>
  <si>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</si>
  <si>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</si>
  <si>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</si>
  <si>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</si>
  <si>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</si>
  <si>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</si>
  <si>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</si>
  <si>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</si>
  <si>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</si>
  <si>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</si>
  <si>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</si>
  <si>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</si>
  <si>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</si>
  <si>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</si>
  <si>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</si>
  <si>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</si>
  <si>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</si>
  <si>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</si>
  <si>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</si>
  <si>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</si>
  <si>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</si>
  <si>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</si>
  <si>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</si>
  <si>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</si>
  <si>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</si>
  <si>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</si>
  <si>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</si>
  <si>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</si>
  <si>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</si>
  <si>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</si>
  <si>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</si>
  <si>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</si>
  <si>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</si>
  <si>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</si>
  <si>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</si>
  <si>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</si>
  <si>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</si>
  <si>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</si>
  <si>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</si>
  <si>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</si>
  <si>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</si>
  <si>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</si>
  <si>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</si>
  <si>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</si>
  <si>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</si>
  <si>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</si>
  <si>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</si>
  <si>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</si>
  <si>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</si>
  <si>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</si>
  <si>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</si>
  <si>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</si>
  <si>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</si>
  <si>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</si>
  <si>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</si>
  <si>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</si>
  <si>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</si>
  <si>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</si>
  <si>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</si>
  <si>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</si>
  <si>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</si>
  <si>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</si>
  <si>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</si>
  <si>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</si>
  <si>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</si>
  <si>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</si>
  <si>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</si>
  <si>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</si>
  <si>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</si>
  <si>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</si>
  <si>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</si>
  <si>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</si>
  <si>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</si>
  <si>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</si>
  <si>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</si>
  <si>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</si>
  <si>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</si>
  <si>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</si>
  <si>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</si>
  <si>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</si>
  <si>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</si>
  <si>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</si>
  <si>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</si>
  <si>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</si>
  <si>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</si>
  <si>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</si>
  <si>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</si>
  <si>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</si>
  <si>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</si>
  <si>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</si>
  <si>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</si>
  <si>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</si>
  <si>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</si>
  <si>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</si>
  <si>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</si>
  <si>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</si>
  <si>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</si>
  <si>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</si>
  <si>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</si>
  <si>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</si>
  <si>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</si>
  <si>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</si>
  <si>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</si>
  <si>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</si>
  <si>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</si>
  <si>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</si>
  <si>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</si>
  <si>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</si>
  <si>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</si>
  <si>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</si>
  <si>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</si>
  <si>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</si>
  <si>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</si>
  <si>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</si>
  <si>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</si>
  <si>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</si>
  <si>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</si>
  <si>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</si>
  <si>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</si>
  <si>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</si>
  <si>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</si>
  <si>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</si>
  <si>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</si>
  <si>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</si>
  <si>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</si>
  <si>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</si>
  <si>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</si>
  <si>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</si>
  <si>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</si>
  <si>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</si>
  <si>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</si>
  <si>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</si>
  <si>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</si>
  <si>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</si>
  <si>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</si>
  <si>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</si>
  <si>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</si>
  <si>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</si>
  <si>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</si>
  <si>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</si>
  <si>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</si>
  <si>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</si>
  <si>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</si>
  <si>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</si>
  <si>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</si>
  <si>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</si>
  <si>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</si>
  <si>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</si>
  <si>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</si>
  <si>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</si>
  <si>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</si>
  <si>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</si>
  <si>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</si>
  <si>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</si>
  <si>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</si>
  <si>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</si>
  <si>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</si>
  <si>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</si>
  <si>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</si>
  <si>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</si>
  <si>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</si>
  <si>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</si>
  <si>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</si>
  <si>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</si>
  <si>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</si>
  <si>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</si>
  <si>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</si>
  <si>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</si>
  <si>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</si>
  <si>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</si>
  <si>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</si>
  <si>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</si>
  <si>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</si>
  <si>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</si>
  <si>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</si>
  <si>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</si>
  <si>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</si>
  <si>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</si>
  <si>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</si>
  <si>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</si>
  <si>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</si>
  <si>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</si>
  <si>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</si>
  <si>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</si>
  <si>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</si>
  <si>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</si>
  <si>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</si>
  <si>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</si>
  <si>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</si>
  <si>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</si>
  <si>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</si>
  <si>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</si>
  <si>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</si>
  <si>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</si>
  <si>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</si>
  <si>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</si>
  <si>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</si>
  <si>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</si>
  <si>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</si>
  <si>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</si>
  <si>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</si>
  <si>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</si>
  <si>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</si>
  <si>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</si>
  <si>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</si>
  <si>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</si>
  <si>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</si>
  <si>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</si>
  <si>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</si>
  <si>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</si>
  <si>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</si>
  <si>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</si>
  <si>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</si>
  <si>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</si>
  <si>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</si>
  <si>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</si>
  <si>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</si>
  <si>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</si>
  <si>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</si>
  <si>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</si>
  <si>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</si>
  <si>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</si>
  <si>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</si>
  <si>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</si>
  <si>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</si>
  <si>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</si>
  <si>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</si>
  <si>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</si>
  <si>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</si>
  <si>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</si>
  <si>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</si>
  <si>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</si>
  <si>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</si>
  <si>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</si>
  <si>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</si>
  <si>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</si>
  <si>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</si>
  <si>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</si>
  <si>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</si>
  <si>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</si>
  <si>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</si>
  <si>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</si>
  <si>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</si>
  <si>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</si>
  <si>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</si>
  <si>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</si>
  <si>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</si>
  <si>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</si>
  <si>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</si>
  <si>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</si>
  <si>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</si>
  <si>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</si>
  <si>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</si>
  <si>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</si>
  <si>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</si>
  <si>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</si>
  <si>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</si>
  <si>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</si>
  <si>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</si>
  <si>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</si>
  <si>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</si>
  <si>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</si>
  <si>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</si>
  <si>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</si>
  <si>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</si>
  <si>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</si>
  <si>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</si>
  <si>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</si>
  <si>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</si>
  <si>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</si>
  <si>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</si>
  <si>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</si>
  <si>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</si>
  <si>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</si>
  <si>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</si>
  <si>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</si>
  <si>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</si>
  <si>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</si>
  <si>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</si>
  <si>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</si>
  <si>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</si>
  <si>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</si>
  <si>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</si>
  <si>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</si>
  <si>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</si>
  <si>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</si>
  <si>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</si>
  <si>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</si>
  <si>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</si>
  <si>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</si>
  <si>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</si>
  <si>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</si>
  <si>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</si>
  <si>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</si>
  <si>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</si>
  <si>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</si>
  <si>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</si>
  <si>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</si>
  <si>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</si>
  <si>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</si>
  <si>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</si>
  <si>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</si>
  <si>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</si>
  <si>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</si>
  <si>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</si>
  <si>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</si>
  <si>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</si>
  <si>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</si>
  <si>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</si>
  <si>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</si>
  <si>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</si>
  <si>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</si>
  <si>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</si>
  <si>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</si>
  <si>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</si>
  <si>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</si>
  <si>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</si>
  <si>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</si>
  <si>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</si>
  <si>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</si>
  <si>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</si>
  <si>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</si>
  <si>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</si>
  <si>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</si>
  <si>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</si>
  <si>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</si>
  <si>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</si>
  <si>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</si>
  <si>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</si>
  <si>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</si>
  <si>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</si>
  <si>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</si>
  <si>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</si>
  <si>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</si>
  <si>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</si>
  <si>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</si>
  <si>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</si>
  <si>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</si>
  <si>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</si>
  <si>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</si>
  <si>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</si>
  <si>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</si>
  <si>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</si>
  <si>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</si>
  <si>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</si>
  <si>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</si>
  <si>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</si>
  <si>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</si>
  <si>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</si>
  <si>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</si>
  <si>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</si>
  <si>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</si>
  <si>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</si>
  <si>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</si>
  <si>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</si>
  <si>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</si>
  <si>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</si>
  <si>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</si>
  <si>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</si>
  <si>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</si>
  <si>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</si>
  <si>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</si>
  <si>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</si>
  <si>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</si>
  <si>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</si>
  <si>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</si>
  <si>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</si>
  <si>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</si>
  <si>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</si>
  <si>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</si>
  <si>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</si>
  <si>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</si>
  <si>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</si>
  <si>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</si>
  <si>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</si>
  <si>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</si>
  <si>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</si>
  <si>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</si>
  <si>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</si>
  <si>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</si>
  <si>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</si>
  <si>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</si>
  <si>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</si>
  <si>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</si>
  <si>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</si>
  <si>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</si>
  <si>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</si>
  <si>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</si>
  <si>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</si>
  <si>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</si>
  <si>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</si>
  <si>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</si>
  <si>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</si>
  <si>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</si>
  <si>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</si>
  <si>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</si>
  <si>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</si>
  <si>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</si>
  <si>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</si>
  <si>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</si>
  <si>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</si>
  <si>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</si>
  <si>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</si>
  <si>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</si>
  <si>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</si>
  <si>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</si>
  <si>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</si>
  <si>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</si>
  <si>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</si>
  <si>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</si>
  <si>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</si>
  <si>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</si>
  <si>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</si>
  <si>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</si>
  <si>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</si>
  <si>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</si>
  <si>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</si>
  <si>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</si>
  <si>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</si>
  <si>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</si>
  <si>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</si>
  <si>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</si>
  <si>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</si>
  <si>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</si>
  <si>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</si>
  <si>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</si>
  <si>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</si>
  <si>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</si>
  <si>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</si>
  <si>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</si>
  <si>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</si>
  <si>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</si>
  <si>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</si>
  <si>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</si>
  <si>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</si>
  <si>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</si>
  <si>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</si>
  <si>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</si>
  <si>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</si>
  <si>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</si>
  <si>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</si>
  <si>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</si>
  <si>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</si>
  <si>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</si>
  <si>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</si>
  <si>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</si>
  <si>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</si>
  <si>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</si>
  <si>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</si>
  <si>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</si>
  <si>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</si>
  <si>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</si>
  <si>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</si>
  <si>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</si>
  <si>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</si>
  <si>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</si>
  <si>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</si>
  <si>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</si>
  <si>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</si>
  <si>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</si>
  <si>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</si>
  <si>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</si>
  <si>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</si>
  <si>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</si>
  <si>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</si>
  <si>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</si>
  <si>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</si>
  <si>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</si>
  <si>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</si>
  <si>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</si>
  <si>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</si>
  <si>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</si>
  <si>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</si>
  <si>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</si>
  <si>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</si>
  <si>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</si>
  <si>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</si>
  <si>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</si>
  <si>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</si>
  <si>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</si>
  <si>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</si>
  <si>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</si>
  <si>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</si>
  <si>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</si>
  <si>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</si>
  <si>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</si>
  <si>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</si>
  <si>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</si>
  <si>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</si>
  <si>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</si>
  <si>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</si>
  <si>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</si>
  <si>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</si>
  <si>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</si>
  <si>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</si>
  <si>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</si>
  <si>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</si>
  <si>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</si>
  <si>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</si>
  <si>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</si>
  <si>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</si>
  <si>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</si>
  <si>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</si>
  <si>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</si>
  <si>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</si>
  <si>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</si>
  <si>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</si>
  <si>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</si>
  <si>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</si>
  <si>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</si>
  <si>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</si>
  <si>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</si>
  <si>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</si>
  <si>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</si>
  <si>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</si>
  <si>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</si>
  <si>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</si>
  <si>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</si>
  <si>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</si>
  <si>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</si>
  <si>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</si>
  <si>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</si>
  <si>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</si>
  <si>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</si>
  <si>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</si>
  <si>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</si>
  <si>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</si>
  <si>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</si>
  <si>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</si>
  <si>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</si>
  <si>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</si>
  <si>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</si>
  <si>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</si>
  <si>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</si>
  <si>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</si>
  <si>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</si>
  <si>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</si>
  <si>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</si>
  <si>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</si>
  <si>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</si>
  <si>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</si>
  <si>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</si>
  <si>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</si>
  <si>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</si>
  <si>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</si>
  <si>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</si>
  <si>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</si>
  <si>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</si>
  <si>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</si>
  <si>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</si>
  <si>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</si>
  <si>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</si>
  <si>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</si>
  <si>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</si>
  <si>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</si>
  <si>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</si>
  <si>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</si>
  <si>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</si>
  <si>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</si>
  <si>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</si>
  <si>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</si>
  <si>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</si>
  <si>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</si>
  <si>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</si>
  <si>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</si>
  <si>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</si>
  <si>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</si>
  <si>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</si>
  <si>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</si>
  <si>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</si>
  <si>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</si>
  <si>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</si>
  <si>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</si>
  <si>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</si>
  <si>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</si>
  <si>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</si>
  <si>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</si>
  <si>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</si>
  <si>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</si>
  <si>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</si>
  <si>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</si>
  <si>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</si>
  <si>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</si>
  <si>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</si>
  <si>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</si>
  <si>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</si>
  <si>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</si>
  <si>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</si>
  <si>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</si>
  <si>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</si>
  <si>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</si>
  <si>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</si>
  <si>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</si>
  <si>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</si>
  <si>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</si>
  <si>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</si>
  <si>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</si>
  <si>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</si>
  <si>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</si>
  <si>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</si>
  <si>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</si>
  <si>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</si>
  <si>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</si>
  <si>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</si>
  <si>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</si>
  <si>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</si>
  <si>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</si>
  <si>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</si>
  <si>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</si>
  <si>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</si>
  <si>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</si>
  <si>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</si>
  <si>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</si>
  <si>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</si>
  <si>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</si>
  <si>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</si>
  <si>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</si>
  <si>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</si>
  <si>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</si>
  <si>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</si>
  <si>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</si>
  <si>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</si>
  <si>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</si>
  <si>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</si>
  <si>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</si>
  <si>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</si>
  <si>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</si>
  <si>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</si>
  <si>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</si>
  <si>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</si>
  <si>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</si>
  <si>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</si>
  <si>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</si>
  <si>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</si>
  <si>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</si>
  <si>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</si>
  <si>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</si>
  <si>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</si>
  <si>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</si>
  <si>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</si>
  <si>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</si>
  <si>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</si>
  <si>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</si>
  <si>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</si>
  <si>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</si>
  <si>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</si>
  <si>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</si>
  <si>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</si>
  <si>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</si>
  <si>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</si>
  <si>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</si>
  <si>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</si>
  <si>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</si>
  <si>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</si>
  <si>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</si>
  <si>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</si>
  <si>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</si>
  <si>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</si>
  <si>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</si>
  <si>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</si>
  <si>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</si>
  <si>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</si>
  <si>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</si>
  <si>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</si>
  <si>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</si>
  <si>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</si>
  <si>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</si>
  <si>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</si>
  <si>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</si>
  <si>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</si>
  <si>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</si>
  <si>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</si>
  <si>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</si>
  <si>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</si>
  <si>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</si>
  <si>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</si>
  <si>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</si>
  <si>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</si>
  <si>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</si>
  <si>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</si>
  <si>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</si>
  <si>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</si>
  <si>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</si>
  <si>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</si>
  <si>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</si>
  <si>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</si>
  <si>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</si>
  <si>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</si>
  <si>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</si>
  <si>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</si>
  <si>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</si>
  <si>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</si>
  <si>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</si>
  <si>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</si>
  <si>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</si>
  <si>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</si>
  <si>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</si>
  <si>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</si>
  <si>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</si>
  <si>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</si>
  <si>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</si>
  <si>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</si>
  <si>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</si>
  <si>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</si>
  <si>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</si>
  <si>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</si>
  <si>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</si>
  <si>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</si>
  <si>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</si>
  <si>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</si>
  <si>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</si>
  <si>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</si>
  <si>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</si>
  <si>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</si>
  <si>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</si>
  <si>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</si>
  <si>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</si>
  <si>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</si>
  <si>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</si>
  <si>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</si>
  <si>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</si>
  <si>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</si>
  <si>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</si>
  <si>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</si>
  <si>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</si>
  <si>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</si>
  <si>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</si>
  <si>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</si>
  <si>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</si>
  <si>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</si>
  <si>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</si>
  <si>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</si>
  <si>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</si>
  <si>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</si>
  <si>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</si>
  <si>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</si>
  <si>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</si>
  <si>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</si>
  <si>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</si>
  <si>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</si>
  <si>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</si>
  <si>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</si>
  <si>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</si>
  <si>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</si>
  <si>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</si>
  <si>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</si>
  <si>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</si>
  <si>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</si>
  <si>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</si>
  <si>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</si>
  <si>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</si>
  <si>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</si>
  <si>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</si>
  <si>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</si>
  <si>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</si>
  <si>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</si>
  <si>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</si>
  <si>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</si>
  <si>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</si>
  <si>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</si>
  <si>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</si>
  <si>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</si>
  <si>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</si>
  <si>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</si>
  <si>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</si>
  <si>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</si>
  <si>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</si>
  <si>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</si>
  <si>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</si>
  <si>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</si>
  <si>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</si>
  <si>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</si>
  <si>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</si>
  <si>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</si>
  <si>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</si>
  <si>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</si>
  <si>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</si>
  <si>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</si>
  <si>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</si>
  <si>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</si>
  <si>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</si>
  <si>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</si>
  <si>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</si>
  <si>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</si>
  <si>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</si>
  <si>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</si>
  <si>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</si>
  <si>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</si>
  <si>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</si>
  <si>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</si>
  <si>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</si>
  <si>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</si>
  <si>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</si>
  <si>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</si>
  <si>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</si>
  <si>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</si>
  <si>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</si>
  <si>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</si>
  <si>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</si>
  <si>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</si>
  <si>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</si>
  <si>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</si>
  <si>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</si>
  <si>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</si>
  <si>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</si>
  <si>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</si>
  <si>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</si>
  <si>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</si>
  <si>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</si>
  <si>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</si>
  <si>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</si>
  <si>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</si>
  <si>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</si>
  <si>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</si>
  <si>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</si>
  <si>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</si>
  <si>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</si>
  <si>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</si>
  <si>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</si>
  <si>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</si>
  <si>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</si>
  <si>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</si>
  <si>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</si>
  <si>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</si>
  <si>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</si>
  <si>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</si>
  <si>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</si>
  <si>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</si>
  <si>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</si>
  <si>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</si>
  <si>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</si>
  <si>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</si>
  <si>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</si>
  <si>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</si>
  <si>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</si>
  <si>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</si>
  <si>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</si>
  <si>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</si>
  <si>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</si>
  <si>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</si>
  <si>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</si>
  <si>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</si>
  <si>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</si>
  <si>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</si>
  <si>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</si>
  <si>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</si>
  <si>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</si>
  <si>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</si>
  <si>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</si>
  <si>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</si>
  <si>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</si>
  <si>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</si>
  <si>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</si>
  <si>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</si>
  <si>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</si>
  <si>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</si>
  <si>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</si>
  <si>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</si>
  <si>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</si>
  <si>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</si>
  <si>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</si>
  <si>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</si>
  <si>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</si>
  <si>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</si>
  <si>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</si>
  <si>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</si>
  <si>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</si>
  <si>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</si>
  <si>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</si>
  <si>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</si>
  <si>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</si>
  <si>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</si>
  <si>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</si>
  <si>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</si>
  <si>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</si>
  <si>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</si>
  <si>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</si>
  <si>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</si>
  <si>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</si>
  <si>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</si>
  <si>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</si>
  <si>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</si>
  <si>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</si>
  <si>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</si>
  <si>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</si>
  <si>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</si>
  <si>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</si>
  <si>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</si>
  <si>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</si>
  <si>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</si>
  <si>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</si>
  <si>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</si>
  <si>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</si>
  <si>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</si>
  <si>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</si>
  <si>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</si>
  <si>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</si>
  <si>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</si>
  <si>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</si>
  <si>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</si>
  <si>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</si>
  <si>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</si>
  <si>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</si>
  <si>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</si>
  <si>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</si>
  <si>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</si>
  <si>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</si>
  <si>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</si>
  <si>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</si>
  <si>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</si>
  <si>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</si>
  <si>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</si>
  <si>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</si>
  <si>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</si>
  <si>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</si>
  <si>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</si>
  <si>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</si>
  <si>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</si>
  <si>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</si>
  <si>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</si>
  <si>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</si>
  <si>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</si>
  <si>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</si>
  <si>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</si>
  <si>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</si>
  <si>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</si>
  <si>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</si>
  <si>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</si>
  <si>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</si>
  <si>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</si>
  <si>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</si>
  <si>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</si>
  <si>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</si>
  <si>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</si>
  <si>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</si>
  <si>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</si>
  <si>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</si>
  <si>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</si>
  <si>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</si>
  <si>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</si>
  <si>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</si>
  <si>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</si>
  <si>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</si>
  <si>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</si>
  <si>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</si>
  <si>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</si>
  <si>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</si>
  <si>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</si>
  <si>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</si>
  <si>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</si>
  <si>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</si>
  <si>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</si>
  <si>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</si>
  <si>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</si>
  <si>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</si>
  <si>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</si>
  <si>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</si>
  <si>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</si>
  <si>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</si>
  <si>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</si>
  <si>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</si>
  <si>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</si>
  <si>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</si>
  <si>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</si>
  <si>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</si>
  <si>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</si>
  <si>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</si>
  <si>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</si>
  <si>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</si>
  <si>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</si>
  <si>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</si>
  <si>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</si>
  <si>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</si>
  <si>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</si>
  <si>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</si>
  <si>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</si>
  <si>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</si>
  <si>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</si>
  <si>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</si>
  <si>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</si>
  <si>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</si>
  <si>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</si>
  <si>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</si>
  <si>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</si>
  <si>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</si>
  <si>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</si>
  <si>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</si>
  <si>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</si>
  <si>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</si>
  <si>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</si>
  <si>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</si>
  <si>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</si>
  <si>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</si>
  <si>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</si>
  <si>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</si>
  <si>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</si>
  <si>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</si>
  <si>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</si>
  <si>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</si>
  <si>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</si>
  <si>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</si>
  <si>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</si>
  <si>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</si>
  <si>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</si>
  <si>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</si>
  <si>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</si>
  <si>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</si>
  <si>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</si>
  <si>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</si>
  <si>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</si>
  <si>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</si>
  <si>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</si>
  <si>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</si>
  <si>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</si>
  <si>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</si>
  <si>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</si>
  <si>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</si>
  <si>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</si>
  <si>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</si>
  <si>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</si>
  <si>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</si>
  <si>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</si>
  <si>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</si>
  <si>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</si>
  <si>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</si>
  <si>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</si>
  <si>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</si>
  <si>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</si>
  <si>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</si>
  <si>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</si>
  <si>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</si>
  <si>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</si>
  <si>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</si>
  <si>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</si>
  <si>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</si>
  <si>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</si>
  <si>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</si>
  <si>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</si>
  <si>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</si>
  <si>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</si>
  <si>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</si>
  <si>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</si>
  <si>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</si>
  <si>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</si>
  <si>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</si>
  <si>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</si>
  <si>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</si>
  <si>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</si>
  <si>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</si>
  <si>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</si>
  <si>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</si>
  <si>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</si>
  <si>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</si>
  <si>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</si>
  <si>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</si>
  <si>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</si>
  <si>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</si>
  <si>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</si>
  <si>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</si>
  <si>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</si>
  <si>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</si>
  <si>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</si>
  <si>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</si>
  <si>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</si>
  <si>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</si>
  <si>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</si>
  <si>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</si>
  <si>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</si>
  <si>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</si>
  <si>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</si>
  <si>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</si>
  <si>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</si>
  <si>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</si>
  <si>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</si>
  <si>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</si>
  <si>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</si>
  <si>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</si>
  <si>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</si>
  <si>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</si>
  <si>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</si>
  <si>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</si>
  <si>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</si>
  <si>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</si>
  <si>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</si>
  <si>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</si>
  <si>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</si>
  <si>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</si>
  <si>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</si>
  <si>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</si>
  <si>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</si>
  <si>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</si>
  <si>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</si>
  <si>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</si>
  <si>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</si>
  <si>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</si>
  <si>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</si>
  <si>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</si>
  <si>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</si>
  <si>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</si>
  <si>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</si>
  <si>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</si>
  <si>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</si>
  <si>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</si>
  <si>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</si>
  <si>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</si>
  <si>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</si>
  <si>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</si>
  <si>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</si>
  <si>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</si>
  <si>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</si>
  <si>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</si>
  <si>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</si>
  <si>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</si>
  <si>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</si>
  <si>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</si>
  <si>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</si>
  <si>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</si>
  <si>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</si>
  <si>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</si>
  <si>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</si>
  <si>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</si>
  <si>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</si>
  <si>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</si>
  <si>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</si>
  <si>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</si>
  <si>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</si>
  <si>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</si>
  <si>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</si>
  <si>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</si>
  <si>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</si>
  <si>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</si>
  <si>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</si>
  <si>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</si>
  <si>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</si>
  <si>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</si>
  <si>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</si>
  <si>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</si>
  <si>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</si>
  <si>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</si>
  <si>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</si>
  <si>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</si>
  <si>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</si>
  <si>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</si>
  <si>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</si>
  <si>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</si>
  <si>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</si>
  <si>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</si>
  <si>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</si>
  <si>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</si>
  <si>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</si>
  <si>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</si>
  <si>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</si>
  <si>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</si>
  <si>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</si>
  <si>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</si>
  <si>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</si>
  <si>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</si>
  <si>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</si>
  <si>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</si>
  <si>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</si>
  <si>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</si>
  <si>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</si>
  <si>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</si>
  <si>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</si>
  <si>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</si>
  <si>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</si>
  <si>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</si>
  <si>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</si>
  <si>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</si>
  <si>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</si>
  <si>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</si>
  <si>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</si>
  <si>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</si>
  <si>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</si>
  <si>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</si>
  <si>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</si>
  <si>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</si>
  <si>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</si>
  <si>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</si>
  <si>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</si>
  <si>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</si>
  <si>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</si>
  <si>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</si>
  <si>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</si>
  <si>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</si>
  <si>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</si>
  <si>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</si>
  <si>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</si>
  <si>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</si>
  <si>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</si>
  <si>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</si>
  <si>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</si>
  <si>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</si>
  <si>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</si>
  <si>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</si>
  <si>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</si>
  <si>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</si>
  <si>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</si>
  <si>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</si>
  <si>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</si>
  <si>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</si>
  <si>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</si>
  <si>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</si>
  <si>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</si>
  <si>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</si>
  <si>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</si>
  <si>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</si>
  <si>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</si>
  <si>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</si>
  <si>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</si>
  <si>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</si>
  <si>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</si>
  <si>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</si>
  <si>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</si>
  <si>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</si>
  <si>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</si>
  <si>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</si>
  <si>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</si>
  <si>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</si>
  <si>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</si>
  <si>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</si>
  <si>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</si>
  <si>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</si>
  <si>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</si>
  <si>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</si>
  <si>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</si>
  <si>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</si>
  <si>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</si>
  <si>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</si>
  <si>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</si>
  <si>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</si>
  <si>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</si>
  <si>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</si>
  <si>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</si>
  <si>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</si>
  <si>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</si>
  <si>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</si>
  <si>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</si>
  <si>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</si>
  <si>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</si>
  <si>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</si>
  <si>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</si>
  <si>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</si>
  <si>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</si>
  <si>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</si>
  <si>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</si>
  <si>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</si>
  <si>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</si>
  <si>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</si>
  <si>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</si>
  <si>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</si>
  <si>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</si>
  <si>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</si>
  <si>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</si>
  <si>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</si>
  <si>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</si>
  <si>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</si>
  <si>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</si>
  <si>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</si>
  <si>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</si>
  <si>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</si>
  <si>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</si>
  <si>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</si>
  <si>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</si>
  <si>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</si>
  <si>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</si>
  <si>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</si>
  <si>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</si>
  <si>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</si>
  <si>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</si>
  <si>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</si>
  <si>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</si>
  <si>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</si>
  <si>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</si>
  <si>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</si>
  <si>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</si>
  <si>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</si>
  <si>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</si>
  <si>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</si>
  <si>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</si>
  <si>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</si>
  <si>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</si>
  <si>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</si>
  <si>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</si>
  <si>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</si>
  <si>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</si>
  <si>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</si>
  <si>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</si>
  <si>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</si>
  <si>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</si>
  <si>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</si>
  <si>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</si>
  <si>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</si>
  <si>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</si>
  <si>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</si>
  <si>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</si>
  <si>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</si>
  <si>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</si>
  <si>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</si>
  <si>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</si>
  <si>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</si>
  <si>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</si>
  <si>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</si>
  <si>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</si>
  <si>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</si>
  <si>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</si>
  <si>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</si>
  <si>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</si>
  <si>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</si>
  <si>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</si>
  <si>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</si>
  <si>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</si>
  <si>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</si>
  <si>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</si>
  <si>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</si>
  <si>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</si>
  <si>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</si>
  <si>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</si>
  <si>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</si>
  <si>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</si>
  <si>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</si>
  <si>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</si>
  <si>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</si>
  <si>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</si>
  <si>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</si>
  <si>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</si>
  <si>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</si>
  <si>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</si>
  <si>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</si>
  <si>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</si>
  <si>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</si>
  <si>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</si>
  <si>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</si>
  <si>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</si>
  <si>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</si>
  <si>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</si>
  <si>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</si>
  <si>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</si>
  <si>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</si>
  <si>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</si>
  <si>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</si>
  <si>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</si>
  <si>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</si>
  <si>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</si>
  <si>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</si>
  <si>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</si>
  <si>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</si>
  <si>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</si>
  <si>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</si>
  <si>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</si>
  <si>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</si>
  <si>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</si>
  <si>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</si>
  <si>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</si>
  <si>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</si>
  <si>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</si>
  <si>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</si>
  <si>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</si>
  <si>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</si>
  <si>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</si>
  <si>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</si>
  <si>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</si>
  <si>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</si>
  <si>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</si>
  <si>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</si>
  <si>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</si>
  <si>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</si>
  <si>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</si>
  <si>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</si>
  <si>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</si>
  <si>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</si>
  <si>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</si>
  <si>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</si>
  <si>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</si>
  <si>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</si>
  <si>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</si>
  <si>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</si>
  <si>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</si>
  <si>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</si>
  <si>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</si>
  <si>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</si>
  <si>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</si>
  <si>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</si>
  <si>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</si>
  <si>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</si>
  <si>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</si>
  <si>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</si>
  <si>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</si>
  <si>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</si>
  <si>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</si>
  <si>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</si>
  <si>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</si>
  <si>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</si>
  <si>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</si>
  <si>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</si>
  <si>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</si>
  <si>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</si>
  <si>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</si>
  <si>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</si>
  <si>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</si>
  <si>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</si>
  <si>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</si>
  <si>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</si>
  <si>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</si>
  <si>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</si>
  <si>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</si>
  <si>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</si>
  <si>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</si>
  <si>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</si>
  <si>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</si>
  <si>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</si>
  <si>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</si>
  <si>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</si>
  <si>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</si>
  <si>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</si>
  <si>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</si>
  <si>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</si>
  <si>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</si>
  <si>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</si>
  <si>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</si>
  <si>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</si>
  <si>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</si>
  <si>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</si>
  <si>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</si>
  <si>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</si>
  <si>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</si>
  <si>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</si>
  <si>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</si>
  <si>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</si>
  <si>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</si>
  <si>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</si>
  <si>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</si>
  <si>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</si>
  <si>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</si>
  <si>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</si>
  <si>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</si>
  <si>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</si>
  <si>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</si>
  <si>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</si>
  <si>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</si>
  <si>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</si>
  <si>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</si>
  <si>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</si>
  <si>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</si>
  <si>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</si>
  <si>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</si>
  <si>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</si>
  <si>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</si>
  <si>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</si>
  <si>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</si>
  <si>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</si>
  <si>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</si>
  <si>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</si>
  <si>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</si>
  <si>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</si>
  <si>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</si>
  <si>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</si>
  <si>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</si>
  <si>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</si>
  <si>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</si>
  <si>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</si>
  <si>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</si>
  <si>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</si>
  <si>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</si>
  <si>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</si>
  <si>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</si>
  <si>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</si>
  <si>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</si>
  <si>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</si>
  <si>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</si>
  <si>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</si>
  <si>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</si>
  <si>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</si>
  <si>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</si>
  <si>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</si>
  <si>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</si>
  <si>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</si>
  <si>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</si>
  <si>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</si>
  <si>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</si>
  <si>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</si>
  <si>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</si>
  <si>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</si>
  <si>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</si>
  <si>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</si>
  <si>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</si>
  <si>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</si>
  <si>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</si>
  <si>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</si>
  <si>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</si>
  <si>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</si>
  <si>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</si>
  <si>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</si>
  <si>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</si>
  <si>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</si>
  <si>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</si>
  <si>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</si>
  <si>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</si>
  <si>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</si>
  <si>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</si>
  <si>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</si>
  <si>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</si>
  <si>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</si>
  <si>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</si>
  <si>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</si>
  <si>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</si>
  <si>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</si>
  <si>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</si>
  <si>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</si>
  <si>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</si>
  <si>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</si>
  <si>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</si>
  <si>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</si>
  <si>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</si>
  <si>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</si>
  <si>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</si>
  <si>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</si>
  <si>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</si>
  <si>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</si>
  <si>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</si>
  <si>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</si>
  <si>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</si>
  <si>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</si>
  <si>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</si>
  <si>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</si>
  <si>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</si>
  <si>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</si>
  <si>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</si>
  <si>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</si>
  <si>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</si>
  <si>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</si>
  <si>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</si>
  <si>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</si>
  <si>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</si>
  <si>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</si>
  <si>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</si>
  <si>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</si>
  <si>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</si>
  <si>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</si>
  <si>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</si>
  <si>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</si>
  <si>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</si>
  <si>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</si>
  <si>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</si>
  <si>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</si>
  <si>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</si>
  <si>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</si>
  <si>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</si>
  <si>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</si>
  <si>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</si>
  <si>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</si>
  <si>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</si>
  <si>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</si>
  <si>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</si>
  <si>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</si>
  <si>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</si>
  <si>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</si>
  <si>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</si>
  <si>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</si>
  <si>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</si>
  <si>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</si>
  <si>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</si>
  <si>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</si>
  <si>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</si>
  <si>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</si>
  <si>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</si>
  <si>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</si>
  <si>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</si>
  <si>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</si>
  <si>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</si>
  <si>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</si>
  <si>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</si>
  <si>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</si>
  <si>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</si>
  <si>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</si>
  <si>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</si>
  <si>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</si>
  <si>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</si>
  <si>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</si>
  <si>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</si>
  <si>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</si>
  <si>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</si>
  <si>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</si>
  <si>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</si>
  <si>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</si>
  <si>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</si>
  <si>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</si>
  <si>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</si>
  <si>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</si>
  <si>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</si>
  <si>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</si>
  <si>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</si>
  <si>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</si>
  <si>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</si>
  <si>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</si>
  <si>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</si>
  <si>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</si>
  <si>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</si>
  <si>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</si>
  <si>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</si>
  <si>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</si>
  <si>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</si>
  <si>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</si>
  <si>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</si>
  <si>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</si>
  <si>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</si>
  <si>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</si>
  <si>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</si>
  <si>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</si>
  <si>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</si>
  <si>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</si>
  <si>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</si>
  <si>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</si>
  <si>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</si>
  <si>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</si>
  <si>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</si>
  <si>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</si>
  <si>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</si>
  <si>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</si>
  <si>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</si>
  <si>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</si>
  <si>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</si>
  <si>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</si>
  <si>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</si>
  <si>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</si>
  <si>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</si>
  <si>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</si>
  <si>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</si>
  <si>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</si>
  <si>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</si>
  <si>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</si>
  <si>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</si>
  <si>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</si>
  <si>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</si>
  <si>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</si>
  <si>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</si>
  <si>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</si>
  <si>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</si>
  <si>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</si>
  <si>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</si>
  <si>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</si>
  <si>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</si>
  <si>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</si>
  <si>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</si>
  <si>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</si>
  <si>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</si>
  <si>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</si>
  <si>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</si>
  <si>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</si>
  <si>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</si>
  <si>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</si>
  <si>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</si>
  <si>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</si>
  <si>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</si>
  <si>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</si>
  <si>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</si>
  <si>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</si>
  <si>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</si>
  <si>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</si>
  <si>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</si>
  <si>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</si>
  <si>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</si>
  <si>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</si>
  <si>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</si>
  <si>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</si>
  <si>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</si>
  <si>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</si>
  <si>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</si>
  <si>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</si>
  <si>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</si>
  <si>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</si>
  <si>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</si>
  <si>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</si>
  <si>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</si>
  <si>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</si>
  <si>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</si>
  <si>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</si>
  <si>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</si>
  <si>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</si>
  <si>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</si>
  <si>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</si>
  <si>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</si>
  <si>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</si>
  <si>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</si>
  <si>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</si>
  <si>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</si>
  <si>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</si>
  <si>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</si>
  <si>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</si>
  <si>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</si>
  <si>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</si>
  <si>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</si>
  <si>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</si>
  <si>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</si>
  <si>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</si>
  <si>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</si>
  <si>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</si>
  <si>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</si>
  <si>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</si>
  <si>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</si>
  <si>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</si>
  <si>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</si>
  <si>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</si>
  <si>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</si>
  <si>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</si>
  <si>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</si>
  <si>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</si>
  <si>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</si>
  <si>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</si>
  <si>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</si>
  <si>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</si>
  <si>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</si>
  <si>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</si>
  <si>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</si>
  <si>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</si>
  <si>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</si>
  <si>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</si>
  <si>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</si>
  <si>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</si>
  <si>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</si>
  <si>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</si>
  <si>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</si>
  <si>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</si>
  <si>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</si>
  <si>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</si>
  <si>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</si>
  <si>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</si>
  <si>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</si>
  <si>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</si>
  <si>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</si>
  <si>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</si>
  <si>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</si>
  <si>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</si>
  <si>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</si>
  <si>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</si>
  <si>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</si>
  <si>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</si>
  <si>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</si>
  <si>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</si>
  <si>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</si>
  <si>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</si>
  <si>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</si>
  <si>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</si>
  <si>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</si>
  <si>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</si>
  <si>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</si>
  <si>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</si>
  <si>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</si>
  <si>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</si>
  <si>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</si>
  <si>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</si>
  <si>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</si>
  <si>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</si>
  <si>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</si>
  <si>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</si>
  <si>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</si>
  <si>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</si>
  <si>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</si>
  <si>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</si>
  <si>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</si>
  <si>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</si>
  <si>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</si>
  <si>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</si>
  <si>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</si>
  <si>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</si>
  <si>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</si>
  <si>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</si>
  <si>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</si>
  <si>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</si>
  <si>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</si>
  <si>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</si>
  <si>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</si>
  <si>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</si>
  <si>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</si>
  <si>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</si>
  <si>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</si>
  <si>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</si>
  <si>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</si>
  <si>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</si>
  <si>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</si>
  <si>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</si>
  <si>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</si>
  <si>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</si>
  <si>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</si>
  <si>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</si>
  <si>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</si>
  <si>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</si>
  <si>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</si>
  <si>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</si>
  <si>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</si>
  <si>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</si>
  <si>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</si>
  <si>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</si>
  <si>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</si>
  <si>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</si>
  <si>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</si>
  <si>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</si>
  <si>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</si>
  <si>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</si>
  <si>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</si>
  <si>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</si>
  <si>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</si>
  <si>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</si>
  <si>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</si>
  <si>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</si>
  <si>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</si>
  <si>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</si>
  <si>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</si>
  <si>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</si>
  <si>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</si>
  <si>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</si>
  <si>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</si>
  <si>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</si>
  <si>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</si>
  <si>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</si>
  <si>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</si>
  <si>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</si>
  <si>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</si>
  <si>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</si>
  <si>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</si>
  <si>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</si>
  <si>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</si>
  <si>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</si>
  <si>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</si>
  <si>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</si>
  <si>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</si>
  <si>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</si>
  <si>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</si>
  <si>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</si>
  <si>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</si>
  <si>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</si>
  <si>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</si>
  <si>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</si>
  <si>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</si>
  <si>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</si>
  <si>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</si>
  <si>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</si>
  <si>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</si>
  <si>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</si>
  <si>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</si>
  <si>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</si>
  <si>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</si>
  <si>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</si>
  <si>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</si>
  <si>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</si>
  <si>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</si>
  <si>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</si>
  <si>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</si>
  <si>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</si>
  <si>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</si>
  <si>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</si>
  <si>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</si>
  <si>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</si>
  <si>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</si>
  <si>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</si>
  <si>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</si>
  <si>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</si>
  <si>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</si>
  <si>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</si>
  <si>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</si>
  <si>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</si>
  <si>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</si>
  <si>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</si>
  <si>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</si>
  <si>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</si>
  <si>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</si>
  <si>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</si>
  <si>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</si>
  <si>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</si>
  <si>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</si>
  <si>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</si>
  <si>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</si>
  <si>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</si>
  <si>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</si>
  <si>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</si>
  <si>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</si>
  <si>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</si>
  <si>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</si>
  <si>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</si>
  <si>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</si>
  <si>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</si>
  <si>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</si>
  <si>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</si>
  <si>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</si>
  <si>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</si>
  <si>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</si>
  <si>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</si>
  <si>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</si>
  <si>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</si>
  <si>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</si>
  <si>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</si>
  <si>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</si>
  <si>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</si>
  <si>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</si>
  <si>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</si>
  <si>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</si>
  <si>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</si>
  <si>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</si>
  <si>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</si>
  <si>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</si>
  <si>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</si>
  <si>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</si>
  <si>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</si>
  <si>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</si>
  <si>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</si>
  <si>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</si>
  <si>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</si>
  <si>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</si>
  <si>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</si>
  <si>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</si>
  <si>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</si>
  <si>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</si>
  <si>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</si>
  <si>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</si>
  <si>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</si>
  <si>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</si>
  <si>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</si>
  <si>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</si>
  <si>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</si>
  <si>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</si>
  <si>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</si>
  <si>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</si>
  <si>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</si>
  <si>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</si>
  <si>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</si>
  <si>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</si>
  <si>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</si>
  <si>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</si>
  <si>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</si>
  <si>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</si>
  <si>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</si>
  <si>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</si>
  <si>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</si>
  <si>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</si>
  <si>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</si>
  <si>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</si>
  <si>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</si>
  <si>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</si>
  <si>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</si>
  <si>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</si>
  <si>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</si>
  <si>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</si>
  <si>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</si>
  <si>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</si>
  <si>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</si>
  <si>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</si>
  <si>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</si>
  <si>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</si>
  <si>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</si>
  <si>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</si>
  <si>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</si>
  <si>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</si>
  <si>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</si>
  <si>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</si>
  <si>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</si>
  <si>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</si>
  <si>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</si>
  <si>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</si>
  <si>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</si>
  <si>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</si>
  <si>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</si>
  <si>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</si>
  <si>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</si>
  <si>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</si>
  <si>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</si>
  <si>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</si>
  <si>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</si>
  <si>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</si>
  <si>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</si>
  <si>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</si>
  <si>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</si>
  <si>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</si>
  <si>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</si>
  <si>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</si>
  <si>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</si>
  <si>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</si>
  <si>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</si>
  <si>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</si>
  <si>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</si>
  <si>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</si>
  <si>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</si>
  <si>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</si>
  <si>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</si>
  <si>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</si>
  <si>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</si>
  <si>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</si>
  <si>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</si>
  <si>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</si>
  <si>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</si>
  <si>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</si>
  <si>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</si>
  <si>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</si>
  <si>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</si>
  <si>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</si>
  <si>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</si>
  <si>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</si>
  <si>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</si>
  <si>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</si>
  <si>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</si>
  <si>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</si>
  <si>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</si>
  <si>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</si>
  <si>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</si>
  <si>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</si>
  <si>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</si>
  <si>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</si>
  <si>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</si>
  <si>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</si>
  <si>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</si>
  <si>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</si>
  <si>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</si>
  <si>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</si>
  <si>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</si>
  <si>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</si>
  <si>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</si>
  <si>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</si>
  <si>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</si>
  <si>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</si>
  <si>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</si>
  <si>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</si>
  <si>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</si>
  <si>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</si>
  <si>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</si>
  <si>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</si>
  <si>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</si>
  <si>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</si>
  <si>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</si>
  <si>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</si>
  <si>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</si>
  <si>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</si>
  <si>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</si>
  <si>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</si>
  <si>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</si>
  <si>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</si>
  <si>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</si>
  <si>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</si>
  <si>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</si>
  <si>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</si>
  <si>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</si>
  <si>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</si>
  <si>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</si>
  <si>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</si>
  <si>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</si>
  <si>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</si>
  <si>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</si>
  <si>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</si>
  <si>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</si>
  <si>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</si>
  <si>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</si>
  <si>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</si>
  <si>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</si>
  <si>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</si>
  <si>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</si>
  <si>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</si>
  <si>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</si>
  <si>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</si>
  <si>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</si>
  <si>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</si>
  <si>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</si>
  <si>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</si>
  <si>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</si>
  <si>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</si>
  <si>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</si>
  <si>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</si>
  <si>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</si>
  <si>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</si>
  <si>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</si>
  <si>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</si>
  <si>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</si>
  <si>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</si>
  <si>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</si>
  <si>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</si>
  <si>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</si>
  <si>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</si>
  <si>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</si>
  <si>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</si>
  <si>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</si>
  <si>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</si>
  <si>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</si>
  <si>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</si>
  <si>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</si>
  <si>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</si>
  <si>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</si>
  <si>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</si>
  <si>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</si>
  <si>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</si>
  <si>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</si>
  <si>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</si>
  <si>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</si>
  <si>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</si>
  <si>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</si>
  <si>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</si>
  <si>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</si>
  <si>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</si>
  <si>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</si>
  <si>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</si>
  <si>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</si>
  <si>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</si>
  <si>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</si>
  <si>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</si>
  <si>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</si>
  <si>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</si>
  <si>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</si>
  <si>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</si>
  <si>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</si>
  <si>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</si>
  <si>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</si>
  <si>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</si>
  <si>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</si>
  <si>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</si>
  <si>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</si>
  <si>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</si>
  <si>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</si>
  <si>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</si>
  <si>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</si>
  <si>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</si>
  <si>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</si>
  <si>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</si>
  <si>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</si>
  <si>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</si>
  <si>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</si>
  <si>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</si>
  <si>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</si>
  <si>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</si>
  <si>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</si>
  <si>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</si>
  <si>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</si>
  <si>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</si>
  <si>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</si>
  <si>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</si>
  <si>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</si>
  <si>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</si>
  <si>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</si>
  <si>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</si>
  <si>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</si>
  <si>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</si>
  <si>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</si>
  <si>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</si>
  <si>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</si>
  <si>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</si>
  <si>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</si>
  <si>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</si>
  <si>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</si>
  <si>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</si>
  <si>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</si>
  <si>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</si>
  <si>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</si>
  <si>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</si>
  <si>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</si>
  <si>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</si>
  <si>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</si>
  <si>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</si>
  <si>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</si>
  <si>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</si>
  <si>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</si>
  <si>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</si>
  <si>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</si>
  <si>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</si>
  <si>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</si>
  <si>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</si>
  <si>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</si>
  <si>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</si>
  <si>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</si>
  <si>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</si>
  <si>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</si>
  <si>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</si>
  <si>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</si>
  <si>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</si>
  <si>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</si>
  <si>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</si>
  <si>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</si>
  <si>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</si>
  <si>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</si>
  <si>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</si>
  <si>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</si>
  <si>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</si>
  <si>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</si>
  <si>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</si>
  <si>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</si>
  <si>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</si>
  <si>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</si>
  <si>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</si>
  <si>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</si>
  <si>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</si>
  <si>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</si>
  <si>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</si>
  <si>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</si>
  <si>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</si>
  <si>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</si>
  <si>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</si>
  <si>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</si>
  <si>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</si>
  <si>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</si>
  <si>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</si>
  <si>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</si>
  <si>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</si>
  <si>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</si>
  <si>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</si>
  <si>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</si>
  <si>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</si>
  <si>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</si>
  <si>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</si>
  <si>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</si>
  <si>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</si>
  <si>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</si>
  <si>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</si>
  <si>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</si>
  <si>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</si>
  <si>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</si>
  <si>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</si>
  <si>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</si>
  <si>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</si>
  <si>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</si>
  <si>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</si>
  <si>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</si>
  <si>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</si>
  <si>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</si>
  <si>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</si>
  <si>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</si>
  <si>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</si>
  <si>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</si>
  <si>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</si>
  <si>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</si>
  <si>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</si>
  <si>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</si>
  <si>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</si>
  <si>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</si>
  <si>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</si>
  <si>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</si>
  <si>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</si>
  <si>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</si>
  <si>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</si>
  <si>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</si>
  <si>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</si>
  <si>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</si>
  <si>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</si>
  <si>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</si>
  <si>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</si>
  <si>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</si>
  <si>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</si>
  <si>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</si>
  <si>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</si>
  <si>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</si>
  <si>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</si>
  <si>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</si>
  <si>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</si>
  <si>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</si>
  <si>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</si>
  <si>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</si>
  <si>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</si>
  <si>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</si>
  <si>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</si>
  <si>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</si>
  <si>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</si>
  <si>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</si>
  <si>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</si>
  <si>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</si>
  <si>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</si>
  <si>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</si>
  <si>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</si>
  <si>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</si>
  <si>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</si>
  <si>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</si>
  <si>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</si>
  <si>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</si>
  <si>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</si>
  <si>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</si>
  <si>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</si>
  <si>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</si>
  <si>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</si>
  <si>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</si>
  <si>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</si>
  <si>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</si>
  <si>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</si>
  <si>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</si>
  <si>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</si>
  <si>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</si>
  <si>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</si>
  <si>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</si>
  <si>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</si>
  <si>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</si>
  <si>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</si>
  <si>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</si>
  <si>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</si>
  <si>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</si>
  <si>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</si>
  <si>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</si>
  <si>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</si>
  <si>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</si>
  <si>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</si>
  <si>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</si>
  <si>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</si>
  <si>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</si>
  <si>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</si>
  <si>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</si>
  <si>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</si>
  <si>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</si>
  <si>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</si>
  <si>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</si>
  <si>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</si>
  <si>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</si>
  <si>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</si>
  <si>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</si>
  <si>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</si>
  <si>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</si>
  <si>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</si>
  <si>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</si>
  <si>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</si>
  <si>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</si>
  <si>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</si>
  <si>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</si>
  <si>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</si>
  <si>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</si>
  <si>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</si>
  <si>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</si>
  <si>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</si>
  <si>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</si>
  <si>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</si>
  <si>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</si>
  <si>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</si>
  <si>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</si>
  <si>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</si>
  <si>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</si>
  <si>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</si>
  <si>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</si>
  <si>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</si>
  <si>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</si>
  <si>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</si>
  <si>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</si>
  <si>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</si>
  <si>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</si>
  <si>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</si>
  <si>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</si>
  <si>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</si>
  <si>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</si>
  <si>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</si>
  <si>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</si>
  <si>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</si>
  <si>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</si>
  <si>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</si>
  <si>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</si>
  <si>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</si>
  <si>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</si>
  <si>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</si>
  <si>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</si>
  <si>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</si>
  <si>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</si>
  <si>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</si>
  <si>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</si>
  <si>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</si>
  <si>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</si>
  <si>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</si>
  <si>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</si>
  <si>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</si>
  <si>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</si>
  <si>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</si>
  <si>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</si>
  <si>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</si>
  <si>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</si>
  <si>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</si>
  <si>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</si>
  <si>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</si>
  <si>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</si>
  <si>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</si>
  <si>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</si>
  <si>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</si>
  <si>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</si>
  <si>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</si>
  <si>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</si>
  <si>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</si>
  <si>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</si>
  <si>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</si>
  <si>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</si>
  <si>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</si>
  <si>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</si>
  <si>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</si>
  <si>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</si>
  <si>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</si>
  <si>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</si>
  <si>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</si>
  <si>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</si>
  <si>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</si>
  <si>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</si>
  <si>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</si>
  <si>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</si>
  <si>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</si>
  <si>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</si>
  <si>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</si>
  <si>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</si>
  <si>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</si>
  <si>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</si>
  <si>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</si>
  <si>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</si>
  <si>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</si>
  <si>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</si>
  <si>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</si>
  <si>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</si>
  <si>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</si>
  <si>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</si>
  <si>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</si>
  <si>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</si>
  <si>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</si>
  <si>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</si>
  <si>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</si>
  <si>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</si>
  <si>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</si>
  <si>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</si>
  <si>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</si>
  <si>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</si>
  <si>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</si>
  <si>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</si>
  <si>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</si>
  <si>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</si>
  <si>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</si>
  <si>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</si>
  <si>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</si>
  <si>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</si>
  <si>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</si>
  <si>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</si>
  <si>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</si>
  <si>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</si>
  <si>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</si>
  <si>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</si>
  <si>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</si>
  <si>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</si>
  <si>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</si>
  <si>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</si>
  <si>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</si>
  <si>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</si>
  <si>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</si>
  <si>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</si>
  <si>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</si>
  <si>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</si>
  <si>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</si>
  <si>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</si>
  <si>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</si>
  <si>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</si>
  <si>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</si>
  <si>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</si>
  <si>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</si>
  <si>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</si>
  <si>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</si>
  <si>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</si>
  <si>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</si>
  <si>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</si>
  <si>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</si>
  <si>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</si>
  <si>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</si>
  <si>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</si>
  <si>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</si>
  <si>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</si>
  <si>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</si>
  <si>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</si>
  <si>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</si>
  <si>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</si>
  <si>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</si>
  <si>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</si>
  <si>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</si>
  <si>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</si>
  <si>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</si>
  <si>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</si>
  <si>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</si>
  <si>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</si>
  <si>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</si>
  <si>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</si>
  <si>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</si>
  <si>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</si>
  <si>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</si>
  <si>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</si>
  <si>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</si>
  <si>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</si>
  <si>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</si>
  <si>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</si>
  <si>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</si>
  <si>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</si>
  <si>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</si>
  <si>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</si>
  <si>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</si>
  <si>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</si>
  <si>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</si>
  <si>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</si>
  <si>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</si>
  <si>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</si>
  <si>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</si>
  <si>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</si>
  <si>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</si>
  <si>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</si>
  <si>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</si>
  <si>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</si>
  <si>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</si>
  <si>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</si>
  <si>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</si>
  <si>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</si>
  <si>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</si>
  <si>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</si>
  <si>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</si>
  <si>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</si>
  <si>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</si>
  <si>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</si>
  <si>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</si>
  <si>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</si>
  <si>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</si>
  <si>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</si>
  <si>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</si>
  <si>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</si>
  <si>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</si>
  <si>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</si>
  <si>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</si>
  <si>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</si>
  <si>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</si>
  <si>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</si>
  <si>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</si>
  <si>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</si>
  <si>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</si>
  <si>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</si>
  <si>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</si>
  <si>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</si>
  <si>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</si>
  <si>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</si>
  <si>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</si>
  <si>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</si>
  <si>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</si>
  <si>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</si>
  <si>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</si>
  <si>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</si>
  <si>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</si>
  <si>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</si>
  <si>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</si>
  <si>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</si>
  <si>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</si>
  <si>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</si>
  <si>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</si>
  <si>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</si>
  <si>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</si>
  <si>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</si>
  <si>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</si>
  <si>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</si>
  <si>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</si>
  <si>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</si>
  <si>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</si>
  <si>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</si>
  <si>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</si>
  <si>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</si>
  <si>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</si>
  <si>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</si>
  <si>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</si>
  <si>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</si>
  <si>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</si>
  <si>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</si>
  <si>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</si>
  <si>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</si>
  <si>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</si>
  <si>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</si>
  <si>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</si>
  <si>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</si>
  <si>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</si>
  <si>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</si>
  <si>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</si>
  <si>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</si>
  <si>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</si>
  <si>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</si>
  <si>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</si>
  <si>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</si>
  <si>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</si>
  <si>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</si>
  <si>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</si>
  <si>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</si>
  <si>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</si>
  <si>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</si>
  <si>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</si>
  <si>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</si>
  <si>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</si>
  <si>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</si>
  <si>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</si>
  <si>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</si>
  <si>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</si>
  <si>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</si>
  <si>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</si>
  <si>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</si>
  <si>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</si>
  <si>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</si>
  <si>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</si>
  <si>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</si>
  <si>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</si>
  <si>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</si>
  <si>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</si>
  <si>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</si>
  <si>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</si>
  <si>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</si>
  <si>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</si>
  <si>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</si>
  <si>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</si>
  <si>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</si>
  <si>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</si>
  <si>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</si>
  <si>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</si>
  <si>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</si>
  <si>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</si>
  <si>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</si>
  <si>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</si>
  <si>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</si>
  <si>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</si>
  <si>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</si>
  <si>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</si>
  <si>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</si>
  <si>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</si>
  <si>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</si>
  <si>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</si>
  <si>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</si>
  <si>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</si>
  <si>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</si>
  <si>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</si>
  <si>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</si>
  <si>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</si>
  <si>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</si>
  <si>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</si>
  <si>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</si>
  <si>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</si>
  <si>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</si>
  <si>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</si>
  <si>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</si>
  <si>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</si>
  <si>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</si>
  <si>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</si>
  <si>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</si>
  <si>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</si>
  <si>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</si>
  <si>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</si>
  <si>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</si>
  <si>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</si>
  <si>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</si>
  <si>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</si>
  <si>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</si>
  <si>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</si>
  <si>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</si>
  <si>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</si>
  <si>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</si>
  <si>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</si>
  <si>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</si>
  <si>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</si>
  <si>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</si>
  <si>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</si>
  <si>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</si>
  <si>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</si>
  <si>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</si>
  <si>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</si>
  <si>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</si>
  <si>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</si>
  <si>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</si>
  <si>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</si>
  <si>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</si>
  <si>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</si>
  <si>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</si>
  <si>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</si>
  <si>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</si>
  <si>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</si>
  <si>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</si>
  <si>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</si>
  <si>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</si>
  <si>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</si>
  <si>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</si>
  <si>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</si>
  <si>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</si>
  <si>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</si>
  <si>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</si>
  <si>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</si>
  <si>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</si>
  <si>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</si>
  <si>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</si>
  <si>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</si>
  <si>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</si>
  <si>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</si>
  <si>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</si>
  <si>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</si>
  <si>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</si>
  <si>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</si>
  <si>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</si>
  <si>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</si>
  <si>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</si>
  <si>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</si>
  <si>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</si>
  <si>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</si>
  <si>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</si>
  <si>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</si>
  <si>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</si>
  <si>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</si>
  <si>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</si>
  <si>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</si>
  <si>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</si>
  <si>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</si>
  <si>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</si>
  <si>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</si>
  <si>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</si>
  <si>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</si>
  <si>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</si>
  <si>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</si>
  <si>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</si>
  <si>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</si>
  <si>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</si>
  <si>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</si>
  <si>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</si>
  <si>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</si>
  <si>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</si>
  <si>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</si>
  <si>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</si>
  <si>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</si>
  <si>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</si>
  <si>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</si>
  <si>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</si>
  <si>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</si>
  <si>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</si>
  <si>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</si>
  <si>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</si>
  <si>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</si>
  <si>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</si>
  <si>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</si>
  <si>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</si>
  <si>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</si>
  <si>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</si>
  <si>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</si>
  <si>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</si>
  <si>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</si>
  <si>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</si>
  <si>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</si>
  <si>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</si>
  <si>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</si>
  <si>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</si>
  <si>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</si>
  <si>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</si>
  <si>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</si>
  <si>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</si>
  <si>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</si>
  <si>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</si>
  <si>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</si>
  <si>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</si>
  <si>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</si>
  <si>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</si>
  <si>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</si>
  <si>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</si>
  <si>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</si>
  <si>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</si>
  <si>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</si>
  <si>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</si>
  <si>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</si>
  <si>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</si>
  <si>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</si>
  <si>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</si>
  <si>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</si>
  <si>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</si>
  <si>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</si>
  <si>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</si>
  <si>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</si>
  <si>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</si>
  <si>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</si>
  <si>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</si>
  <si>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</si>
  <si>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</si>
  <si>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</si>
  <si>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</si>
  <si>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</si>
  <si>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</si>
  <si>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</si>
  <si>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</si>
  <si>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</si>
  <si>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</si>
  <si>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</si>
  <si>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</si>
  <si>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</si>
  <si>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</si>
  <si>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</si>
  <si>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</si>
  <si>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</si>
  <si>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</si>
  <si>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</si>
  <si>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</si>
  <si>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</si>
  <si>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</si>
  <si>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</si>
  <si>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</si>
  <si>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</si>
  <si>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</si>
  <si>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</si>
  <si>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</si>
  <si>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</si>
  <si>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</si>
  <si>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</si>
  <si>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</si>
  <si>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</si>
  <si>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</si>
  <si>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</si>
  <si>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</si>
  <si>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</si>
  <si>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</si>
  <si>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</si>
  <si>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</si>
  <si>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</si>
  <si>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</si>
  <si>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</si>
  <si>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</si>
  <si>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</si>
  <si>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</si>
  <si>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</si>
  <si>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</si>
  <si>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</si>
  <si>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</si>
  <si>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</si>
  <si>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</si>
  <si>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</si>
  <si>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</si>
  <si>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</si>
  <si>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</si>
  <si>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</si>
  <si>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</si>
  <si>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</si>
  <si>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</si>
  <si>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</si>
  <si>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</si>
  <si>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</si>
  <si>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</si>
  <si>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</si>
  <si>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</si>
  <si>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</si>
  <si>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</si>
  <si>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</si>
  <si>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</si>
  <si>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</si>
  <si>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</si>
  <si>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</si>
  <si>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</si>
  <si>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</si>
  <si>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</si>
  <si>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</si>
  <si>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</si>
  <si>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</si>
  <si>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</si>
  <si>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</si>
  <si>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</si>
  <si>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</si>
  <si>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</si>
  <si>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</si>
  <si>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</si>
  <si>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</si>
  <si>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</si>
  <si>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</si>
  <si>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</si>
  <si>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</si>
  <si>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</si>
  <si>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</si>
  <si>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</si>
  <si>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</si>
  <si>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</si>
  <si>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</si>
  <si>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</si>
  <si>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</si>
  <si>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</si>
  <si>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</si>
  <si>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</si>
  <si>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</si>
  <si>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</si>
  <si>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</si>
  <si>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</si>
  <si>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</si>
  <si>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</si>
  <si>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</si>
  <si>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</si>
  <si>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</si>
  <si>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</si>
  <si>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</si>
  <si>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</si>
  <si>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</si>
  <si>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</si>
  <si>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</si>
  <si>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</si>
  <si>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</si>
  <si>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</si>
  <si>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</si>
  <si>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</si>
  <si>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</si>
  <si>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</si>
  <si>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</si>
  <si>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</si>
  <si>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</si>
  <si>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</si>
  <si>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</si>
  <si>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</si>
  <si>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</si>
  <si>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</si>
  <si>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</si>
  <si>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</si>
  <si>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</si>
  <si>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</si>
  <si>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</si>
  <si>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</si>
  <si>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</si>
  <si>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</si>
  <si>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</si>
  <si>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</si>
  <si>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</si>
  <si>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</si>
  <si>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</si>
  <si>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</si>
  <si>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</si>
  <si>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</si>
  <si>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</si>
  <si>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</si>
  <si>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</si>
  <si>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</si>
  <si>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</si>
  <si>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</si>
  <si>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</si>
  <si>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</si>
  <si>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</si>
  <si>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</si>
  <si>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</si>
  <si>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</si>
  <si>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</si>
  <si>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</si>
  <si>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</si>
  <si>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</si>
  <si>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</si>
  <si>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</si>
  <si>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</si>
  <si>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</si>
  <si>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</si>
  <si>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</si>
  <si>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</si>
  <si>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</si>
  <si>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</si>
  <si>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</si>
  <si>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</si>
  <si>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</si>
  <si>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</si>
  <si>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</si>
  <si>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</si>
  <si>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</si>
  <si>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</si>
  <si>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</si>
  <si>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</si>
  <si>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</si>
  <si>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</si>
  <si>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</si>
  <si>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</si>
  <si>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</si>
  <si>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</si>
  <si>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</si>
  <si>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</si>
  <si>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</si>
  <si>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</si>
  <si>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</si>
  <si>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</si>
  <si>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</si>
  <si>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</si>
  <si>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</si>
  <si>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</si>
  <si>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</si>
  <si>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</si>
  <si>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</si>
  <si>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</si>
  <si>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</si>
  <si>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</si>
  <si>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</si>
  <si>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</si>
  <si>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</si>
  <si>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</si>
  <si>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</si>
  <si>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</si>
  <si>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</si>
  <si>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</si>
  <si>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</si>
  <si>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</si>
  <si>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</si>
  <si>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</si>
  <si>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</si>
  <si>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</si>
  <si>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</si>
  <si>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</si>
  <si>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</si>
  <si>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</si>
  <si>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</si>
  <si>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</si>
  <si>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</si>
  <si>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</si>
  <si>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</si>
  <si>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</si>
  <si>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</si>
  <si>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</si>
  <si>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</si>
  <si>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</si>
  <si>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</si>
  <si>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</si>
  <si>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</si>
  <si>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</si>
  <si>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</si>
  <si>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</si>
  <si>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</si>
  <si>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</si>
  <si>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</si>
  <si>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</si>
  <si>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</si>
  <si>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</si>
  <si>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</si>
  <si>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</si>
  <si>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</si>
  <si>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</si>
  <si>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</si>
  <si>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</si>
  <si>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</si>
  <si>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</si>
  <si>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</si>
  <si>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</si>
  <si>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</si>
  <si>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</si>
  <si>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</si>
  <si>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</si>
  <si>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</si>
  <si>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</si>
  <si>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</si>
  <si>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</si>
  <si>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</si>
  <si>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</si>
  <si>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</si>
  <si>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</si>
  <si>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</si>
  <si>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</si>
  <si>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</si>
  <si>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</si>
  <si>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</si>
  <si>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</si>
  <si>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</si>
  <si>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</si>
  <si>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</si>
  <si>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</si>
  <si>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</si>
  <si>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</si>
  <si>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</si>
  <si>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</si>
  <si>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</si>
  <si>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</si>
  <si>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</si>
  <si>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</si>
  <si>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</si>
  <si>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</si>
  <si>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</si>
  <si>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</si>
  <si>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</si>
  <si>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</si>
  <si>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</si>
  <si>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</si>
  <si>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</si>
  <si>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</si>
  <si>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</si>
  <si>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</si>
  <si>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</si>
  <si>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</si>
  <si>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</si>
  <si>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</si>
  <si>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</si>
  <si>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</si>
  <si>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</si>
  <si>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</si>
  <si>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</si>
  <si>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</si>
  <si>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</si>
  <si>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</si>
  <si>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</si>
  <si>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</si>
  <si>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</si>
  <si>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</si>
  <si>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</si>
  <si>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</si>
  <si>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</si>
  <si>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</si>
  <si>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</si>
  <si>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</si>
  <si>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</si>
  <si>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</si>
  <si>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</si>
  <si>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</si>
  <si>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</si>
  <si>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</si>
  <si>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</si>
  <si>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</si>
  <si>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</si>
  <si>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</si>
  <si>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</si>
  <si>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</si>
  <si>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</si>
  <si>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</si>
  <si>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</si>
  <si>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</si>
  <si>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</si>
  <si>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</si>
  <si>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</si>
  <si>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</si>
  <si>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</si>
  <si>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</si>
  <si>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</si>
  <si>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</si>
  <si>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</si>
  <si>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</si>
  <si>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</si>
  <si>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</si>
  <si>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</si>
  <si>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</si>
  <si>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</si>
  <si>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</si>
  <si>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</si>
  <si>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</si>
  <si>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</si>
  <si>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</si>
  <si>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</si>
  <si>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</si>
  <si>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</si>
  <si>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</si>
  <si>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</si>
  <si>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</si>
  <si>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</si>
  <si>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</si>
  <si>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</si>
  <si>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</si>
  <si>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</si>
  <si>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</si>
  <si>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</si>
  <si>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</si>
  <si>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</si>
  <si>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</si>
  <si>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</si>
  <si>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</si>
  <si>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</si>
  <si>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</si>
  <si>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</si>
  <si>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</si>
  <si>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</si>
  <si>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</si>
  <si>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</si>
  <si>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</si>
  <si>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</si>
  <si>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</si>
  <si>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</si>
  <si>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</si>
  <si>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</si>
  <si>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</si>
  <si>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</si>
  <si>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</si>
  <si>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</si>
  <si>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</si>
  <si>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</si>
  <si>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</si>
  <si>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</si>
  <si>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</si>
  <si>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</si>
  <si>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</si>
  <si>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</si>
  <si>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</si>
  <si>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</si>
  <si>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</si>
  <si>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</si>
  <si>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</si>
  <si>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</si>
  <si>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</si>
  <si>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</si>
  <si>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</si>
  <si>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</si>
  <si>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</si>
  <si>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</si>
  <si>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</si>
  <si>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</si>
  <si>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</si>
  <si>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</si>
  <si>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</si>
  <si>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</si>
  <si>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</si>
  <si>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</si>
  <si>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</si>
  <si>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</si>
  <si>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</si>
  <si>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</si>
  <si>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</si>
  <si>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</si>
  <si>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</si>
  <si>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</si>
  <si>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</si>
  <si>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</si>
  <si>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</si>
  <si>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</si>
  <si>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</si>
  <si>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</si>
  <si>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</si>
  <si>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</si>
  <si>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</si>
  <si>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</si>
  <si>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</si>
  <si>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</si>
  <si>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</si>
  <si>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</si>
  <si>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</si>
  <si>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</si>
  <si>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</si>
  <si>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</si>
  <si>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</si>
  <si>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</si>
  <si>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</si>
  <si>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</si>
  <si>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</si>
  <si>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</si>
  <si>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</si>
  <si>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</si>
  <si>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</si>
  <si>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</si>
  <si>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</si>
  <si>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</si>
  <si>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</si>
  <si>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</si>
  <si>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</si>
  <si>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</si>
  <si>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</si>
  <si>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</si>
  <si>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</si>
  <si>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</si>
  <si>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</si>
  <si>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</si>
  <si>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</si>
  <si>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</si>
  <si>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</si>
  <si>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</si>
  <si>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</si>
  <si>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</si>
  <si>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</si>
  <si>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</si>
  <si>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</si>
  <si>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</si>
  <si>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</si>
  <si>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</si>
  <si>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</si>
  <si>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</si>
  <si>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</si>
  <si>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</si>
  <si>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</si>
  <si>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</si>
  <si>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</si>
  <si>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</si>
  <si>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</si>
  <si>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</si>
  <si>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</si>
  <si>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</si>
  <si>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</si>
  <si>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</si>
  <si>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</si>
  <si>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</si>
  <si>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</si>
  <si>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</si>
  <si>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</si>
  <si>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</si>
  <si>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</si>
  <si>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</si>
  <si>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</si>
  <si>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</si>
  <si>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</si>
  <si>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</si>
  <si>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</si>
  <si>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</si>
  <si>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</si>
  <si>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</si>
  <si>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</si>
  <si>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</si>
  <si>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</si>
  <si>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</si>
  <si>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</si>
  <si>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</si>
  <si>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</si>
  <si>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</si>
  <si>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</si>
  <si>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</si>
  <si>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</si>
  <si>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</si>
  <si>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</si>
  <si>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</si>
  <si>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</si>
  <si>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</si>
  <si>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</si>
  <si>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</si>
  <si>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</si>
  <si>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</si>
  <si>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</si>
  <si>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</si>
  <si>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</si>
  <si>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</si>
  <si>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</si>
  <si>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</si>
  <si>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</si>
  <si>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</si>
  <si>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</si>
  <si>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</si>
  <si>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</si>
  <si>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</si>
  <si>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</si>
  <si>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</si>
  <si>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</si>
  <si>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</si>
  <si>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</si>
  <si>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</si>
  <si>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</si>
  <si>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</si>
  <si>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</si>
  <si>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</si>
  <si>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</si>
  <si>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</si>
  <si>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</si>
  <si>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</si>
  <si>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</si>
  <si>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</si>
  <si>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</si>
  <si>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</si>
  <si>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</si>
  <si>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</si>
  <si>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</si>
  <si>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</si>
  <si>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</si>
  <si>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</si>
  <si>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</si>
  <si>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</si>
  <si>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</si>
  <si>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</si>
  <si>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</si>
  <si>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</si>
  <si>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</si>
  <si>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</si>
  <si>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</si>
  <si>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</si>
  <si>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</si>
  <si>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</si>
  <si>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</si>
  <si>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</si>
  <si>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</si>
  <si>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</si>
  <si>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</si>
  <si>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</si>
  <si>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</si>
  <si>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</si>
  <si>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</si>
  <si>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</si>
  <si>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</si>
  <si>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</si>
  <si>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</si>
  <si>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</si>
  <si>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</si>
  <si>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</si>
  <si>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</si>
  <si>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</si>
  <si>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</si>
  <si>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</si>
  <si>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</si>
  <si>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</si>
  <si>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</si>
  <si>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</si>
  <si>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</si>
  <si>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</si>
  <si>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</si>
  <si>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</si>
  <si>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</si>
  <si>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</si>
  <si>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</si>
  <si>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</si>
  <si>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</si>
  <si>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</si>
  <si>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</si>
  <si>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</si>
  <si>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</si>
  <si>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</si>
  <si>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</si>
  <si>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</si>
  <si>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</si>
  <si>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</si>
  <si>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</si>
  <si>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</si>
  <si>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</si>
  <si>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</si>
  <si>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</si>
  <si>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</si>
  <si>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</si>
  <si>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</si>
  <si>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</si>
  <si>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</si>
  <si>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</si>
  <si>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</si>
  <si>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</si>
  <si>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</si>
  <si>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</si>
  <si>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</si>
  <si>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</si>
  <si>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</si>
  <si>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</si>
  <si>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</si>
  <si>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</si>
  <si>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</si>
  <si>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</si>
  <si>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</si>
  <si>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</si>
  <si>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</si>
  <si>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</si>
  <si>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</si>
  <si>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</si>
  <si>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</si>
  <si>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</si>
  <si>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</si>
  <si>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</si>
  <si>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</si>
  <si>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</si>
  <si>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</si>
  <si>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</si>
  <si>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</si>
  <si>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</si>
  <si>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</si>
  <si>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</si>
  <si>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</si>
  <si>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</si>
  <si>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</si>
  <si>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</si>
  <si>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</si>
  <si>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</si>
  <si>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</si>
  <si>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</si>
  <si>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</si>
  <si>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</si>
  <si>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</si>
  <si>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</si>
  <si>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</si>
  <si>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</si>
  <si>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</si>
  <si>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</si>
  <si>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</si>
  <si>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</si>
  <si>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</si>
  <si>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</si>
  <si>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</si>
  <si>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</si>
  <si>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</si>
  <si>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</si>
  <si>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</si>
  <si>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</si>
  <si>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</si>
  <si>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</si>
  <si>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</si>
  <si>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</si>
  <si>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</si>
  <si>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</si>
  <si>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</si>
  <si>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</si>
  <si>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</si>
  <si>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</si>
  <si>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</si>
  <si>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</si>
  <si>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</si>
  <si>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</si>
  <si>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</si>
  <si>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</si>
  <si>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</si>
  <si>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</si>
  <si>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</si>
  <si>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</si>
  <si>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</si>
  <si>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</si>
  <si>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</si>
  <si>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</si>
  <si>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</si>
  <si>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</si>
  <si>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</si>
  <si>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</si>
  <si>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</si>
  <si>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</si>
  <si>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</si>
  <si>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</si>
  <si>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</si>
  <si>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</si>
  <si>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</si>
  <si>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</si>
  <si>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</si>
  <si>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</si>
  <si>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</si>
  <si>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</si>
  <si>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</si>
  <si>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</si>
  <si>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</si>
  <si>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</si>
  <si>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</si>
  <si>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</si>
  <si>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</si>
  <si>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</si>
  <si>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</si>
  <si>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</si>
  <si>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</si>
  <si>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</si>
  <si>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</si>
  <si>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</si>
  <si>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</si>
  <si>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</si>
  <si>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</si>
  <si>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</si>
  <si>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</si>
  <si>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</si>
  <si>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</si>
  <si>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</si>
  <si>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</si>
  <si>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</si>
  <si>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</si>
  <si>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</si>
  <si>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</si>
  <si>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</si>
  <si>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</si>
  <si>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</si>
  <si>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</si>
  <si>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</si>
  <si>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</si>
  <si>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</si>
  <si>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</si>
  <si>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</si>
  <si>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</si>
  <si>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</si>
  <si>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</si>
  <si>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</si>
  <si>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</si>
  <si>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</si>
  <si>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</si>
  <si>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</si>
  <si>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</si>
  <si>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</si>
  <si>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</si>
  <si>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</si>
  <si>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</si>
  <si>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</si>
  <si>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</si>
  <si>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</si>
  <si>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</si>
  <si>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</si>
  <si>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</si>
  <si>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</si>
  <si>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</si>
  <si>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</si>
  <si>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</si>
  <si>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</si>
  <si>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</si>
  <si>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</si>
  <si>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</si>
  <si>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</si>
  <si>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</si>
  <si>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</si>
  <si>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</si>
  <si>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</si>
  <si>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</si>
  <si>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</si>
  <si>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</si>
  <si>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</si>
  <si>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</si>
  <si>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</si>
  <si>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</si>
  <si>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</si>
  <si>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</si>
  <si>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</si>
  <si>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</si>
  <si>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</si>
  <si>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</si>
  <si>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</si>
  <si>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</si>
  <si>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</si>
  <si>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</si>
  <si>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</si>
  <si>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</si>
  <si>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</si>
  <si>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</si>
  <si>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</si>
  <si>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</si>
  <si>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</si>
  <si>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</si>
  <si>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</si>
  <si>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</si>
  <si>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</si>
  <si>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</si>
  <si>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</si>
  <si>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</si>
  <si>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</si>
  <si>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</si>
  <si>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</si>
  <si>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</si>
  <si>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</si>
  <si>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</si>
  <si>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</si>
  <si>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</si>
  <si>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</si>
  <si>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</si>
  <si>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</si>
  <si>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</si>
  <si>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</si>
  <si>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</si>
  <si>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</si>
  <si>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</si>
  <si>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</si>
  <si>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</si>
  <si>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</si>
  <si>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</si>
  <si>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</si>
  <si>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</si>
  <si>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</si>
  <si>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</si>
  <si>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</si>
  <si>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</si>
  <si>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</si>
  <si>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</si>
  <si>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</si>
  <si>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</si>
  <si>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</si>
  <si>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</si>
  <si>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</si>
  <si>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</si>
  <si>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</si>
  <si>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</si>
  <si>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</si>
  <si>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</si>
  <si>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</si>
  <si>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</si>
  <si>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</si>
  <si>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</si>
  <si>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</si>
  <si>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</si>
  <si>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</si>
  <si>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</si>
  <si>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</si>
  <si>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</si>
  <si>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</si>
  <si>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</si>
  <si>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</si>
  <si>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</si>
  <si>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</si>
  <si>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</si>
  <si>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</si>
  <si>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</si>
  <si>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</si>
  <si>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</si>
  <si>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</si>
  <si>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</si>
  <si>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</si>
  <si>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</si>
  <si>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</si>
  <si>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</si>
  <si>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</si>
  <si>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</si>
  <si>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</si>
  <si>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</si>
  <si>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</si>
  <si>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</si>
  <si>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</si>
  <si>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</si>
  <si>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</si>
  <si>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</si>
  <si>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</si>
  <si>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</si>
  <si>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</si>
  <si>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</si>
  <si>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</si>
  <si>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</si>
  <si>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</si>
  <si>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</si>
  <si>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</si>
  <si>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</si>
  <si>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</si>
  <si>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</si>
  <si>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</si>
  <si>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</si>
  <si>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</si>
  <si>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</si>
  <si>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</si>
  <si>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</si>
  <si>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</si>
  <si>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</si>
  <si>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</si>
  <si>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</si>
  <si>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</si>
  <si>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</si>
  <si>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</si>
  <si>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</si>
  <si>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</si>
  <si>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</si>
  <si>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</si>
  <si>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</si>
  <si>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</si>
  <si>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</si>
  <si>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</si>
  <si>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</si>
  <si>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</si>
  <si>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</si>
  <si>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</si>
  <si>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</si>
  <si>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</si>
  <si>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</si>
  <si>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</si>
  <si>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</si>
  <si>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</si>
  <si>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</si>
  <si>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</si>
  <si>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</si>
  <si>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</si>
  <si>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</si>
  <si>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</si>
  <si>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</si>
  <si>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</si>
  <si>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</si>
  <si>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</si>
  <si>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</si>
  <si>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</si>
  <si>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</si>
  <si>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</si>
  <si>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</si>
  <si>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</si>
  <si>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</si>
  <si>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</si>
  <si>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</si>
  <si>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</si>
  <si>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</si>
  <si>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</si>
  <si>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</si>
  <si>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</si>
  <si>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</si>
  <si>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</si>
  <si>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</si>
  <si>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</si>
  <si>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</si>
  <si>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</si>
  <si>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</si>
  <si>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</si>
  <si>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</si>
  <si>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</si>
  <si>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</si>
  <si>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</si>
  <si>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</si>
  <si>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</si>
  <si>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</si>
  <si>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</si>
  <si>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</si>
  <si>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</si>
  <si>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</si>
  <si>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</si>
  <si>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</si>
  <si>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</si>
  <si>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</si>
  <si>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</si>
  <si>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</si>
  <si>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</si>
  <si>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</si>
  <si>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</si>
  <si>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</si>
  <si>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</si>
  <si>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</si>
  <si>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</si>
  <si>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</si>
  <si>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</si>
  <si>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</si>
  <si>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</si>
  <si>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</si>
  <si>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</si>
  <si>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</si>
  <si>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</si>
  <si>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</si>
  <si>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</si>
  <si>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</si>
  <si>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</si>
  <si>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</si>
  <si>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</si>
  <si>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</si>
  <si>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</si>
  <si>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</si>
  <si>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</si>
  <si>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</si>
  <si>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</si>
  <si>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</si>
  <si>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</si>
  <si>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</si>
  <si>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</si>
  <si>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</si>
  <si>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</si>
  <si>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</si>
  <si>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</si>
  <si>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</si>
  <si>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</si>
  <si>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</si>
  <si>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</si>
  <si>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</si>
  <si>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</si>
  <si>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</si>
  <si>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</si>
  <si>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</si>
  <si>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</si>
  <si>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</si>
  <si>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</si>
  <si>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</si>
  <si>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</si>
  <si>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</si>
  <si>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</si>
  <si>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</si>
  <si>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</si>
  <si>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</si>
  <si>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</si>
  <si>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</si>
  <si>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</si>
  <si>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</si>
  <si>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</si>
  <si>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</si>
  <si>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</si>
  <si>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</si>
  <si>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</si>
  <si>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</si>
  <si>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</si>
  <si>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</si>
  <si>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</si>
  <si>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</si>
  <si>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</si>
  <si>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</si>
  <si>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</si>
  <si>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</si>
  <si>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</si>
  <si>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</si>
  <si>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</si>
  <si>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</si>
  <si>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</si>
  <si>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</si>
  <si>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</si>
  <si>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</si>
  <si>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</si>
  <si>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</si>
  <si>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</si>
  <si>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</si>
  <si>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</si>
  <si>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</si>
  <si>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</si>
  <si>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</si>
  <si>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</si>
  <si>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</si>
  <si>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</si>
  <si>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</si>
  <si>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</si>
  <si>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</si>
  <si>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</si>
  <si>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</si>
  <si>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</si>
  <si>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</si>
  <si>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</si>
  <si>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</si>
  <si>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</si>
  <si>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</si>
  <si>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</si>
  <si>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</si>
  <si>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</si>
  <si>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</si>
  <si>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</si>
  <si>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</si>
  <si>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</si>
  <si>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</si>
  <si>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</si>
  <si>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</si>
  <si>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</si>
  <si>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</si>
  <si>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</si>
  <si>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</si>
  <si>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</si>
  <si>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</si>
  <si>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</si>
  <si>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</si>
  <si>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</si>
  <si>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</si>
  <si>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</si>
  <si>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</si>
  <si>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</si>
  <si>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</si>
  <si>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</si>
  <si>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</si>
  <si>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</si>
  <si>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</si>
  <si>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</si>
  <si>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</si>
  <si>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</si>
  <si>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</si>
  <si>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</si>
  <si>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</si>
  <si>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</si>
  <si>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</si>
  <si>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</si>
  <si>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</si>
  <si>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</si>
  <si>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</si>
  <si>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</si>
  <si>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</si>
  <si>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</si>
  <si>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</si>
  <si>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</si>
  <si>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</si>
  <si>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</si>
  <si>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</si>
  <si>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</si>
  <si>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</si>
  <si>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</si>
  <si>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</si>
  <si>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</si>
  <si>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</si>
  <si>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</si>
  <si>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</si>
  <si>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</si>
  <si>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</si>
  <si>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</si>
  <si>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</si>
  <si>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</si>
  <si>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</si>
  <si>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</si>
  <si>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</si>
  <si>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</si>
  <si>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</si>
  <si>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</si>
  <si>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</si>
  <si>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</si>
  <si>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</si>
  <si>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</si>
  <si>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</si>
  <si>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</si>
  <si>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</si>
  <si>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</si>
  <si>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</si>
  <si>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</si>
  <si>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</si>
  <si>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</si>
  <si>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</si>
  <si>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</si>
  <si>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</si>
  <si>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</si>
  <si>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</si>
  <si>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</si>
  <si>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</si>
  <si>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</si>
  <si>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</si>
  <si>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</si>
  <si>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</si>
  <si>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</si>
  <si>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</si>
  <si>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</si>
  <si>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</si>
  <si>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</si>
  <si>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</si>
  <si>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</si>
  <si>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</si>
  <si>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</si>
  <si>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</si>
  <si>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</si>
  <si>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</si>
  <si>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</si>
  <si>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</si>
  <si>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</si>
  <si>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</si>
  <si>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</si>
  <si>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</si>
  <si>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</si>
  <si>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</si>
  <si>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</si>
  <si>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</si>
  <si>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</si>
  <si>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</si>
  <si>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</si>
  <si>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</si>
  <si>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</si>
  <si>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</si>
  <si>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</si>
  <si>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</si>
  <si>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</si>
  <si>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</si>
  <si>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</si>
  <si>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</si>
  <si>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</si>
  <si>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</si>
  <si>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</si>
  <si>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</si>
  <si>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</si>
  <si>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</si>
  <si>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</si>
  <si>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</si>
  <si>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</si>
  <si>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</si>
  <si>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</si>
  <si>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</si>
  <si>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</si>
  <si>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</si>
  <si>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</si>
  <si>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</si>
  <si>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</si>
  <si>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</si>
  <si>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</si>
  <si>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</si>
  <si>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</si>
  <si>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</si>
  <si>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</si>
  <si>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</si>
  <si>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</si>
  <si>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</si>
  <si>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</si>
  <si>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</si>
  <si>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</si>
  <si>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</si>
  <si>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</si>
  <si>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</si>
  <si>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</si>
  <si>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</si>
  <si>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</si>
  <si>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</si>
  <si>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</si>
  <si>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</si>
  <si>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</si>
  <si>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</si>
  <si>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</si>
  <si>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</si>
  <si>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</si>
  <si>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</si>
  <si>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</si>
  <si>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</si>
  <si>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</si>
  <si>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</si>
  <si>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</si>
  <si>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</si>
  <si>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</si>
  <si>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</si>
  <si>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</si>
  <si>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</si>
  <si>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</si>
  <si>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</si>
  <si>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</si>
  <si>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</si>
  <si>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</si>
  <si>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</si>
  <si>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</si>
  <si>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</si>
  <si>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</si>
  <si>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</si>
  <si>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</si>
  <si>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</si>
  <si>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</si>
  <si>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</si>
  <si>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</si>
  <si>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</si>
  <si>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</si>
  <si>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</si>
  <si>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</si>
  <si>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</si>
  <si>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</si>
  <si>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</si>
  <si>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</si>
  <si>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</si>
  <si>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</si>
  <si>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</si>
  <si>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</si>
  <si>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</si>
  <si>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</si>
  <si>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</si>
  <si>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</si>
  <si>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</si>
  <si>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</si>
  <si>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</si>
  <si>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</si>
  <si>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</si>
  <si>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</si>
  <si>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</si>
  <si>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</si>
  <si>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</si>
  <si>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</si>
  <si>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</si>
  <si>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</si>
  <si>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</si>
  <si>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</si>
  <si>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</si>
  <si>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</si>
  <si>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</si>
  <si>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</si>
  <si>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</si>
  <si>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</si>
  <si>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</si>
  <si>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</si>
  <si>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</si>
  <si>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</si>
  <si>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</si>
  <si>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</si>
  <si>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</si>
  <si>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</si>
  <si>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</si>
  <si>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</si>
  <si>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</si>
  <si>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</si>
  <si>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</si>
  <si>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</si>
  <si>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</si>
  <si>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</si>
  <si>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</si>
  <si>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</si>
  <si>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</si>
  <si>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</si>
  <si>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</si>
  <si>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</si>
  <si>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</si>
  <si>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</si>
  <si>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</si>
  <si>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</si>
  <si>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</si>
  <si>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</si>
  <si>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</si>
  <si>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</si>
  <si>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</si>
  <si>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</si>
  <si>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</si>
  <si>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</si>
  <si>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</si>
  <si>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</si>
  <si>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</si>
  <si>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</si>
  <si>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</si>
  <si>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</si>
  <si>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</si>
  <si>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</si>
  <si>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</si>
  <si>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</si>
  <si>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</si>
  <si>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</si>
  <si>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</si>
  <si>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</si>
  <si>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</si>
  <si>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</si>
  <si>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</si>
  <si>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</si>
  <si>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</si>
  <si>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</si>
  <si>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</si>
  <si>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</si>
  <si>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</si>
  <si>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</si>
  <si>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</si>
  <si>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</si>
  <si>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</si>
  <si>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</si>
  <si>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</si>
  <si>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</si>
  <si>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</si>
  <si>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</si>
  <si>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</si>
  <si>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</si>
  <si>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</si>
  <si>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</si>
  <si>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</si>
  <si>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</si>
  <si>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</si>
  <si>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</si>
  <si>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</si>
  <si>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</si>
  <si>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</si>
  <si>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</si>
  <si>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</si>
  <si>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</si>
  <si>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</si>
  <si>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</si>
  <si>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</si>
  <si>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</si>
  <si>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</si>
  <si>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</si>
  <si>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</si>
  <si>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</si>
  <si>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</si>
  <si>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</si>
  <si>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</si>
  <si>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</si>
  <si>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</si>
  <si>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</si>
  <si>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</si>
  <si>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</si>
  <si>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</si>
  <si>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</si>
  <si>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</si>
  <si>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</si>
  <si>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</si>
  <si>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</si>
  <si>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</si>
  <si>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</si>
  <si>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</si>
  <si>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</si>
  <si>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</si>
  <si>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</si>
  <si>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</si>
  <si>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</si>
  <si>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</si>
  <si>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</si>
  <si>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</si>
  <si>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</si>
  <si>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</si>
  <si>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</si>
  <si>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</si>
  <si>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</si>
  <si>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</si>
  <si>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</si>
  <si>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</si>
  <si>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</si>
  <si>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</si>
  <si>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</si>
  <si>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</si>
  <si>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</si>
  <si>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</si>
  <si>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</si>
  <si>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</si>
  <si>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</si>
  <si>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</si>
  <si>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</si>
  <si>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</si>
  <si>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</si>
  <si>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</si>
  <si>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</si>
  <si>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</si>
  <si>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</si>
  <si>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</si>
  <si>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</si>
  <si>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</si>
  <si>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</si>
  <si>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</si>
  <si>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</si>
  <si>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</si>
  <si>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</si>
  <si>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</si>
  <si>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</si>
  <si>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</si>
  <si>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</si>
  <si>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</si>
  <si>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</si>
  <si>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</si>
  <si>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</si>
  <si>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</si>
  <si>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</si>
  <si>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</si>
  <si>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</si>
  <si>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</si>
  <si>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</si>
  <si>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</si>
  <si>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</si>
  <si>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</si>
  <si>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</si>
  <si>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</si>
  <si>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</si>
  <si>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</si>
  <si>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</si>
  <si>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</si>
  <si>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</si>
  <si>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</si>
  <si>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</si>
  <si>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</si>
  <si>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</si>
  <si>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</si>
  <si>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</si>
  <si>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</si>
  <si>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</si>
  <si>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</si>
  <si>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</si>
  <si>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</si>
  <si>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</si>
  <si>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</si>
  <si>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</si>
  <si>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</si>
  <si>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</si>
  <si>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</si>
  <si>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</si>
  <si>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</si>
  <si>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</si>
  <si>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</si>
  <si>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</si>
  <si>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</si>
  <si>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</si>
  <si>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</si>
  <si>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</si>
  <si>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</si>
  <si>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</si>
  <si>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</si>
  <si>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</si>
  <si>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</si>
  <si>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</si>
  <si>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</si>
  <si>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</si>
  <si>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</si>
  <si>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</si>
  <si>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</si>
  <si>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</si>
  <si>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</si>
  <si>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</si>
  <si>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</si>
  <si>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</si>
  <si>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</si>
  <si>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</si>
  <si>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</si>
  <si>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</si>
  <si>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</si>
  <si>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</si>
  <si>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</si>
  <si>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</si>
  <si>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</si>
  <si>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</si>
  <si>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</si>
  <si>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</si>
  <si>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</si>
  <si>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</si>
  <si>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</si>
  <si>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</si>
  <si>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</si>
  <si>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</si>
  <si>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</si>
  <si>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</si>
  <si>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</si>
  <si>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</si>
  <si>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</si>
  <si>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</si>
  <si>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</si>
  <si>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</si>
  <si>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</si>
  <si>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</si>
  <si>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</si>
  <si>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</si>
  <si>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</si>
  <si>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</si>
  <si>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</si>
  <si>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</si>
  <si>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</si>
  <si>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</si>
  <si>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</si>
  <si>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</si>
  <si>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</si>
  <si>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</si>
  <si>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</si>
  <si>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</si>
  <si>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</si>
  <si>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</si>
  <si>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</si>
  <si>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</si>
  <si>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</si>
  <si>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</si>
  <si>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</si>
  <si>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</si>
  <si>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</si>
  <si>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</si>
  <si>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</si>
  <si>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</si>
  <si>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</si>
  <si>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</si>
  <si>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</si>
  <si>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</si>
  <si>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</si>
  <si>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</si>
  <si>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</si>
  <si>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</si>
  <si>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</si>
  <si>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</si>
  <si>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</si>
  <si>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</si>
  <si>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</si>
  <si>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</si>
  <si>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</si>
  <si>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</si>
  <si>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</si>
  <si>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</si>
  <si>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</si>
  <si>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</si>
  <si>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</si>
  <si>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</si>
  <si>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</si>
  <si>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</si>
  <si>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</si>
  <si>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</si>
  <si>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</si>
  <si>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</si>
  <si>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</si>
  <si>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</si>
  <si>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</si>
  <si>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</si>
  <si>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</si>
  <si>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</si>
  <si>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</si>
  <si>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</si>
  <si>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</si>
  <si>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</si>
  <si>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</si>
  <si>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</si>
  <si>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</si>
  <si>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</si>
  <si>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</si>
  <si>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</si>
  <si>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</si>
  <si>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</si>
  <si>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</si>
  <si>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</si>
  <si>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</si>
  <si>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</si>
  <si>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</si>
  <si>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</si>
  <si>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</si>
  <si>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</si>
  <si>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</si>
  <si>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</si>
  <si>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</si>
  <si>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</si>
  <si>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</si>
  <si>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</si>
  <si>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</si>
  <si>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</si>
  <si>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</si>
  <si>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</si>
  <si>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</si>
  <si>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</si>
  <si>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</si>
  <si>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</si>
  <si>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</si>
  <si>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</si>
  <si>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</si>
  <si>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</si>
  <si>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</si>
  <si>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</si>
  <si>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</si>
  <si>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</si>
  <si>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</si>
  <si>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</si>
  <si>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</si>
  <si>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</si>
  <si>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</si>
  <si>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</si>
  <si>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</si>
  <si>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</si>
  <si>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</si>
  <si>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</si>
  <si>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</si>
  <si>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</si>
  <si>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</si>
  <si>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</si>
  <si>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</si>
  <si>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</si>
  <si>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</si>
  <si>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</si>
  <si>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</si>
  <si>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</si>
  <si>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</si>
  <si>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</si>
  <si>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</si>
  <si>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</si>
  <si>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</si>
  <si>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</si>
  <si>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</si>
  <si>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</si>
  <si>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</si>
  <si>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</si>
  <si>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</si>
  <si>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</si>
  <si>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</si>
  <si>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</si>
  <si>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</si>
  <si>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</si>
  <si>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</si>
  <si>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</si>
  <si>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</si>
  <si>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</si>
  <si>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</si>
  <si>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</si>
  <si>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</si>
  <si>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</si>
  <si>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</si>
  <si>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</si>
  <si>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</si>
  <si>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</si>
  <si>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</si>
  <si>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</si>
  <si>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</si>
  <si>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</si>
  <si>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</si>
  <si>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</si>
  <si>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</si>
  <si>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</si>
  <si>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</si>
  <si>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</si>
  <si>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</si>
  <si>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</si>
  <si>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</si>
  <si>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</si>
  <si>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</si>
  <si>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</si>
  <si>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</si>
  <si>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</si>
  <si>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</si>
  <si>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</si>
  <si>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</si>
  <si>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</si>
  <si>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</si>
  <si>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</si>
  <si>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</si>
  <si>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</si>
  <si>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</si>
  <si>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</si>
  <si>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</si>
  <si>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</si>
  <si>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</si>
  <si>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</si>
  <si>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</si>
  <si>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</si>
  <si>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</si>
  <si>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</si>
  <si>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</si>
  <si>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</si>
  <si>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</si>
  <si>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</si>
  <si>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</si>
  <si>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</si>
  <si>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</si>
  <si>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</si>
  <si>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</si>
  <si>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</si>
  <si>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</si>
  <si>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</si>
  <si>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</si>
  <si>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</si>
  <si>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</si>
  <si>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</si>
  <si>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</si>
  <si>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</si>
  <si>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</si>
  <si>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</si>
  <si>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</si>
  <si>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</si>
  <si>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</si>
  <si>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</si>
  <si>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</si>
  <si>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</si>
  <si>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</si>
  <si>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</si>
  <si>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</si>
  <si>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</si>
  <si>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</si>
  <si>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</si>
  <si>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</si>
  <si>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</si>
  <si>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</si>
  <si>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</si>
  <si>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</si>
  <si>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</si>
  <si>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</si>
  <si>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</si>
  <si>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</si>
  <si>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</si>
  <si>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</si>
  <si>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</si>
  <si>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</si>
  <si>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</si>
  <si>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</si>
  <si>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</si>
  <si>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</si>
  <si>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</si>
  <si>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</si>
  <si>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</si>
  <si>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</si>
  <si>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</si>
  <si>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</si>
  <si>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</si>
  <si>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</si>
  <si>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</si>
  <si>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</si>
  <si>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</si>
  <si>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</si>
  <si>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</si>
  <si>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</si>
  <si>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</si>
  <si>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</si>
  <si>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</si>
  <si>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</si>
  <si>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</si>
  <si>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</si>
  <si>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</si>
  <si>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</si>
  <si>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</si>
  <si>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</si>
  <si>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</si>
  <si>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</si>
  <si>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</si>
  <si>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</si>
  <si>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</si>
  <si>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</si>
  <si>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</si>
  <si>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</si>
  <si>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</si>
  <si>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</si>
  <si>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</si>
  <si>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</si>
  <si>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</si>
  <si>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</si>
  <si>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</si>
  <si>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</si>
  <si>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</si>
  <si>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</si>
  <si>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</si>
  <si>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</si>
  <si>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</si>
  <si>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</si>
  <si>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</si>
  <si>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</si>
  <si>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</si>
  <si>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</si>
  <si>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</si>
  <si>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</si>
  <si>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</si>
  <si>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</si>
  <si>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</si>
  <si>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</si>
  <si>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</si>
  <si>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</si>
  <si>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</si>
  <si>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</si>
  <si>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</si>
  <si>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</si>
  <si>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</si>
  <si>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</si>
  <si>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</si>
  <si>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</si>
  <si>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</si>
  <si>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</si>
  <si>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</si>
  <si>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</si>
  <si>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</si>
  <si>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</si>
  <si>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</si>
  <si>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</si>
  <si>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</si>
  <si>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</si>
  <si>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</si>
  <si>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</si>
  <si>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</si>
  <si>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</si>
  <si>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</si>
  <si>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</si>
  <si>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</si>
  <si>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</si>
  <si>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</si>
  <si>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</si>
  <si>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</si>
  <si>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</si>
  <si>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</si>
  <si>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</si>
  <si>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</si>
  <si>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</si>
  <si>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</si>
  <si>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</si>
  <si>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</si>
  <si>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</si>
  <si>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</si>
  <si>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</si>
  <si>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</si>
  <si>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</si>
  <si>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</si>
  <si>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</si>
  <si>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</si>
  <si>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</si>
  <si>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</si>
  <si>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</si>
  <si>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</si>
  <si>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</si>
  <si>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</si>
  <si>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</si>
  <si>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</si>
  <si>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</si>
  <si>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</si>
  <si>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</si>
  <si>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</si>
  <si>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</si>
  <si>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</si>
  <si>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</si>
  <si>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</si>
  <si>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</si>
  <si>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</si>
  <si>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</si>
  <si>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</si>
  <si>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</si>
  <si>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</si>
  <si>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</si>
  <si>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</si>
  <si>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</si>
  <si>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</si>
  <si>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</si>
  <si>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</si>
  <si>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</si>
  <si>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</si>
  <si>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</si>
  <si>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</si>
  <si>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</si>
  <si>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</si>
  <si>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</si>
  <si>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</si>
  <si>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</si>
  <si>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</si>
  <si>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</si>
  <si>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</si>
  <si>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</si>
  <si>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</si>
  <si>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</si>
  <si>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</si>
  <si>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</si>
  <si>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</si>
  <si>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</si>
  <si>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</si>
  <si>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</si>
  <si>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</si>
  <si>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</si>
  <si>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</si>
  <si>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</si>
  <si>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</si>
  <si>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</si>
  <si>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</si>
  <si>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</si>
  <si>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</si>
  <si>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</si>
  <si>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</si>
  <si>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</si>
  <si>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</si>
  <si>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</si>
  <si>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</si>
  <si>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</si>
  <si>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</si>
  <si>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</si>
  <si>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</si>
  <si>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</si>
  <si>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</si>
  <si>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</si>
  <si>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</si>
  <si>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</si>
  <si>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</si>
  <si>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</si>
  <si>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</si>
  <si>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</si>
  <si>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</si>
  <si>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</si>
  <si>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</si>
  <si>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</si>
  <si>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</si>
  <si>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</si>
  <si>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</si>
  <si>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</si>
  <si>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</si>
  <si>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</si>
  <si>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</si>
  <si>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</si>
  <si>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</si>
  <si>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</si>
  <si>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</si>
  <si>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</si>
  <si>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</si>
  <si>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</si>
  <si>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</si>
  <si>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</si>
  <si>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</si>
  <si>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</si>
  <si>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</si>
  <si>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</si>
  <si>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</si>
  <si>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</si>
  <si>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</si>
  <si>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</si>
  <si>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</si>
  <si>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</si>
  <si>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</si>
  <si>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</si>
  <si>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</si>
  <si>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</si>
  <si>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</si>
  <si>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</si>
  <si>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</si>
  <si>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</si>
  <si>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</si>
  <si>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</si>
  <si>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</si>
  <si>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</si>
  <si>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</si>
  <si>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</si>
  <si>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</si>
  <si>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</si>
  <si>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</si>
  <si>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</si>
  <si>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</si>
  <si>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</si>
  <si>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</si>
  <si>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</si>
  <si>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</si>
  <si>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</si>
  <si>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</si>
  <si>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</si>
  <si>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</si>
  <si>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</si>
  <si>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</si>
  <si>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</si>
  <si>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</si>
  <si>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</si>
  <si>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</si>
  <si>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</si>
  <si>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</si>
  <si>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</si>
  <si>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</si>
  <si>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</si>
  <si>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</si>
  <si>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</si>
  <si>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</si>
  <si>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</si>
  <si>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</si>
  <si>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</si>
  <si>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</si>
  <si>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</si>
  <si>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</si>
  <si>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</si>
  <si>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</si>
  <si>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</si>
  <si>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</si>
  <si>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</si>
  <si>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</si>
  <si>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</si>
  <si>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</si>
  <si>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</si>
  <si>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</si>
  <si>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</si>
  <si>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</si>
  <si>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</si>
  <si>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</si>
  <si>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</si>
  <si>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</si>
  <si>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</si>
  <si>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</si>
  <si>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</si>
  <si>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</si>
  <si>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</si>
  <si>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</si>
  <si>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</si>
  <si>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</si>
  <si>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</si>
  <si>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</si>
  <si>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</si>
  <si>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</si>
  <si>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</si>
  <si>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</si>
  <si>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</si>
  <si>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</si>
  <si>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</si>
  <si>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</si>
  <si>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</si>
  <si>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</si>
  <si>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</si>
  <si>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</si>
  <si>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</si>
  <si>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</si>
  <si>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</si>
  <si>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</si>
  <si>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</si>
  <si>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</si>
  <si>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</si>
  <si>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</si>
  <si>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</si>
  <si>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</si>
  <si>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</si>
  <si>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</si>
  <si>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</si>
  <si>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</si>
  <si>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</si>
  <si>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</si>
  <si>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</si>
  <si>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</si>
  <si>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</si>
  <si>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</si>
  <si>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</si>
  <si>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</si>
  <si>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</si>
  <si>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</si>
  <si>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</si>
  <si>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</si>
  <si>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</si>
  <si>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</si>
  <si>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</si>
  <si>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</si>
  <si>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</si>
  <si>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</si>
  <si>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</si>
  <si>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</si>
  <si>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</si>
  <si>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</si>
  <si>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</si>
  <si>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</si>
  <si>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</si>
  <si>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</si>
  <si>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</si>
  <si>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</si>
  <si>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</si>
  <si>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</si>
  <si>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</si>
  <si>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</si>
  <si>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</si>
  <si>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</si>
  <si>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</si>
  <si>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</si>
  <si>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</si>
  <si>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</si>
  <si>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</si>
  <si>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</si>
  <si>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</si>
  <si>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</si>
  <si>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</si>
  <si>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</si>
  <si>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</si>
  <si>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</si>
  <si>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</si>
  <si>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</si>
  <si>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</si>
  <si>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</si>
  <si>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</si>
  <si>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</si>
  <si>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</si>
  <si>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</si>
  <si>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</si>
  <si>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</si>
  <si>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</si>
  <si>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</si>
  <si>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</si>
  <si>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</si>
  <si>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</si>
  <si>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</si>
  <si>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</si>
  <si>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</si>
  <si>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</si>
  <si>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</si>
  <si>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</si>
  <si>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</si>
  <si>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</si>
  <si>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</si>
  <si>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</si>
  <si>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</si>
  <si>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</si>
  <si>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</si>
  <si>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</si>
  <si>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</si>
  <si>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</si>
  <si>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</si>
  <si>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</si>
  <si>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</si>
  <si>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</si>
  <si>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</si>
  <si>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</si>
  <si>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</si>
  <si>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</si>
  <si>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</si>
  <si>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</si>
  <si>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</si>
  <si>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</si>
  <si>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</si>
  <si>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</si>
  <si>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</si>
  <si>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</si>
  <si>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</si>
  <si>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</si>
  <si>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</si>
  <si>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</si>
  <si>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</si>
  <si>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</si>
  <si>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</si>
  <si>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</si>
  <si>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</si>
  <si>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</si>
  <si>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</si>
  <si>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</si>
  <si>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</si>
  <si>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</si>
  <si>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</si>
  <si>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</si>
  <si>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</si>
  <si>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</si>
  <si>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</si>
  <si>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</si>
  <si>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</si>
  <si>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</si>
  <si>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</si>
  <si>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</si>
  <si>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</si>
  <si>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</si>
  <si>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</si>
  <si>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</si>
  <si>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</si>
  <si>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</si>
  <si>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</si>
  <si>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</si>
  <si>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</si>
  <si>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</si>
  <si>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</si>
  <si>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</si>
  <si>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</si>
  <si>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</si>
  <si>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</si>
  <si>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</si>
  <si>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</si>
  <si>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</si>
  <si>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</si>
  <si>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</si>
  <si>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</si>
  <si>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</si>
  <si>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</si>
  <si>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</si>
  <si>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</si>
  <si>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</si>
  <si>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</si>
  <si>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</si>
  <si>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</si>
  <si>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</si>
  <si>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</si>
  <si>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</si>
  <si>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</si>
  <si>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</si>
  <si>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</si>
  <si>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</si>
  <si>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</si>
  <si>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</si>
  <si>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</si>
  <si>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</si>
  <si>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</si>
  <si>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</si>
  <si>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</si>
  <si>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</si>
  <si>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</si>
  <si>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</si>
  <si>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</si>
  <si>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</si>
  <si>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</si>
  <si>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</si>
  <si>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</si>
  <si>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</si>
  <si>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</si>
  <si>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</si>
  <si>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</si>
  <si>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</si>
  <si>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</si>
  <si>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</si>
  <si>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</si>
  <si>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</si>
  <si>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</si>
  <si>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</si>
  <si>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</si>
  <si>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</si>
  <si>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</si>
  <si>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</si>
  <si>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</si>
  <si>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</si>
  <si>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</si>
  <si>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</si>
  <si>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</si>
  <si>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</si>
  <si>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</si>
  <si>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</si>
  <si>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</si>
  <si>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</si>
  <si>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</si>
  <si>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</si>
  <si>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</si>
  <si>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</si>
  <si>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</si>
  <si>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</si>
  <si>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</si>
  <si>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</si>
  <si>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</si>
  <si>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</si>
  <si>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</si>
  <si>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</si>
  <si>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</si>
  <si>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</si>
  <si>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</si>
  <si>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</si>
  <si>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</si>
  <si>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</si>
  <si>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</si>
  <si>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</si>
  <si>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</si>
  <si>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</si>
  <si>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</si>
  <si>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</si>
  <si>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</si>
  <si>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</si>
  <si>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</si>
  <si>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</si>
  <si>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</si>
  <si>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</si>
  <si>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</si>
  <si>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</si>
  <si>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</si>
  <si>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</si>
  <si>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</si>
  <si>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</si>
  <si>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</si>
  <si>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</si>
  <si>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</si>
  <si>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</si>
  <si>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</si>
  <si>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</si>
  <si>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</si>
  <si>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</si>
  <si>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</si>
  <si>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</si>
  <si>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</si>
  <si>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</si>
  <si>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</si>
  <si>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</si>
  <si>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</si>
  <si>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</si>
  <si>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</si>
  <si>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</si>
  <si>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</si>
  <si>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</si>
  <si>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</si>
  <si>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</si>
  <si>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</si>
  <si>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</si>
  <si>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</si>
  <si>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</si>
  <si>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</si>
  <si>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</si>
  <si>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</si>
  <si>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</si>
  <si>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</si>
  <si>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</si>
  <si>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</si>
  <si>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</si>
  <si>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</si>
  <si>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</si>
  <si>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</si>
  <si>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</si>
  <si>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</si>
  <si>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</si>
  <si>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</si>
  <si>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</si>
  <si>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</si>
  <si>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</si>
  <si>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</si>
  <si>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</si>
  <si>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</si>
  <si>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</si>
  <si>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</si>
  <si>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</si>
  <si>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</si>
  <si>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</si>
  <si>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</si>
  <si>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</si>
  <si>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</si>
  <si>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</si>
  <si>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</si>
  <si>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</si>
  <si>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</si>
  <si>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</si>
  <si>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</si>
  <si>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</si>
  <si>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</si>
  <si>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</si>
  <si>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</si>
  <si>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</si>
  <si>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</si>
  <si>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</si>
  <si>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</si>
  <si>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</si>
  <si>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</si>
  <si>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</si>
  <si>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</si>
  <si>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</si>
  <si>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</si>
  <si>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</si>
  <si>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</si>
  <si>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</si>
  <si>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</si>
  <si>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</si>
  <si>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</si>
  <si>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</si>
  <si>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</si>
  <si>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</si>
  <si>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</si>
  <si>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</si>
  <si>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</si>
  <si>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</si>
  <si>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</si>
  <si>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</si>
  <si>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</si>
  <si>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</si>
  <si>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</si>
  <si>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</si>
  <si>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</si>
  <si>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</si>
  <si>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</si>
  <si>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</si>
  <si>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</si>
  <si>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</si>
  <si>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</si>
  <si>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</si>
  <si>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</si>
  <si>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</si>
  <si>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</si>
  <si>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</si>
  <si>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</si>
  <si>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</si>
  <si>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</si>
  <si>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</si>
  <si>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</si>
  <si>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</si>
  <si>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</si>
  <si>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</si>
  <si>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</si>
  <si>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</si>
  <si>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</si>
  <si>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</si>
  <si>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</si>
  <si>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</si>
  <si>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</si>
  <si>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</si>
  <si>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</si>
  <si>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</si>
  <si>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</si>
  <si>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</si>
  <si>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</si>
  <si>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</si>
  <si>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</si>
  <si>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</si>
  <si>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</si>
  <si>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</si>
  <si>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</si>
  <si>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</si>
  <si>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</si>
  <si>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</si>
  <si>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</si>
  <si>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</si>
  <si>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</si>
  <si>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</si>
  <si>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</si>
  <si>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</si>
  <si>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</si>
  <si>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</si>
  <si>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</si>
  <si>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</si>
  <si>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</si>
  <si>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</si>
  <si>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</si>
  <si>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</si>
  <si>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</si>
  <si>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</si>
  <si>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</si>
  <si>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</si>
  <si>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</si>
  <si>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</si>
  <si>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</si>
  <si>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</si>
  <si>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</si>
  <si>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</si>
  <si>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</si>
  <si>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</si>
  <si>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</si>
  <si>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</si>
  <si>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</si>
  <si>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</si>
  <si>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</si>
  <si>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</si>
  <si>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</si>
  <si>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</si>
  <si>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</si>
  <si>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</si>
  <si>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</si>
  <si>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</si>
  <si>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</si>
  <si>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</si>
  <si>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</si>
  <si>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</si>
  <si>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</si>
  <si>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</si>
  <si>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</si>
  <si>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</si>
  <si>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</si>
  <si>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</si>
  <si>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</si>
  <si>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</si>
  <si>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</si>
  <si>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</si>
  <si>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</si>
  <si>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</si>
  <si>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</si>
  <si>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</si>
  <si>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</si>
  <si>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</si>
  <si>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</si>
  <si>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</si>
  <si>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</si>
  <si>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</si>
  <si>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</si>
  <si>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</si>
  <si>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</si>
  <si>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</si>
  <si>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</si>
  <si>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</si>
  <si>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</si>
  <si>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</si>
  <si>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</si>
  <si>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</si>
  <si>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</si>
  <si>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</si>
  <si>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</si>
  <si>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</si>
  <si>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</si>
  <si>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</si>
  <si>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</si>
  <si>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</si>
  <si>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</si>
  <si>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</si>
  <si>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</si>
  <si>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</si>
  <si>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</si>
  <si>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</si>
  <si>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</si>
  <si>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</si>
  <si>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</si>
  <si>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</si>
  <si>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</si>
  <si>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</si>
  <si>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</si>
  <si>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</si>
  <si>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</si>
  <si>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</si>
  <si>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</si>
  <si>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</si>
  <si>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</si>
  <si>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</si>
  <si>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</si>
  <si>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</si>
  <si>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</si>
  <si>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</si>
  <si>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</si>
  <si>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</si>
  <si>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</si>
  <si>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</si>
  <si>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</si>
  <si>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</si>
  <si>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</si>
  <si>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</si>
  <si>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</si>
  <si>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</si>
  <si>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</si>
  <si>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</si>
  <si>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</si>
  <si>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</si>
  <si>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</si>
  <si>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</si>
  <si>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</si>
  <si>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</si>
  <si>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</si>
  <si>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</si>
  <si>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</si>
  <si>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</si>
  <si>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</si>
  <si>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</si>
  <si>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</si>
  <si>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</si>
  <si>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</si>
  <si>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</si>
  <si>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</si>
  <si>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</si>
  <si>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</si>
  <si>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</si>
  <si>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</si>
  <si>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</si>
  <si>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</si>
  <si>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</si>
  <si>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</si>
  <si>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</si>
  <si>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</si>
  <si>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</si>
  <si>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</si>
  <si>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</si>
  <si>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</si>
  <si>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</si>
  <si>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</si>
  <si>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</si>
  <si>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</si>
  <si>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</si>
  <si>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</si>
  <si>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</si>
  <si>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</si>
  <si>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</si>
  <si>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</si>
  <si>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</si>
  <si>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</si>
  <si>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</si>
  <si>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</si>
  <si>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</si>
  <si>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</si>
  <si>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</si>
  <si>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</si>
  <si>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</si>
  <si>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</si>
  <si>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</si>
  <si>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</si>
  <si>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</si>
  <si>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</si>
  <si>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</si>
  <si>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</si>
  <si>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</si>
  <si>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</si>
  <si>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</si>
  <si>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</si>
  <si>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</si>
  <si>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</si>
  <si>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</si>
  <si>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</si>
  <si>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</si>
  <si>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</si>
  <si>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</si>
  <si>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</si>
  <si>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</si>
  <si>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</si>
  <si>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</si>
  <si>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</si>
  <si>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</si>
  <si>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</si>
  <si>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</si>
  <si>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</si>
  <si>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</si>
  <si>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</si>
  <si>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</si>
  <si>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</si>
  <si>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</si>
  <si>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</si>
  <si>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</si>
  <si>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</si>
  <si>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</si>
  <si>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</si>
  <si>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</si>
  <si>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</si>
  <si>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</si>
  <si>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</si>
  <si>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</si>
  <si>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</si>
  <si>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</si>
  <si>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</si>
  <si>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</si>
  <si>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</si>
  <si>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</si>
  <si>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</si>
  <si>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</si>
  <si>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</si>
  <si>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</si>
  <si>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</si>
  <si>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</si>
  <si>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</si>
  <si>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</si>
  <si>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</si>
  <si>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</si>
  <si>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</si>
  <si>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</si>
  <si>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</si>
  <si>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</si>
  <si>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</si>
  <si>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</si>
  <si>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</si>
  <si>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</si>
  <si>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</si>
  <si>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</si>
  <si>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</si>
  <si>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</si>
  <si>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</si>
  <si>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</si>
  <si>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</si>
  <si>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</si>
  <si>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</si>
  <si>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</si>
  <si>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</si>
  <si>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</si>
  <si>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</si>
  <si>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</si>
  <si>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</si>
  <si>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</si>
  <si>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</si>
  <si>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</si>
  <si>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</si>
  <si>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</si>
  <si>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</si>
  <si>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</si>
  <si>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</si>
  <si>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</si>
  <si>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</si>
  <si>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</si>
  <si>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</si>
  <si>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</si>
  <si>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</si>
  <si>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</si>
  <si>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</si>
  <si>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</si>
  <si>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</si>
  <si>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</si>
  <si>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</si>
  <si>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</si>
  <si>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</si>
  <si>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</si>
  <si>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</si>
  <si>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</si>
  <si>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</si>
  <si>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</si>
  <si>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</si>
  <si>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</si>
  <si>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</si>
  <si>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</si>
  <si>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</si>
  <si>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</si>
  <si>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</si>
  <si>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</si>
  <si>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</si>
  <si>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</si>
  <si>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</si>
  <si>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</si>
  <si>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</si>
  <si>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</si>
  <si>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</si>
  <si>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</si>
  <si>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</si>
  <si>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</si>
  <si>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</si>
  <si>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</si>
  <si>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</si>
  <si>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</si>
  <si>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</si>
  <si>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</si>
  <si>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</si>
  <si>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</si>
  <si>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</si>
  <si>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</si>
  <si>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</si>
  <si>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</si>
  <si>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</si>
  <si>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</si>
  <si>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</si>
  <si>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</si>
  <si>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</si>
  <si>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</si>
  <si>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</si>
  <si>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</si>
  <si>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</si>
  <si>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</si>
  <si>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</si>
  <si>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</si>
  <si>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</si>
  <si>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</si>
  <si>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</si>
  <si>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</si>
  <si>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</si>
  <si>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</si>
  <si>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</si>
  <si>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</si>
  <si>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</si>
  <si>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</si>
  <si>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</si>
  <si>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</si>
  <si>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</si>
  <si>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</si>
  <si>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</si>
  <si>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</si>
  <si>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</si>
  <si>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</si>
  <si>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</si>
  <si>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</si>
  <si>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</si>
  <si>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</si>
  <si>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</si>
  <si>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</si>
  <si>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</si>
  <si>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</si>
  <si>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</si>
  <si>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</si>
  <si>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</si>
  <si>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</si>
  <si>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</si>
  <si>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</si>
  <si>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</si>
  <si>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</si>
  <si>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</si>
  <si>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</si>
  <si>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</si>
  <si>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</si>
  <si>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</si>
  <si>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</si>
  <si>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</si>
  <si>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</si>
  <si>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</si>
  <si>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</si>
  <si>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</si>
  <si>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</si>
  <si>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</si>
  <si>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</si>
  <si>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</si>
  <si>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</si>
  <si>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</si>
  <si>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</si>
  <si>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</si>
  <si>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</si>
  <si>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</si>
  <si>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</si>
  <si>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</si>
  <si>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</si>
  <si>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</si>
  <si>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</si>
  <si>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</si>
  <si>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</si>
  <si>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</si>
  <si>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</si>
  <si>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</si>
  <si>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</si>
  <si>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</si>
  <si>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</si>
  <si>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</si>
  <si>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</si>
  <si>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</si>
  <si>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</si>
  <si>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</si>
  <si>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</si>
  <si>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</si>
  <si>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</si>
  <si>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</si>
  <si>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</si>
  <si>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</si>
  <si>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</si>
  <si>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</si>
  <si>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</si>
  <si>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</si>
  <si>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</si>
  <si>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</si>
  <si>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</si>
  <si>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</si>
  <si>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</si>
  <si>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</si>
  <si>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</si>
  <si>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</si>
  <si>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</si>
  <si>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</si>
  <si>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</si>
  <si>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</si>
  <si>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</si>
  <si>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</si>
  <si>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</si>
  <si>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</si>
  <si>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</si>
  <si>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</si>
  <si>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</si>
  <si>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</si>
  <si>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</si>
  <si>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</si>
  <si>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</si>
  <si>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</si>
  <si>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</si>
  <si>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</si>
  <si>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</si>
  <si>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</si>
  <si>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</si>
  <si>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</si>
  <si>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</si>
  <si>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</si>
  <si>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</si>
  <si>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</si>
  <si>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</si>
  <si>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</si>
  <si>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</si>
  <si>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</si>
  <si>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</si>
  <si>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</si>
  <si>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</si>
  <si>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</si>
  <si>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</si>
  <si>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</si>
  <si>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</si>
  <si>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</si>
  <si>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</si>
  <si>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</si>
  <si>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</si>
  <si>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</si>
  <si>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</si>
  <si>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</si>
  <si>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</si>
  <si>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</si>
  <si>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</si>
  <si>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</si>
  <si>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</si>
  <si>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</si>
  <si>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</si>
  <si>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</si>
  <si>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</si>
  <si>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</si>
  <si>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</si>
  <si>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</si>
  <si>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</si>
  <si>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</si>
  <si>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</si>
  <si>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</si>
  <si>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</si>
  <si>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</si>
  <si>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</si>
  <si>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</si>
  <si>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</si>
  <si>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</si>
  <si>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</si>
  <si>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</si>
  <si>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</si>
  <si>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</si>
  <si>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</si>
  <si>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</si>
  <si>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</si>
  <si>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</si>
  <si>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</si>
  <si>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</si>
  <si>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</si>
  <si>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</si>
  <si>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</si>
  <si>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</si>
  <si>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</si>
  <si>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</si>
  <si>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</si>
  <si>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</si>
  <si>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</si>
  <si>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</si>
  <si>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</si>
  <si>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</si>
  <si>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</si>
  <si>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</si>
  <si>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</si>
  <si>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</si>
  <si>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</si>
  <si>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</si>
  <si>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</si>
  <si>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</si>
  <si>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</si>
  <si>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</si>
  <si>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</si>
  <si>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</si>
  <si>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</si>
  <si>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</si>
  <si>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</si>
  <si>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</si>
  <si>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</si>
  <si>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</si>
  <si>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</si>
  <si>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</si>
  <si>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</si>
  <si>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</si>
  <si>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</si>
  <si>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</si>
  <si>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</si>
  <si>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</si>
  <si>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</si>
  <si>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</si>
  <si>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</si>
  <si>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</si>
  <si>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</si>
  <si>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</si>
  <si>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</si>
  <si>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</si>
  <si>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</si>
  <si>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</si>
  <si>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</si>
  <si>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</si>
  <si>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</si>
  <si>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</si>
  <si>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</si>
  <si>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</si>
  <si>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</si>
  <si>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</si>
  <si>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</si>
  <si>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</si>
  <si>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</si>
  <si>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</si>
  <si>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</si>
  <si>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</si>
  <si>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</si>
  <si>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</si>
  <si>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</si>
  <si>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</si>
  <si>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</si>
  <si>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</si>
  <si>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</si>
  <si>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</si>
  <si>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</si>
  <si>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</si>
  <si>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</si>
  <si>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</si>
  <si>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</si>
  <si>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</si>
  <si>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</si>
  <si>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</si>
  <si>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</si>
  <si>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</si>
  <si>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</si>
  <si>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</si>
  <si>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</si>
  <si>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</si>
  <si>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</si>
  <si>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</si>
  <si>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</si>
  <si>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</si>
  <si>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</si>
  <si>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</si>
  <si>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</si>
  <si>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</si>
  <si>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</si>
  <si>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</si>
  <si>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</si>
  <si>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</si>
  <si>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</si>
  <si>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</si>
  <si>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</si>
  <si>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</si>
  <si>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</si>
  <si>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</si>
  <si>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</si>
  <si>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</si>
  <si>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</si>
  <si>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</si>
  <si>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</si>
  <si>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</si>
  <si>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</si>
  <si>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</si>
  <si>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</si>
  <si>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</si>
  <si>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</si>
  <si>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</si>
  <si>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</si>
  <si>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</si>
  <si>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</si>
  <si>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</si>
  <si>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</si>
  <si>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</si>
  <si>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</si>
  <si>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</si>
  <si>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</si>
  <si>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</si>
  <si>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</si>
  <si>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</si>
  <si>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</si>
  <si>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</si>
  <si>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</si>
  <si>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</si>
  <si>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</si>
  <si>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</si>
  <si>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</si>
  <si>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</si>
  <si>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</si>
  <si>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</si>
  <si>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</si>
  <si>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</si>
  <si>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</si>
  <si>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</si>
  <si>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</si>
  <si>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</si>
  <si>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</si>
  <si>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</si>
  <si>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</si>
  <si>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</si>
  <si>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</si>
  <si>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</si>
  <si>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</si>
  <si>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</si>
  <si>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</si>
  <si>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</si>
  <si>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</si>
  <si>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</si>
  <si>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</si>
  <si>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</si>
  <si>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</si>
  <si>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</si>
  <si>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</si>
  <si>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</si>
  <si>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</si>
  <si>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</si>
  <si>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</si>
  <si>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</si>
  <si>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</si>
  <si>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</si>
  <si>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</si>
  <si>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</si>
  <si>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</si>
  <si>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</si>
  <si>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</si>
  <si>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</si>
  <si>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</si>
  <si>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</si>
  <si>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</si>
  <si>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</si>
  <si>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</si>
  <si>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</si>
  <si>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</si>
  <si>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</si>
  <si>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</si>
  <si>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</si>
  <si>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</si>
  <si>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</si>
  <si>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</si>
  <si>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</si>
  <si>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</si>
  <si>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</si>
  <si>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</si>
  <si>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</si>
  <si>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</si>
  <si>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</si>
  <si>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</si>
  <si>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</si>
  <si>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</si>
  <si>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</si>
  <si>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</si>
  <si>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</si>
  <si>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</si>
  <si>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</si>
  <si>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</si>
  <si>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</si>
  <si>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</si>
  <si>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</si>
  <si>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</si>
  <si>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</si>
  <si>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</si>
  <si>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</si>
  <si>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</si>
  <si>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</si>
  <si>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</si>
  <si>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</si>
  <si>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</si>
  <si>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</si>
  <si>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</si>
  <si>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</si>
  <si>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</si>
  <si>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</si>
  <si>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</si>
  <si>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</si>
  <si>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</si>
  <si>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</si>
  <si>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</si>
  <si>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</si>
  <si>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</si>
  <si>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</si>
  <si>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</si>
  <si>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</si>
  <si>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</si>
  <si>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</si>
  <si>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</si>
  <si>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</si>
  <si>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</si>
  <si>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</si>
  <si>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</si>
  <si>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</si>
  <si>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</si>
  <si>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</si>
  <si>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</si>
  <si>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</si>
  <si>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</si>
  <si>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</si>
  <si>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</si>
  <si>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</si>
  <si>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</si>
  <si>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</si>
  <si>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</si>
  <si>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</si>
  <si>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</si>
  <si>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</si>
  <si>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</si>
  <si>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</si>
  <si>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</si>
  <si>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</si>
  <si>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</si>
  <si>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</si>
  <si>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</si>
  <si>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</si>
  <si>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</si>
  <si>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</si>
  <si>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</si>
  <si>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</si>
  <si>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</si>
  <si>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</si>
  <si>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</si>
  <si>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</si>
  <si>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</si>
  <si>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</si>
  <si>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</si>
  <si>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</si>
  <si>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</si>
  <si>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</si>
  <si>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</si>
  <si>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</si>
  <si>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</si>
  <si>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</si>
  <si>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</si>
  <si>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</si>
  <si>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</si>
  <si>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</si>
  <si>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</si>
  <si>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</si>
  <si>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</si>
  <si>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</si>
  <si>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</si>
  <si>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</si>
  <si>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</si>
  <si>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</si>
  <si>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</si>
  <si>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</si>
  <si>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</si>
  <si>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</si>
  <si>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</si>
  <si>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</si>
  <si>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</si>
  <si>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</si>
  <si>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</si>
  <si>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</si>
  <si>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</si>
  <si>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</si>
  <si>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</si>
  <si>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</si>
  <si>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</si>
  <si>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</si>
  <si>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</si>
  <si>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</si>
  <si>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</si>
  <si>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</si>
  <si>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</si>
  <si>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</si>
  <si>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</si>
  <si>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</si>
  <si>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</si>
  <si>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</si>
  <si>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</si>
  <si>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</si>
  <si>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</si>
  <si>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</si>
  <si>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</si>
  <si>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</si>
  <si>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</si>
  <si>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</si>
  <si>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</si>
  <si>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</si>
  <si>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</si>
  <si>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</si>
  <si>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</si>
  <si>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</si>
  <si>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</si>
  <si>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</si>
  <si>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</si>
  <si>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</si>
  <si>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</si>
  <si>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</si>
  <si>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</si>
  <si>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</si>
  <si>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</si>
  <si>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</si>
  <si>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</si>
  <si>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</si>
  <si>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</si>
  <si>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</si>
  <si>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</si>
  <si>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</si>
  <si>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</si>
  <si>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</si>
  <si>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</si>
  <si>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</si>
  <si>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</si>
  <si>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</si>
  <si>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</si>
  <si>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</si>
  <si>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</si>
  <si>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</si>
  <si>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</si>
  <si>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</si>
  <si>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</si>
  <si>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</si>
  <si>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</si>
  <si>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</si>
  <si>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</si>
  <si>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</si>
  <si>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</si>
  <si>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</si>
  <si>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</si>
  <si>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</si>
  <si>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</si>
  <si>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</si>
  <si>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</si>
  <si>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</si>
  <si>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</si>
  <si>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</si>
  <si>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</si>
  <si>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</si>
  <si>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</si>
  <si>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</si>
  <si>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</si>
  <si>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</si>
  <si>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</si>
  <si>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</si>
  <si>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</si>
  <si>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</si>
  <si>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</si>
  <si>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</si>
  <si>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</si>
  <si>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</si>
  <si>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</si>
  <si>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</si>
  <si>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</si>
  <si>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</si>
  <si>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</si>
  <si>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</si>
  <si>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</si>
  <si>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</si>
  <si>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</si>
  <si>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</si>
  <si>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</si>
  <si>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</si>
  <si>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</si>
  <si>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</si>
  <si>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</si>
  <si>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</si>
  <si>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</si>
  <si>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</si>
  <si>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</si>
  <si>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</si>
  <si>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</si>
  <si>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</si>
  <si>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</si>
  <si>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</si>
  <si>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</si>
  <si>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</si>
  <si>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</si>
  <si>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</si>
  <si>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</si>
  <si>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</si>
  <si>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</si>
  <si>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</si>
  <si>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</si>
  <si>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</si>
  <si>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</si>
  <si>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</si>
  <si>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</si>
  <si>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</si>
  <si>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</si>
  <si>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</si>
  <si>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</si>
  <si>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</si>
  <si>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</si>
  <si>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</si>
  <si>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</si>
  <si>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</si>
  <si>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</si>
  <si>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</si>
  <si>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</si>
  <si>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</si>
  <si>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</si>
  <si>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</si>
  <si>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</si>
  <si>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</si>
  <si>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</si>
  <si>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</si>
  <si>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</si>
  <si>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</si>
  <si>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</si>
  <si>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</si>
  <si>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</si>
  <si>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</si>
  <si>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</si>
  <si>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</si>
  <si>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</si>
  <si>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</si>
  <si>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</si>
  <si>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</si>
  <si>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</si>
  <si>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</si>
  <si>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</si>
  <si>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</si>
  <si>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</si>
  <si>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</si>
  <si>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</si>
  <si>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</si>
  <si>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</si>
  <si>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</si>
  <si>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</si>
  <si>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</si>
  <si>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</si>
  <si>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</si>
  <si>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</si>
  <si>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</si>
  <si>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</si>
  <si>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</si>
  <si>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</si>
  <si>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</si>
  <si>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</si>
  <si>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</si>
  <si>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</si>
  <si>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</si>
  <si>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</si>
  <si>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</si>
  <si>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</si>
  <si>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</si>
  <si>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</si>
  <si>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</si>
  <si>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</si>
  <si>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</si>
  <si>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</si>
  <si>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</si>
  <si>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</si>
  <si>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</si>
  <si>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</si>
  <si>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</si>
  <si>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</si>
  <si>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</si>
  <si>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</si>
  <si>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</si>
  <si>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</si>
  <si>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</si>
  <si>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</si>
  <si>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</si>
  <si>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</si>
  <si>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</si>
  <si>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</si>
  <si>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</si>
  <si>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</si>
  <si>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</si>
  <si>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</si>
  <si>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</si>
  <si>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</si>
  <si>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</si>
  <si>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</si>
  <si>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</si>
  <si>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</si>
  <si>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</si>
  <si>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</si>
  <si>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</si>
  <si>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</si>
  <si>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</si>
  <si>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</si>
  <si>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</si>
  <si>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</si>
  <si>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</si>
  <si>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</si>
  <si>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</si>
  <si>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</si>
  <si>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</si>
  <si>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</si>
  <si>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</si>
  <si>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</si>
  <si>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</si>
  <si>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</si>
  <si>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</si>
  <si>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</si>
  <si>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</si>
  <si>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</si>
  <si>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</si>
  <si>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</si>
  <si>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</si>
  <si>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</si>
  <si>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</si>
  <si>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</si>
  <si>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</si>
  <si>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</si>
  <si>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</si>
  <si>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</si>
  <si>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</si>
  <si>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</si>
  <si>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</si>
  <si>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</si>
  <si>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</si>
  <si>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</si>
  <si>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</si>
  <si>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</si>
  <si>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</si>
  <si>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</si>
  <si>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</si>
  <si>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</si>
  <si>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</si>
  <si>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</si>
  <si>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</si>
  <si>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</si>
  <si>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</si>
  <si>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</si>
  <si>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</si>
  <si>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</si>
  <si>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</si>
  <si>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</si>
  <si>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</si>
  <si>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</si>
  <si>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</si>
  <si>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</si>
  <si>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</si>
  <si>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</si>
  <si>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</si>
  <si>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</si>
  <si>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</si>
  <si>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</si>
  <si>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</si>
  <si>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</si>
  <si>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</si>
  <si>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</si>
  <si>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</si>
  <si>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</si>
  <si>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</si>
  <si>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</si>
  <si>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</si>
  <si>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</si>
  <si>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</si>
  <si>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</si>
  <si>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</si>
  <si>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</si>
  <si>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</si>
  <si>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</si>
  <si>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</si>
  <si>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</si>
  <si>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</si>
  <si>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</si>
  <si>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</si>
  <si>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</si>
  <si>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</si>
  <si>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</si>
  <si>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</si>
  <si>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</si>
  <si>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</si>
  <si>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</si>
  <si>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</si>
  <si>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</si>
  <si>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</si>
  <si>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</si>
  <si>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</si>
  <si>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</si>
  <si>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</si>
  <si>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</si>
  <si>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</si>
  <si>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</si>
  <si>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</si>
  <si>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</si>
  <si>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</si>
  <si>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</si>
  <si>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</si>
  <si>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</si>
  <si>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</si>
  <si>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</si>
  <si>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</si>
  <si>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</si>
  <si>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</si>
  <si>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</si>
  <si>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</si>
  <si>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</si>
  <si>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</si>
  <si>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</si>
  <si>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</si>
  <si>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</si>
  <si>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</si>
  <si>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</si>
  <si>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</si>
  <si>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</si>
  <si>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</si>
  <si>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</si>
  <si>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</si>
  <si>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</si>
  <si>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</si>
  <si>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</si>
  <si>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</si>
  <si>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</si>
  <si>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</si>
  <si>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</si>
  <si>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</si>
  <si>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</si>
  <si>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</si>
  <si>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</si>
  <si>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</si>
  <si>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</si>
  <si>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</si>
  <si>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</si>
  <si>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</si>
  <si>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</si>
  <si>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</si>
  <si>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</si>
  <si>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</si>
  <si>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</si>
  <si>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</si>
  <si>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</si>
  <si>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</si>
  <si>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</si>
  <si>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</si>
  <si>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</si>
  <si>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</si>
  <si>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</si>
  <si>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</si>
  <si>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</si>
  <si>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</si>
  <si>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</si>
  <si>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</si>
  <si>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</si>
  <si>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</si>
  <si>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</si>
  <si>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</si>
  <si>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</si>
  <si>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</si>
  <si>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</si>
  <si>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</si>
  <si>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</si>
  <si>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</si>
  <si>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</si>
  <si>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</si>
  <si>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</si>
  <si>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</si>
  <si>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</si>
  <si>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</si>
  <si>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</si>
  <si>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</si>
  <si>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</si>
  <si>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</si>
  <si>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</si>
  <si>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</si>
  <si>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</si>
  <si>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</si>
  <si>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</si>
  <si>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</si>
  <si>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</si>
  <si>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</si>
  <si>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</si>
  <si>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</si>
  <si>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</si>
  <si>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</si>
  <si>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</si>
  <si>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</si>
  <si>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</si>
  <si>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</si>
  <si>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</si>
  <si>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</si>
  <si>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</si>
  <si>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</si>
  <si>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</si>
  <si>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</si>
  <si>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</si>
  <si>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</si>
  <si>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</si>
  <si>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</si>
  <si>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</si>
  <si>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</si>
  <si>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</si>
  <si>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</si>
  <si>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</si>
  <si>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</si>
  <si>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</si>
  <si>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</si>
  <si>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</si>
  <si>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</si>
  <si>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</si>
  <si>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</si>
  <si>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</si>
  <si>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</si>
  <si>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</si>
  <si>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</si>
  <si>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</si>
  <si>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</si>
  <si>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</si>
  <si>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</si>
  <si>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</si>
  <si>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</si>
  <si>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</si>
  <si>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</si>
  <si>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</si>
  <si>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</si>
  <si>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</si>
  <si>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</si>
  <si>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</si>
  <si>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</si>
  <si>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</si>
  <si>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</si>
  <si>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</si>
  <si>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</si>
  <si>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</si>
  <si>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</si>
  <si>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</si>
  <si>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</si>
  <si>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</si>
  <si>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</si>
  <si>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</si>
  <si>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</si>
  <si>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</si>
  <si>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</si>
  <si>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</si>
  <si>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</si>
  <si>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</si>
  <si>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</si>
  <si>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</si>
  <si>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</si>
  <si>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</si>
  <si>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</si>
  <si>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</si>
  <si>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</si>
  <si>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</si>
  <si>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</si>
  <si>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</si>
  <si>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</si>
  <si>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</si>
  <si>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</si>
  <si>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</si>
  <si>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</si>
  <si>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</si>
  <si>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</si>
  <si>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</si>
  <si>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</si>
  <si>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</si>
  <si>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</si>
  <si>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</si>
  <si>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</si>
  <si>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</si>
  <si>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</si>
  <si>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</si>
  <si>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</si>
  <si>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</si>
  <si>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</si>
  <si>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</si>
  <si>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</si>
  <si>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</si>
  <si>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</si>
  <si>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</si>
  <si>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</si>
  <si>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</si>
  <si>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</si>
  <si>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</si>
  <si>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</si>
  <si>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</si>
  <si>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</si>
  <si>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</si>
  <si>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</si>
  <si>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</si>
  <si>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</si>
  <si>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</si>
  <si>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</si>
  <si>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</si>
  <si>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</si>
  <si>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</si>
  <si>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</si>
  <si>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</si>
  <si>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</si>
  <si>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</si>
  <si>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</si>
  <si>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</si>
  <si>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</si>
  <si>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</si>
  <si>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</si>
  <si>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</si>
  <si>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</si>
  <si>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</si>
  <si>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</si>
  <si>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</si>
  <si>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</si>
  <si>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</si>
  <si>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</si>
  <si>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</si>
  <si>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</si>
  <si>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</si>
  <si>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</si>
  <si>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</si>
  <si>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</si>
  <si>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</si>
  <si>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</si>
  <si>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</si>
  <si>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</si>
  <si>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</si>
  <si>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</si>
  <si>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</si>
  <si>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</si>
  <si>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</si>
  <si>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</si>
  <si>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</si>
  <si>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</si>
  <si>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</si>
  <si>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</si>
  <si>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</si>
  <si>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</si>
  <si>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</si>
  <si>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</si>
  <si>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</si>
  <si>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</si>
  <si>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</si>
  <si>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</si>
  <si>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</si>
  <si>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</si>
  <si>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</si>
  <si>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</si>
  <si>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</si>
  <si>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</si>
  <si>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</si>
  <si>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</si>
  <si>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</si>
  <si>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</si>
  <si>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</si>
  <si>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</si>
  <si>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</si>
  <si>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</si>
  <si>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</si>
  <si>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</si>
  <si>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</si>
  <si>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</si>
  <si>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</si>
  <si>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</si>
  <si>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</si>
  <si>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</si>
  <si>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</si>
  <si>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</si>
  <si>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</si>
  <si>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</si>
  <si>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</si>
  <si>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</si>
  <si>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</si>
  <si>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</si>
  <si>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</si>
  <si>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</si>
  <si>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</si>
  <si>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</si>
  <si>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</si>
  <si>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</si>
  <si>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</si>
  <si>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</si>
  <si>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</si>
  <si>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</si>
  <si>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</si>
  <si>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</si>
  <si>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</si>
  <si>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</si>
  <si>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</si>
  <si>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</si>
  <si>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</si>
  <si>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</si>
  <si>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</si>
  <si>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</si>
  <si>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</si>
  <si>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</si>
  <si>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</si>
  <si>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</si>
  <si>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</si>
  <si>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</si>
  <si>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</si>
  <si>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</si>
  <si>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</si>
  <si>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</si>
  <si>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</si>
  <si>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</si>
  <si>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</si>
  <si>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</si>
  <si>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</si>
  <si>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</si>
  <si>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</si>
  <si>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</si>
  <si>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</si>
  <si>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</si>
  <si>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</si>
  <si>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</si>
  <si>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</si>
  <si>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</si>
  <si>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</si>
  <si>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</si>
  <si>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</si>
  <si>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</si>
  <si>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</si>
  <si>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</si>
  <si>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</si>
  <si>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</si>
  <si>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</si>
  <si>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</si>
  <si>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</si>
  <si>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</si>
  <si>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</si>
  <si>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</si>
  <si>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</si>
  <si>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</si>
  <si>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</si>
  <si>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</si>
  <si>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</si>
  <si>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</si>
  <si>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</si>
  <si>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</si>
  <si>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</si>
  <si>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</si>
  <si>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</si>
  <si>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</si>
  <si>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</si>
  <si>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</si>
  <si>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</si>
  <si>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</si>
  <si>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</si>
  <si>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</si>
  <si>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</si>
  <si>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</si>
  <si>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</si>
  <si>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</si>
  <si>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</si>
  <si>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</si>
  <si>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</si>
  <si>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</si>
  <si>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</si>
  <si>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</si>
  <si>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</si>
  <si>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</si>
  <si>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</si>
  <si>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</si>
  <si>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</si>
  <si>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</si>
  <si>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</si>
  <si>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</si>
  <si>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</si>
  <si>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</si>
  <si>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</si>
  <si>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</si>
  <si>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</si>
  <si>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</si>
  <si>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</si>
  <si>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</si>
  <si>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</si>
  <si>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</si>
  <si>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</si>
  <si>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</si>
  <si>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</si>
  <si>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</si>
  <si>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</si>
  <si>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</si>
  <si>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</si>
  <si>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</si>
  <si>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</si>
  <si>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</si>
  <si>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</si>
  <si>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</si>
  <si>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</si>
  <si>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</si>
  <si>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</si>
  <si>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</si>
  <si>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</si>
  <si>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</si>
  <si>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</si>
  <si>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</si>
  <si>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</si>
  <si>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</si>
  <si>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</si>
  <si>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</si>
  <si>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</si>
  <si>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</si>
  <si>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</si>
  <si>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</si>
  <si>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</si>
  <si>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</si>
  <si>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</si>
  <si>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</si>
  <si>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</si>
  <si>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</si>
  <si>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</si>
  <si>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</si>
  <si>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</si>
  <si>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</si>
  <si>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</si>
  <si>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</si>
  <si>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</si>
  <si>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</si>
  <si>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</si>
  <si>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</si>
  <si>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</si>
  <si>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</si>
  <si>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</si>
  <si>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</si>
  <si>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</si>
  <si>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</si>
  <si>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</si>
  <si>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</si>
  <si>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</si>
  <si>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</si>
  <si>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</si>
  <si>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</si>
  <si>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</si>
  <si>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</si>
  <si>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</si>
  <si>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</si>
  <si>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</si>
  <si>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</si>
  <si>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</si>
  <si>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</si>
  <si>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</si>
  <si>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</si>
  <si>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</si>
  <si>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</si>
  <si>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</si>
  <si>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</si>
  <si>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</si>
  <si>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</si>
  <si>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</si>
  <si>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</si>
  <si>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</si>
  <si>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</si>
  <si>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</si>
  <si>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</si>
  <si>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</si>
  <si>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</si>
  <si>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</si>
  <si>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</si>
  <si>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</si>
  <si>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</si>
  <si>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</si>
  <si>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</si>
  <si>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</si>
  <si>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</si>
  <si>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</si>
  <si>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</si>
  <si>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</si>
  <si>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</si>
  <si>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</si>
  <si>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</si>
  <si>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</si>
  <si>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</si>
  <si>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</si>
  <si>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</si>
  <si>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</si>
  <si>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</si>
  <si>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</si>
  <si>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</si>
  <si>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</si>
  <si>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</si>
  <si>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</si>
  <si>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</si>
  <si>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</si>
  <si>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</si>
  <si>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</si>
  <si>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</si>
  <si>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</si>
  <si>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</si>
  <si>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</si>
  <si>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</si>
  <si>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</si>
  <si>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</si>
  <si>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</si>
  <si>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</si>
  <si>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</si>
  <si>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</si>
  <si>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</si>
  <si>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</si>
  <si>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</si>
  <si>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</si>
  <si>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</si>
  <si>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</si>
  <si>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</si>
  <si>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</si>
  <si>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</si>
  <si>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</si>
  <si>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</si>
  <si>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</si>
  <si>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</si>
  <si>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</si>
  <si>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</si>
  <si>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</si>
  <si>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</si>
  <si>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</si>
  <si>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</si>
  <si>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</si>
  <si>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</si>
  <si>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</si>
  <si>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</si>
  <si>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</si>
  <si>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</si>
  <si>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</si>
  <si>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</si>
  <si>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</si>
  <si>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</si>
  <si>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</si>
  <si>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</si>
  <si>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</si>
  <si>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</si>
  <si>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</si>
  <si>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</si>
  <si>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</si>
  <si>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</si>
  <si>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</si>
  <si>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</si>
  <si>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</si>
  <si>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</si>
  <si>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</si>
  <si>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</si>
  <si>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</si>
  <si>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</si>
  <si>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</si>
  <si>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</si>
  <si>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</si>
  <si>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</si>
  <si>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</si>
  <si>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</si>
  <si>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</si>
  <si>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</si>
  <si>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</si>
  <si>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</si>
  <si>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</si>
  <si>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</si>
  <si>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</si>
  <si>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</si>
  <si>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</si>
  <si>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</si>
  <si>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</si>
  <si>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</si>
  <si>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</si>
  <si>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</si>
  <si>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</si>
  <si>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</si>
  <si>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</si>
  <si>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</si>
  <si>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</si>
  <si>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</si>
  <si>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</si>
  <si>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</si>
  <si>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</si>
  <si>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</si>
  <si>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</si>
  <si>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</si>
  <si>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</si>
  <si>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</si>
  <si>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</si>
  <si>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</si>
  <si>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</si>
  <si>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</si>
  <si>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</si>
  <si>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</si>
  <si>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</si>
  <si>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</si>
  <si>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</si>
  <si>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</si>
  <si>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</si>
  <si>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</si>
  <si>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</si>
  <si>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</si>
  <si>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</si>
  <si>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</si>
  <si>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</si>
  <si>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</si>
  <si>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</si>
  <si>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</si>
  <si>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</si>
  <si>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</si>
  <si>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</si>
  <si>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</si>
  <si>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</si>
  <si>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</si>
  <si>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</si>
  <si>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</si>
  <si>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</si>
  <si>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</si>
  <si>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</si>
  <si>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</si>
  <si>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</si>
  <si>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</si>
  <si>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</si>
  <si>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</si>
  <si>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</si>
  <si>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</si>
  <si>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</si>
  <si>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</si>
  <si>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</si>
  <si>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</si>
  <si>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</si>
  <si>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</si>
  <si>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</si>
  <si>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</si>
  <si>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</si>
  <si>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</si>
  <si>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</si>
  <si>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</si>
  <si>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</si>
  <si>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</si>
  <si>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</si>
  <si>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</si>
  <si>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</si>
  <si>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</si>
  <si>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</si>
  <si>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</si>
  <si>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</si>
  <si>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</si>
  <si>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</si>
  <si>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</si>
  <si>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</si>
  <si>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</si>
  <si>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</si>
  <si>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</si>
  <si>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</si>
  <si>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</si>
  <si>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</si>
  <si>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</si>
  <si>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</si>
  <si>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</si>
  <si>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</si>
  <si>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</si>
  <si>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</si>
  <si>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</si>
  <si>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</si>
  <si>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</si>
  <si>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</si>
  <si>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</si>
  <si>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</si>
  <si>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</si>
  <si>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</si>
  <si>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</si>
  <si>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</si>
  <si>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</si>
  <si>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</si>
  <si>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</si>
  <si>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</si>
  <si>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</si>
  <si>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</si>
  <si>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</si>
  <si>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</si>
  <si>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</si>
  <si>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</si>
  <si>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</si>
  <si>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</si>
  <si>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</si>
  <si>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</si>
  <si>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</si>
  <si>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</si>
  <si>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</si>
  <si>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</si>
  <si>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</si>
  <si>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</si>
  <si>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</si>
  <si>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</si>
  <si>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</si>
  <si>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</si>
  <si>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</si>
  <si>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</si>
  <si>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</si>
  <si>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</si>
  <si>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</si>
  <si>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</si>
  <si>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</si>
  <si>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</si>
  <si>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</si>
  <si>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</si>
  <si>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</si>
  <si>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</si>
  <si>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</si>
  <si>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</si>
  <si>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</si>
  <si>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</si>
  <si>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</si>
  <si>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</si>
  <si>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</si>
  <si>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</si>
  <si>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</si>
  <si>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</si>
  <si>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</si>
  <si>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</si>
  <si>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</si>
  <si>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</si>
  <si>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</si>
  <si>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</si>
  <si>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</si>
  <si>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</si>
  <si>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</si>
  <si>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</si>
  <si>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</si>
  <si>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</si>
  <si>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</si>
  <si>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</si>
  <si>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</si>
  <si>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</si>
  <si>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</si>
  <si>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</si>
  <si>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</si>
  <si>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</si>
  <si>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</si>
  <si>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</si>
  <si>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</si>
  <si>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</si>
  <si>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</si>
  <si>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</si>
  <si>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</si>
  <si>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</si>
  <si>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</si>
  <si>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</si>
  <si>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</si>
  <si>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</si>
  <si>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</si>
  <si>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</si>
  <si>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</si>
  <si>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</si>
  <si>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</si>
  <si>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</si>
  <si>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</si>
  <si>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</si>
  <si>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</si>
  <si>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</si>
  <si>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</si>
  <si>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</si>
  <si>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</si>
  <si>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</si>
  <si>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</si>
  <si>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</si>
  <si>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</si>
  <si>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</si>
  <si>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</si>
  <si>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</si>
  <si>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</si>
  <si>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</si>
  <si>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</si>
  <si>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</si>
  <si>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</si>
  <si>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</si>
  <si>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</si>
  <si>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</si>
  <si>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</si>
  <si>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</si>
  <si>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</si>
  <si>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</si>
  <si>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</si>
  <si>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</si>
  <si>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</si>
  <si>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</si>
  <si>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</si>
  <si>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</si>
  <si>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</si>
  <si>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</si>
  <si>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</si>
  <si>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</si>
  <si>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</si>
  <si>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</si>
  <si>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</si>
  <si>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</si>
  <si>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</si>
  <si>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</si>
  <si>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</si>
  <si>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</si>
  <si>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</si>
  <si>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</si>
  <si>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</si>
  <si>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</si>
  <si>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</si>
  <si>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</si>
  <si>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</si>
  <si>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</si>
  <si>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</si>
  <si>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</si>
  <si>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</si>
  <si>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</si>
  <si>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</si>
  <si>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</si>
  <si>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</si>
  <si>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</si>
  <si>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</si>
  <si>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</si>
  <si>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</si>
  <si>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</si>
  <si>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</si>
  <si>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</si>
  <si>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</si>
  <si>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</si>
  <si>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</si>
  <si>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</si>
  <si>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</si>
  <si>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</si>
  <si>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</si>
  <si>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</si>
  <si>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</si>
  <si>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</si>
  <si>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</si>
  <si>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</si>
  <si>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</si>
  <si>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</si>
  <si>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</si>
  <si>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</si>
  <si>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</si>
  <si>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</si>
  <si>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</si>
  <si>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</si>
  <si>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</si>
  <si>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</si>
  <si>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</si>
  <si>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</si>
  <si>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</si>
  <si>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</si>
  <si>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</si>
  <si>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</si>
  <si>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</si>
  <si>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</si>
  <si>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</si>
  <si>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</si>
  <si>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</si>
  <si>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</si>
  <si>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</si>
  <si>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</si>
  <si>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</si>
  <si>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</si>
  <si>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</si>
  <si>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</si>
  <si>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</si>
  <si>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</si>
  <si>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</si>
  <si>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</si>
  <si>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</si>
  <si>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</si>
  <si>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</si>
  <si>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</si>
  <si>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</si>
  <si>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</si>
  <si>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</si>
  <si>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</si>
  <si>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</si>
  <si>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</si>
  <si>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</si>
  <si>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</si>
  <si>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</si>
  <si>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</si>
  <si>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</si>
  <si>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</si>
  <si>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</si>
  <si>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</si>
  <si>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</si>
  <si>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</si>
  <si>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</si>
  <si>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</si>
  <si>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</si>
  <si>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</si>
  <si>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</si>
  <si>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</si>
  <si>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</si>
  <si>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</si>
  <si>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</si>
  <si>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</si>
  <si>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</si>
  <si>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</si>
  <si>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</si>
  <si>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</si>
  <si>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</si>
  <si>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</si>
  <si>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</si>
  <si>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</si>
  <si>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</si>
  <si>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</si>
  <si>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</si>
  <si>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</si>
  <si>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</si>
  <si>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</si>
  <si>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</si>
  <si>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</si>
  <si>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</si>
  <si>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</si>
  <si>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</si>
  <si>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</si>
  <si>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</si>
  <si>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</si>
  <si>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</si>
  <si>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</si>
  <si>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</si>
  <si>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</si>
  <si>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</si>
  <si>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</si>
  <si>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</si>
  <si>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</si>
  <si>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</si>
  <si>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</si>
  <si>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</si>
  <si>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</si>
  <si>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</si>
  <si>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</si>
  <si>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</si>
  <si>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</si>
  <si>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</si>
  <si>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</si>
  <si>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</si>
  <si>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</si>
  <si>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</si>
  <si>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</si>
  <si>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</si>
  <si>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</si>
  <si>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</si>
  <si>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</si>
  <si>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</si>
  <si>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</si>
  <si>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</si>
  <si>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</si>
  <si>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</si>
  <si>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</si>
  <si>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</si>
  <si>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</si>
  <si>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</si>
  <si>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</si>
  <si>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</si>
  <si>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</si>
  <si>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</si>
  <si>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</si>
  <si>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</si>
  <si>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</si>
  <si>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</si>
  <si>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</si>
  <si>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</si>
  <si>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</si>
  <si>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</si>
  <si>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</si>
  <si>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</si>
  <si>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</si>
  <si>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</si>
  <si>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</si>
  <si>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</si>
  <si>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</si>
  <si>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</si>
  <si>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</si>
  <si>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</si>
  <si>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</si>
  <si>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</si>
  <si>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</si>
  <si>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</si>
  <si>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</si>
  <si>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</si>
  <si>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</si>
  <si>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</si>
  <si>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</si>
  <si>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</si>
  <si>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</si>
  <si>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</si>
  <si>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</si>
  <si>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</si>
  <si>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</si>
  <si>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</si>
  <si>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</si>
  <si>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</si>
  <si>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</si>
  <si>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</si>
  <si>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</si>
  <si>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</si>
  <si>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</si>
  <si>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</si>
  <si>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</si>
  <si>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</si>
  <si>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</si>
  <si>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</si>
  <si>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</si>
  <si>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</si>
  <si>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</si>
  <si>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</si>
  <si>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</si>
  <si>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</si>
  <si>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</si>
  <si>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</si>
  <si>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</si>
  <si>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</si>
  <si>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</si>
  <si>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</si>
  <si>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</si>
  <si>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</si>
  <si>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</si>
  <si>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</si>
  <si>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</si>
  <si>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</si>
  <si>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</si>
  <si>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</si>
  <si>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</si>
  <si>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</si>
  <si>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</si>
  <si>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</si>
  <si>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</si>
  <si>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</si>
  <si>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</si>
  <si>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</si>
  <si>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</si>
  <si>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</si>
  <si>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</si>
  <si>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</si>
  <si>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</si>
  <si>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</si>
  <si>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</si>
  <si>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</si>
  <si>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</si>
  <si>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</si>
  <si>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</si>
  <si>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</si>
  <si>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</si>
  <si>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</si>
  <si>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</si>
  <si>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</si>
  <si>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</si>
  <si>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</si>
  <si>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</si>
  <si>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</si>
  <si>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</si>
  <si>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</si>
  <si>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</si>
  <si>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</si>
  <si>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</si>
  <si>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</si>
  <si>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</si>
  <si>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</si>
  <si>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</si>
  <si>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</si>
  <si>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</si>
  <si>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</si>
  <si>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</si>
  <si>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</si>
  <si>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</si>
  <si>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</si>
  <si>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</si>
  <si>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</si>
  <si>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</si>
  <si>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</si>
  <si>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</si>
  <si>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</si>
  <si>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</si>
  <si>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</si>
  <si>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</si>
  <si>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</si>
  <si>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</si>
  <si>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</si>
  <si>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</si>
  <si>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</si>
  <si>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</si>
  <si>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</si>
  <si>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</si>
  <si>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</si>
  <si>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</si>
  <si>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</si>
  <si>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</si>
  <si>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</si>
  <si>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</si>
  <si>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</si>
  <si>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</si>
  <si>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</si>
  <si>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</si>
  <si>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</si>
  <si>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</si>
  <si>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</si>
  <si>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</si>
  <si>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</si>
  <si>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</si>
  <si>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</si>
  <si>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</si>
  <si>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</si>
  <si>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</si>
  <si>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</si>
  <si>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</si>
  <si>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</si>
  <si>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</si>
  <si>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</si>
  <si>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</si>
  <si>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</si>
  <si>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</si>
  <si>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</si>
  <si>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</si>
  <si>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</si>
  <si>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</si>
  <si>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</si>
  <si>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</si>
  <si>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</si>
  <si>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</si>
  <si>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</si>
  <si>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</si>
  <si>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</si>
  <si>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</si>
  <si>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</si>
  <si>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</si>
  <si>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</si>
  <si>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</si>
  <si>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</si>
  <si>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</si>
  <si>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</si>
  <si>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</si>
  <si>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</si>
  <si>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</si>
  <si>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</si>
  <si>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</si>
  <si>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</si>
  <si>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</si>
  <si>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</si>
  <si>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</si>
  <si>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</si>
  <si>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</si>
  <si>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</si>
  <si>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</si>
  <si>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</si>
  <si>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</si>
  <si>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</si>
  <si>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</si>
  <si>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</si>
  <si>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</si>
  <si>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</si>
  <si>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</si>
  <si>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</si>
  <si>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</si>
  <si>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</si>
  <si>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</si>
  <si>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</si>
  <si>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</si>
  <si>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</si>
  <si>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</si>
  <si>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</si>
  <si>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</si>
  <si>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</si>
  <si>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</si>
  <si>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</si>
  <si>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</si>
  <si>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</si>
  <si>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</si>
  <si>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</si>
  <si>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</si>
  <si>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</si>
  <si>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</si>
  <si>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</si>
  <si>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</si>
  <si>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</si>
  <si>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</si>
  <si>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</si>
  <si>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</si>
  <si>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</si>
  <si>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</si>
  <si>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</si>
  <si>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</si>
  <si>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</si>
  <si>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</si>
  <si>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</si>
  <si>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</si>
  <si>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</si>
  <si>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</si>
  <si>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</si>
  <si>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</si>
  <si>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</si>
  <si>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</si>
  <si>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</si>
  <si>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</si>
  <si>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</si>
  <si>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</si>
  <si>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</si>
  <si>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</si>
  <si>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</si>
  <si>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</si>
  <si>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</si>
  <si>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</si>
  <si>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</si>
  <si>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</si>
  <si>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</si>
  <si>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</si>
  <si>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</si>
  <si>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</si>
  <si>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</si>
  <si>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</si>
  <si>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</si>
  <si>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</si>
  <si>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</si>
  <si>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</si>
  <si>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</si>
  <si>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</si>
  <si>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</si>
  <si>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</si>
  <si>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</si>
  <si>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</si>
  <si>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</si>
  <si>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</si>
  <si>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</si>
  <si>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</si>
  <si>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</si>
  <si>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</si>
  <si>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</si>
  <si>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</si>
  <si>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</si>
  <si>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</si>
  <si>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</si>
  <si>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</si>
  <si>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</si>
  <si>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</si>
  <si>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</si>
  <si>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</si>
  <si>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</si>
  <si>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</si>
  <si>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</si>
  <si>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</si>
  <si>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</si>
  <si>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</si>
  <si>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</si>
  <si>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</si>
  <si>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</si>
  <si>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</si>
  <si>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</si>
  <si>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</si>
  <si>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</si>
  <si>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</si>
  <si>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</si>
  <si>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</si>
  <si>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</si>
  <si>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</si>
  <si>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</si>
  <si>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</si>
  <si>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</si>
  <si>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</si>
  <si>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</si>
  <si>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</si>
  <si>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</si>
  <si>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</si>
  <si>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</si>
  <si>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</si>
  <si>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</si>
  <si>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</si>
  <si>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</si>
  <si>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</si>
  <si>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</si>
  <si>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</si>
  <si>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</si>
  <si>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</si>
  <si>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</si>
  <si>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</si>
  <si>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</si>
  <si>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</si>
  <si>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</si>
  <si>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</si>
  <si>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</si>
  <si>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</si>
  <si>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</si>
  <si>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</si>
  <si>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</si>
  <si>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</si>
  <si>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</si>
  <si>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</si>
  <si>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</si>
  <si>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</si>
  <si>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</si>
  <si>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</si>
  <si>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</si>
  <si>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</si>
  <si>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</si>
  <si>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</si>
  <si>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</si>
  <si>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</si>
  <si>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</si>
  <si>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</si>
  <si>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</si>
  <si>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</si>
  <si>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</si>
  <si>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</si>
  <si>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</si>
  <si>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</si>
  <si>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</si>
  <si>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</si>
  <si>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</si>
  <si>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</si>
  <si>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</si>
  <si>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</si>
  <si>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</si>
  <si>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</si>
  <si>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</si>
  <si>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</si>
  <si>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</si>
  <si>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</si>
  <si>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</si>
  <si>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</si>
  <si>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</si>
  <si>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</si>
  <si>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</si>
  <si>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</si>
  <si>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</si>
  <si>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</si>
  <si>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</si>
  <si>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</si>
  <si>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</si>
  <si>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</si>
  <si>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</si>
  <si>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</si>
  <si>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</si>
  <si>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</si>
  <si>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</si>
  <si>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</si>
  <si>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</si>
  <si>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</si>
  <si>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</si>
  <si>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</si>
  <si>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</si>
  <si>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</si>
  <si>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</si>
  <si>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</si>
  <si>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</si>
  <si>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</si>
  <si>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</si>
  <si>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</si>
  <si>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</si>
  <si>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</si>
  <si>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</si>
  <si>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</si>
  <si>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</si>
  <si>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</si>
  <si>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</si>
  <si>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</si>
  <si>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</si>
  <si>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</si>
  <si>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</si>
  <si>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</si>
  <si>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</si>
  <si>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</si>
  <si>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</si>
  <si>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</si>
  <si>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</si>
  <si>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</si>
  <si>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</si>
  <si>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</si>
  <si>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</si>
  <si>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</si>
  <si>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</si>
  <si>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</si>
  <si>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</si>
  <si>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</si>
  <si>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</si>
  <si>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</si>
  <si>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</si>
  <si>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</si>
  <si>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</si>
  <si>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</si>
  <si>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</si>
  <si>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</si>
  <si>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</si>
  <si>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</si>
  <si>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</si>
  <si>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</si>
  <si>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</si>
  <si>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</si>
  <si>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</si>
  <si>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</si>
  <si>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</si>
  <si>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</si>
  <si>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</si>
  <si>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</si>
  <si>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</si>
  <si>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</si>
  <si>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</si>
  <si>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</si>
  <si>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</si>
  <si>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</si>
  <si>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</si>
  <si>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</si>
  <si>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</si>
  <si>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</si>
  <si>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</si>
  <si>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</si>
  <si>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</si>
  <si>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</si>
  <si>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</si>
  <si>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</si>
  <si>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</si>
  <si>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</si>
  <si>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</si>
  <si>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</si>
  <si>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</si>
  <si>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</si>
  <si>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</si>
  <si>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</si>
  <si>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</si>
  <si>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</si>
  <si>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</si>
  <si>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</si>
  <si>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</si>
  <si>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</si>
  <si>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</si>
  <si>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</si>
  <si>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</si>
  <si>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</si>
  <si>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</si>
  <si>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</si>
  <si>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</si>
  <si>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</si>
  <si>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</si>
  <si>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</si>
  <si>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</si>
  <si>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</si>
  <si>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</si>
  <si>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</si>
  <si>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</si>
  <si>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</si>
  <si>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</si>
  <si>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</si>
  <si>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</si>
  <si>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</si>
  <si>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</si>
  <si>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</si>
  <si>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</si>
  <si>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</si>
  <si>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</si>
  <si>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</si>
  <si>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</si>
  <si>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</si>
  <si>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</si>
  <si>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</si>
  <si>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</si>
  <si>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</si>
  <si>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</si>
  <si>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</si>
  <si>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</si>
  <si>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</si>
  <si>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</si>
  <si>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</si>
  <si>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</si>
  <si>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</si>
  <si>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</si>
  <si>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</si>
  <si>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</si>
  <si>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</si>
  <si>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</si>
  <si>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</si>
  <si>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</si>
  <si>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</si>
  <si>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</si>
  <si>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</si>
  <si>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</si>
  <si>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</si>
  <si>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</si>
  <si>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</si>
  <si>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</si>
  <si>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</si>
  <si>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</si>
  <si>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</si>
  <si>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</si>
  <si>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</si>
  <si>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</si>
  <si>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</si>
  <si>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</si>
  <si>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</si>
  <si>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</si>
  <si>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</si>
  <si>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</si>
  <si>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</si>
  <si>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</si>
  <si>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</si>
  <si>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</si>
  <si>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</si>
  <si>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</si>
  <si>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</si>
  <si>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</si>
  <si>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</si>
  <si>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</si>
  <si>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</si>
  <si>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</si>
  <si>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</si>
  <si>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</si>
  <si>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</si>
  <si>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</si>
  <si>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</si>
  <si>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</si>
  <si>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</si>
  <si>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</si>
  <si>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</si>
  <si>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</si>
  <si>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</si>
  <si>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</si>
  <si>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</si>
  <si>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</si>
  <si>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</si>
  <si>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</si>
  <si>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</si>
  <si>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</si>
  <si>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</si>
  <si>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</si>
  <si>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</si>
  <si>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</si>
  <si>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</si>
  <si>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</si>
  <si>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</si>
  <si>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</si>
  <si>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</si>
  <si>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</si>
  <si>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</si>
  <si>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</si>
  <si>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</si>
  <si>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</si>
  <si>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</si>
  <si>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</si>
  <si>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</si>
  <si>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</si>
  <si>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</si>
  <si>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</si>
  <si>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</si>
  <si>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</si>
  <si>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</si>
  <si>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</si>
  <si>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</si>
  <si>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</si>
  <si>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</si>
  <si>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</si>
  <si>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</si>
  <si>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</si>
  <si>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</si>
  <si>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</si>
  <si>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</si>
  <si>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</si>
  <si>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</si>
  <si>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</si>
  <si>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</si>
  <si>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</si>
  <si>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</si>
  <si>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</si>
  <si>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</si>
  <si>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</si>
  <si>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</si>
  <si>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</si>
  <si>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</si>
  <si>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</si>
  <si>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</si>
  <si>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</si>
  <si>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</si>
  <si>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</si>
  <si>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</si>
  <si>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</si>
  <si>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</si>
  <si>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</si>
  <si>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</si>
  <si>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</si>
  <si>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</si>
  <si>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</si>
  <si>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</si>
  <si>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</si>
  <si>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</si>
  <si>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</si>
  <si>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</si>
  <si>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</si>
  <si>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</si>
  <si>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</si>
  <si>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</si>
  <si>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</si>
  <si>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</si>
  <si>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</si>
  <si>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</si>
  <si>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</si>
  <si>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</si>
  <si>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</si>
  <si>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</si>
  <si>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</si>
  <si>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</si>
  <si>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</si>
  <si>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</si>
  <si>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</si>
  <si>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</si>
  <si>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</si>
  <si>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</si>
  <si>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</si>
  <si>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</si>
  <si>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</si>
  <si>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</si>
  <si>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</si>
  <si>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</si>
  <si>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</si>
  <si>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</si>
  <si>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</si>
  <si>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</si>
  <si>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</si>
  <si>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</si>
  <si>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</si>
  <si>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</si>
  <si>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</si>
  <si>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</si>
  <si>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</si>
  <si>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</si>
  <si>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</si>
  <si>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</si>
  <si>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</si>
  <si>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</si>
  <si>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</si>
  <si>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</si>
  <si>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</si>
  <si>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</si>
  <si>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</si>
  <si>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</si>
  <si>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</si>
  <si>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</si>
  <si>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</si>
  <si>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</si>
  <si>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</si>
  <si>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</si>
  <si>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</si>
  <si>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</si>
  <si>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</si>
  <si>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</si>
  <si>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</si>
  <si>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</si>
  <si>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</si>
  <si>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</si>
  <si>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</si>
  <si>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</si>
  <si>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</si>
  <si>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</si>
  <si>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</si>
  <si>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</si>
  <si>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</si>
  <si>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</si>
  <si>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</si>
  <si>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</si>
  <si>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</si>
  <si>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</si>
  <si>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</si>
  <si>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</si>
  <si>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</si>
  <si>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</si>
  <si>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</si>
  <si>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</si>
  <si>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</si>
  <si>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</si>
  <si>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</si>
  <si>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</si>
  <si>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</si>
  <si>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</si>
  <si>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</si>
  <si>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</si>
  <si>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</si>
  <si>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</si>
  <si>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</si>
  <si>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</si>
  <si>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</si>
  <si>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</si>
  <si>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</si>
  <si>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</si>
  <si>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</si>
  <si>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</si>
  <si>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</si>
  <si>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</si>
  <si>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</si>
  <si>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</si>
  <si>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</si>
  <si>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</si>
  <si>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</si>
  <si>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</si>
  <si>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</si>
  <si>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</si>
  <si>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</si>
  <si>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</si>
  <si>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</si>
  <si>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</si>
  <si>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</si>
  <si>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</si>
  <si>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</si>
  <si>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</si>
  <si>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</si>
  <si>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</si>
  <si>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</si>
  <si>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</si>
  <si>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</si>
  <si>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</si>
  <si>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</si>
  <si>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</si>
  <si>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</si>
  <si>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</si>
  <si>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</si>
  <si>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</si>
  <si>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</si>
  <si>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</si>
  <si>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</si>
  <si>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</si>
  <si>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</si>
  <si>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</si>
  <si>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</si>
  <si>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</si>
  <si>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</si>
  <si>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</si>
  <si>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</si>
  <si>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</si>
  <si>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</si>
  <si>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</si>
  <si>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</si>
  <si>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</si>
  <si>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</si>
  <si>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</si>
  <si>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</si>
  <si>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</si>
  <si>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</si>
  <si>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</si>
  <si>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</si>
  <si>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</si>
  <si>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</si>
  <si>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</si>
  <si>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</si>
  <si>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</si>
  <si>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</si>
  <si>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</si>
  <si>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</si>
  <si>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</si>
  <si>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</si>
  <si>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</si>
  <si>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</si>
  <si>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</si>
  <si>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</si>
  <si>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</si>
  <si>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</si>
  <si>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</si>
  <si>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</si>
  <si>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</si>
  <si>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</si>
  <si>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</si>
  <si>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</si>
  <si>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</si>
  <si>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</si>
  <si>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</si>
  <si>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</si>
  <si>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</si>
  <si>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</si>
  <si>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</si>
  <si>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</si>
  <si>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</si>
  <si>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</si>
  <si>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</si>
  <si>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</si>
  <si>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</si>
  <si>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</si>
  <si>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</si>
  <si>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</si>
  <si>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</si>
  <si>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</si>
  <si>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</si>
  <si>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</si>
  <si>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</si>
  <si>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</si>
  <si>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</si>
  <si>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</si>
  <si>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</si>
  <si>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</si>
  <si>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</si>
  <si>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</si>
  <si>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</si>
  <si>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</si>
  <si>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</si>
  <si>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</si>
  <si>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</si>
  <si>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</si>
  <si>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</si>
  <si>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</si>
  <si>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</si>
  <si>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</si>
  <si>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</si>
  <si>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</si>
  <si>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</si>
  <si>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</si>
  <si>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</si>
  <si>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</si>
  <si>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</si>
  <si>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</si>
  <si>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</si>
  <si>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</si>
  <si>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</si>
  <si>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</si>
  <si>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</si>
  <si>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</si>
  <si>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</si>
  <si>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</si>
  <si>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</si>
  <si>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</si>
  <si>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</si>
  <si>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</si>
  <si>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</si>
  <si>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</si>
  <si>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</si>
  <si>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</si>
  <si>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</si>
  <si>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</si>
  <si>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</si>
  <si>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</si>
  <si>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</si>
  <si>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</si>
  <si>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</si>
  <si>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</si>
  <si>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</si>
  <si>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</si>
  <si>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</si>
  <si>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</si>
  <si>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</si>
  <si>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</si>
  <si>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</si>
  <si>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</si>
  <si>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</si>
  <si>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</si>
  <si>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</si>
  <si>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</si>
  <si>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</si>
  <si>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</si>
  <si>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</si>
  <si>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</si>
  <si>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</si>
  <si>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</si>
  <si>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</si>
  <si>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</si>
  <si>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</si>
  <si>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</si>
  <si>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</si>
  <si>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</si>
  <si>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</si>
  <si>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</si>
  <si>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</si>
  <si>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</si>
  <si>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</si>
  <si>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</si>
  <si>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</si>
  <si>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</si>
  <si>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</si>
  <si>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</si>
  <si>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</si>
  <si>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</si>
  <si>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</si>
  <si>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</si>
  <si>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</si>
  <si>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</si>
  <si>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</si>
  <si>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</si>
  <si>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</si>
  <si>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</si>
  <si>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</si>
  <si>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</si>
  <si>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</si>
  <si>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</si>
  <si>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</si>
  <si>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</si>
  <si>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</si>
  <si>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</si>
  <si>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</si>
  <si>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</si>
  <si>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</si>
  <si>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</si>
  <si>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</si>
  <si>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</si>
  <si>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</si>
  <si>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</si>
  <si>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</si>
  <si>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</si>
  <si>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</si>
  <si>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</si>
  <si>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</si>
  <si>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</si>
  <si>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</si>
  <si>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</si>
  <si>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</si>
  <si>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</si>
  <si>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</si>
  <si>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</si>
  <si>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</si>
  <si>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</si>
  <si>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</si>
  <si>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</si>
  <si>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</si>
  <si>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</si>
  <si>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</si>
  <si>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</si>
  <si>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</si>
  <si>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</si>
  <si>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</si>
  <si>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</si>
  <si>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</si>
  <si>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</si>
  <si>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</si>
  <si>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</si>
  <si>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</si>
  <si>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</si>
  <si>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</si>
  <si>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</si>
  <si>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</si>
  <si>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</si>
  <si>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</si>
  <si>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</si>
  <si>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</si>
  <si>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</si>
  <si>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</si>
  <si>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</si>
  <si>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</si>
  <si>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</si>
  <si>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</si>
  <si>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</si>
  <si>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</si>
  <si>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</si>
  <si>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</si>
  <si>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</si>
  <si>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</si>
  <si>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</si>
  <si>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</si>
  <si>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</si>
  <si>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</si>
  <si>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</si>
  <si>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</si>
  <si>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</si>
  <si>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</si>
  <si>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</si>
  <si>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</si>
  <si>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</si>
  <si>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</si>
  <si>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</si>
  <si>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</si>
  <si>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</si>
  <si>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</si>
  <si>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</si>
  <si>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</si>
  <si>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</si>
  <si>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</si>
  <si>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</si>
  <si>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</si>
  <si>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</si>
  <si>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</si>
  <si>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</si>
  <si>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</si>
  <si>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</si>
  <si>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</si>
  <si>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</si>
  <si>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</si>
  <si>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</si>
  <si>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</si>
  <si>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</si>
  <si>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</si>
  <si>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</si>
  <si>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</si>
  <si>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</si>
  <si>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</si>
  <si>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</si>
  <si>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</si>
  <si>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</si>
  <si>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</si>
  <si>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</si>
  <si>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</si>
  <si>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</si>
  <si>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</si>
  <si>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</si>
  <si>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</si>
  <si>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</si>
  <si>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</si>
  <si>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</si>
  <si>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</si>
  <si>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</si>
  <si>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</si>
  <si>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documentary</t>
  </si>
  <si>
    <t>music</t>
  </si>
  <si>
    <t>indie rock</t>
  </si>
  <si>
    <t>theater</t>
  </si>
  <si>
    <t>plays</t>
  </si>
  <si>
    <t>photography</t>
  </si>
  <si>
    <t>photobooks</t>
  </si>
  <si>
    <t>drama</t>
  </si>
  <si>
    <t>animation</t>
  </si>
  <si>
    <t>jazz</t>
  </si>
  <si>
    <t>rock</t>
  </si>
  <si>
    <t>spaces</t>
  </si>
  <si>
    <t>food</t>
  </si>
  <si>
    <t>restaurants</t>
  </si>
  <si>
    <t>shorts</t>
  </si>
  <si>
    <t>publishing</t>
  </si>
  <si>
    <t>children's books</t>
  </si>
  <si>
    <t>faith</t>
  </si>
  <si>
    <t>musical</t>
  </si>
  <si>
    <t>metal</t>
  </si>
  <si>
    <t>technology</t>
  </si>
  <si>
    <t>hardware</t>
  </si>
  <si>
    <t>translations</t>
  </si>
  <si>
    <t>world music</t>
  </si>
  <si>
    <t>television</t>
  </si>
  <si>
    <t>nonfiction</t>
  </si>
  <si>
    <t>food trucks</t>
  </si>
  <si>
    <t>electronic music</t>
  </si>
  <si>
    <t>science fiction</t>
  </si>
  <si>
    <t>art books</t>
  </si>
  <si>
    <t>games</t>
  </si>
  <si>
    <t>tabletop games</t>
  </si>
  <si>
    <t>web</t>
  </si>
  <si>
    <t>journalism</t>
  </si>
  <si>
    <t>audio</t>
  </si>
  <si>
    <t>space exploration</t>
  </si>
  <si>
    <t>fiction</t>
  </si>
  <si>
    <t>classical music</t>
  </si>
  <si>
    <t>video games</t>
  </si>
  <si>
    <t>nature</t>
  </si>
  <si>
    <t>radio &amp; podcasts</t>
  </si>
  <si>
    <t>wearables</t>
  </si>
  <si>
    <t>mobile games</t>
  </si>
  <si>
    <t>small batch</t>
  </si>
  <si>
    <t>makerspaces</t>
  </si>
  <si>
    <t>places</t>
  </si>
  <si>
    <t>pop</t>
  </si>
  <si>
    <t>people</t>
  </si>
  <si>
    <t>gadgets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</si>
  <si>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</si>
  <si>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</si>
  <si>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</si>
  <si>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</si>
  <si>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</si>
  <si>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</si>
  <si>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</si>
  <si>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</si>
  <si>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</si>
  <si>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</si>
  <si>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</si>
  <si>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</si>
  <si>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</si>
  <si>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</si>
  <si>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</si>
  <si>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</si>
  <si>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</si>
  <si>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</si>
  <si>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</si>
  <si>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</si>
  <si>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</si>
  <si>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</si>
  <si>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</si>
  <si>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</si>
  <si>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Be Prepared </t>
  </si>
  <si>
    <t>ChecKpoint 22</t>
  </si>
  <si>
    <t>Goal</t>
  </si>
  <si>
    <t>Pledged</t>
  </si>
  <si>
    <t>Backers</t>
  </si>
  <si>
    <t xml:space="preserve">The Hitchhikers Guide to the Family </t>
  </si>
  <si>
    <t>Successful</t>
  </si>
  <si>
    <t>Failed</t>
  </si>
  <si>
    <t>Mean Goal</t>
  </si>
  <si>
    <t>Median Goal</t>
  </si>
  <si>
    <t xml:space="preserve">Standard Deviation of Goal </t>
  </si>
  <si>
    <t>Upper Quartile of Goal</t>
  </si>
  <si>
    <t xml:space="preserve">Lower Quartile of Goal </t>
  </si>
  <si>
    <t>IQR of Goal</t>
  </si>
  <si>
    <t>Mean Pledged</t>
  </si>
  <si>
    <t>Median Pledged</t>
  </si>
  <si>
    <t>Standard Deviation of Pledged</t>
  </si>
  <si>
    <t xml:space="preserve">Upper Quartile of Pledged 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</si>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</sst>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A5030B"/>
      <name val="Consolas"/>
      <family val="3"/>
    </font>
    <font>
      <sz val="15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165" fontId="2" fillId="0" borderId="0" xfId="0" applyNumberFormat="1" applyFont="1"/>
    <xf numFmtId="165" fontId="0" fillId="0" borderId="0" xfId="0" applyNumberFormat="1"/>
    <xf numFmtId="0" fontId="3" fillId="0" borderId="0" xfId="0" applyFont="1" applyAlignment="1">
      <alignment horizontal="left" vertical="center" wrapText="1" indent="1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1).xlsx]Theatre Outcomes by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D8-4705-AEEF-BD9717238BAC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D8-4705-AEEF-BD9717238BAC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D8-4705-AEEF-BD9717238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0466832"/>
        <c:axId val="610468912"/>
      </c:lineChart>
      <c:catAx>
        <c:axId val="610466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468912"/>
        <c:crosses val="autoZero"/>
        <c:auto val="1"/>
        <c:lblAlgn val="ctr"/>
        <c:lblOffset val="100"/>
        <c:noMultiLvlLbl val="0"/>
      </c:catAx>
      <c:valAx>
        <c:axId val="61046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46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06986001749781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'Outcome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0.45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F8-4924-B499-69D7F03F2666}"/>
            </c:ext>
          </c:extLst>
        </c:ser>
        <c:ser>
          <c:idx val="6"/>
          <c:order val="6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'Outcome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0.55000000000000004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F8-4924-B499-69D7F03F2666}"/>
            </c:ext>
          </c:extLst>
        </c:ser>
        <c:ser>
          <c:idx val="7"/>
          <c:order val="7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'Outcome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F8-4924-B499-69D7F03F2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5368896"/>
        <c:axId val="2105365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Goals'!$A$1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'Outcome Based on Goals'!$A$2:$A$12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9F8-4924-B499-69D7F03F266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9</c:v>
                      </c:pt>
                      <c:pt idx="5">
                        <c:v>1</c:v>
                      </c:pt>
                      <c:pt idx="6">
                        <c:v>3</c:v>
                      </c:pt>
                      <c:pt idx="7">
                        <c:v>4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9F8-4924-B499-69D7F03F266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11</c:v>
                      </c:pt>
                      <c:pt idx="5">
                        <c:v>4</c:v>
                      </c:pt>
                      <c:pt idx="6">
                        <c:v>8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9F8-4924-B499-69D7F03F266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99F8-4924-B499-69D7F03F266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20</c:v>
                      </c:pt>
                      <c:pt idx="5">
                        <c:v>5</c:v>
                      </c:pt>
                      <c:pt idx="6">
                        <c:v>11</c:v>
                      </c:pt>
                      <c:pt idx="7">
                        <c:v>6</c:v>
                      </c:pt>
                      <c:pt idx="8">
                        <c:v>3</c:v>
                      </c:pt>
                      <c:pt idx="9">
                        <c:v>1</c:v>
                      </c:pt>
                      <c:pt idx="10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9F8-4924-B499-69D7F03F2666}"/>
                  </c:ext>
                </c:extLst>
              </c15:ser>
            </c15:filteredLineSeries>
          </c:ext>
        </c:extLst>
      </c:lineChart>
      <c:catAx>
        <c:axId val="21053688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365568"/>
        <c:crosses val="autoZero"/>
        <c:auto val="1"/>
        <c:lblAlgn val="ctr"/>
        <c:lblOffset val="100"/>
        <c:noMultiLvlLbl val="0"/>
      </c:catAx>
      <c:valAx>
        <c:axId val="210536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36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4472C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ED7D31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A5A5A5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FFC000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697860965558464E-2"/>
          <c:y val="0.14419690006981906"/>
          <c:w val="0.89909860473754966"/>
          <c:h val="0.52277450915002432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4472C4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A0-41D5-A616-AF9EF6D3DA2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8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2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ED7D31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A0-41D5-A616-AF9EF6D3DA2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8000"/>
              </a:schemeClr>
            </a:solidFill>
            <a:ln>
              <a:solidFill>
                <a:schemeClr val="accent3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3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A5A5A5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A0-41D5-A616-AF9EF6D3DA2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8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4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FFC000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A0-41D5-A616-AF9EF6D3DA2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2104316000"/>
        <c:axId val="2104317664"/>
        <c:axId val="0"/>
      </c:bar3DChart>
      <c:catAx>
        <c:axId val="210431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317664"/>
        <c:crosses val="autoZero"/>
        <c:auto val="1"/>
        <c:lblAlgn val="ctr"/>
        <c:lblOffset val="100"/>
        <c:noMultiLvlLbl val="0"/>
      </c:catAx>
      <c:valAx>
        <c:axId val="210431766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10431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719765798505958E-2"/>
          <c:y val="0.16226080519234576"/>
          <c:w val="0.84000668786593979"/>
          <c:h val="0.4246673930179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6-4094-ABF8-134E9BEF474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76-4094-ABF8-134E9BEF474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76-4094-ABF8-134E9BEF474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76-4094-ABF8-134E9BEF4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1958720"/>
        <c:axId val="1901225104"/>
      </c:barChart>
      <c:catAx>
        <c:axId val="10195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225104"/>
        <c:crosses val="autoZero"/>
        <c:auto val="1"/>
        <c:lblAlgn val="ctr"/>
        <c:lblOffset val="100"/>
        <c:noMultiLvlLbl val="0"/>
      </c:catAx>
      <c:valAx>
        <c:axId val="190122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5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1).xlsx]Outcomes Based on Launch Date!PivotTable5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93464129483814529"/>
          <c:h val="0.8903204286964129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F0-4565-BCEA-72530E2D55D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F0-4565-BCEA-72530E2D55D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F0-4565-BCEA-72530E2D55D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F0-4565-BCEA-72530E2D5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70736"/>
        <c:axId val="113771152"/>
      </c:lineChart>
      <c:catAx>
        <c:axId val="11377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71152"/>
        <c:crosses val="autoZero"/>
        <c:auto val="1"/>
        <c:lblAlgn val="ctr"/>
        <c:lblOffset val="100"/>
        <c:noMultiLvlLbl val="0"/>
      </c:catAx>
      <c:valAx>
        <c:axId val="1137711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7073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4</xdr:row>
      <xdr:rowOff>147637</xdr:rowOff>
    </xdr:from>
    <xdr:to>
      <xdr:col>13</xdr:col>
      <xdr:colOff>9525</xdr:colOff>
      <xdr:row>19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8D2966-8559-48F2-94E2-1EF0ADB33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95250</xdr:colOff>
      <xdr:row>8</xdr:row>
      <xdr:rowOff>33337</xdr:rowOff>
    </xdr:from>
    <xdr:to>
      <xdr:col>17</xdr:col>
      <xdr:colOff>400050</xdr:colOff>
      <xdr:row>22</xdr:row>
      <xdr:rowOff>109537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7EDF336-5E5E-47F3-AC17-DFC3A33EE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11</xdr:row>
      <xdr:rowOff>157161</xdr:rowOff>
    </xdr:from>
    <xdr:to>
      <xdr:col>32</xdr:col>
      <xdr:colOff>419100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D6E233-71FC-4BF6-8FB5-F6B087E35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11</xdr:row>
      <xdr:rowOff>166687</xdr:rowOff>
    </xdr:from>
    <xdr:to>
      <xdr:col>20</xdr:col>
      <xdr:colOff>28575</xdr:colOff>
      <xdr:row>28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93D7AE-BAC3-46D0-8072-8168650A2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0</xdr:row>
      <xdr:rowOff>14287</xdr:rowOff>
    </xdr:from>
    <xdr:to>
      <xdr:col>14</xdr:col>
      <xdr:colOff>152400</xdr:colOff>
      <xdr:row>18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7C2146-27F2-4DAC-BC92-B7ECCFE030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dsuedu-my.sharepoint.com/personal/twalker9880_sdsu_edu/Documents/data-1-1-3-StarterBook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3"/>
      <sheetName val="Sheet1"/>
      <sheetName val="Successful US Kickstarters"/>
      <sheetName val="Failed US Kickstarters"/>
      <sheetName val="Descriptive Statistics"/>
    </sheetNames>
    <sheetDataSet>
      <sheetData sheetId="0" refreshError="1"/>
      <sheetData sheetId="1"/>
      <sheetData sheetId="2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3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" refreshedDate="44605.028558449078" createdVersion="7" refreshedVersion="7" minRefreshableVersion="3" recordCount="4114" xr:uid="{631EA2A6-DC07-4943-8494-E948BDAA638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AU"/>
        <s v="GB"/>
        <s v="DE"/>
        <s v="CA"/>
        <s v="NZ"/>
        <s v="BE"/>
        <s v="DK"/>
        <s v="IE"/>
        <s v="IT"/>
        <s v="ES"/>
        <s v="NL"/>
        <s v="MX"/>
        <s v="CH"/>
        <s v="SE"/>
        <s v="NO"/>
        <s v="FR"/>
        <s v="HK"/>
        <s v="LU"/>
        <s v="AT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documentary"/>
        <s v="music/indie rock"/>
        <s v="theater/plays"/>
        <s v="photography/photobooks"/>
        <s v="film &amp; video/drama"/>
        <s v="film &amp; video/animation"/>
        <s v="music/jazz"/>
        <s v="music/rock"/>
        <s v="theater/spaces"/>
        <s v="food/restaurants"/>
        <s v="film &amp; video/shorts"/>
        <s v="publishing/children's books"/>
        <s v="music/faith"/>
        <s v="theater/musical"/>
        <s v="music/metal"/>
        <s v="technology/hardware"/>
        <s v="publishing/translations"/>
        <s v="music/world music"/>
        <s v="film &amp; video/television"/>
        <s v="publishing/nonfiction"/>
        <s v="food/food trucks"/>
        <s v="music/electronic music"/>
        <s v="film &amp; video/science fiction"/>
        <s v="publishing/art books"/>
        <s v="games/tabletop games"/>
        <s v="technology/web"/>
        <s v="journalism/audio"/>
        <s v="technology/space exploration"/>
        <s v="publishing/fiction"/>
        <s v="music/classical music"/>
        <s v="games/video games"/>
        <s v="photography/nature"/>
        <s v="publishing/radio &amp; podcasts"/>
        <s v="technology/wearables"/>
        <s v="games/mobile games"/>
        <s v="food/small batch"/>
        <s v="technology/makerspaces"/>
        <s v="photography/places"/>
        <s v="music/pop"/>
        <s v="photography/people"/>
        <s v="technology/gadge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music"/>
        <s v="theater"/>
        <s v="photography"/>
        <s v="food"/>
        <s v="publishing"/>
        <s v="technology"/>
        <s v="games"/>
        <s v="journalism"/>
      </sharedItems>
    </cacheField>
    <cacheField name="Subcategory" numFmtId="0">
      <sharedItems count="41">
        <s v="documentary"/>
        <s v="indie rock"/>
        <s v="plays"/>
        <s v="photobooks"/>
        <s v="drama"/>
        <s v="animation"/>
        <s v="jazz"/>
        <s v="rock"/>
        <s v="spaces"/>
        <s v="restaurants"/>
        <s v="shorts"/>
        <s v="children's books"/>
        <s v="faith"/>
        <s v="musical"/>
        <s v="metal"/>
        <s v="hardware"/>
        <s v="translations"/>
        <s v="world music"/>
        <s v="television"/>
        <s v="nonfiction"/>
        <s v="food trucks"/>
        <s v="electronic music"/>
        <s v="science fiction"/>
        <s v="art books"/>
        <s v="tabletop games"/>
        <s v="web"/>
        <s v="audio"/>
        <s v="space exploration"/>
        <s v="fiction"/>
        <s v="classical music"/>
        <s v="video games"/>
        <s v="nature"/>
        <s v="radio &amp; podcasts"/>
        <s v="wearables"/>
        <s v="mobile games"/>
        <s v="small batch"/>
        <s v="makerspaces"/>
        <s v="places"/>
        <s v="pop"/>
        <s v="people"/>
        <s v="gadge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" refreshedDate="44605.078830208331" createdVersion="7" refreshedVersion="7" minRefreshableVersion="3" recordCount="4114" xr:uid="{3D7B94BF-3762-48D8-AAE7-8AC1E495D6D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music"/>
        <s v="theater"/>
        <s v="photography"/>
        <s v="food"/>
        <s v="publishing"/>
        <s v="technology"/>
        <s v="games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0-02-04T07:45:59"/>
        <d v="2011-08-03T17:36:13"/>
        <d v="2015-07-24T16:08:57"/>
        <d v="2015-02-17T15:05:20"/>
        <d v="2015-06-10T22:08:55"/>
        <d v="2015-08-17T16:07:19"/>
        <d v="2014-06-11T02:52:54"/>
        <d v="2015-05-28T06:55:54"/>
        <d v="2013-10-04T19:09:17"/>
        <d v="2013-10-08T20:58:03"/>
        <d v="2012-03-02T21:00:58"/>
        <d v="2015-02-25T01:05:32"/>
        <d v="2015-02-23T19:25:49"/>
        <d v="2012-11-17T18:33:17"/>
        <d v="2015-05-26T18:07:39"/>
        <d v="2013-03-24T05:01:12"/>
        <d v="2014-04-18T21:17:22"/>
        <d v="2013-04-09T16:33:59"/>
        <d v="2014-09-23T23:30:40"/>
        <d v="2014-05-29T22:04:24"/>
        <d v="2014-07-11T17:20:48"/>
        <d v="2014-12-29T19:37:11"/>
        <d v="2013-09-09T14:13:03"/>
        <d v="2015-10-15T11:53:29"/>
        <d v="2014-10-04T14:20:36"/>
        <d v="2015-03-30T22:07:45"/>
        <d v="2015-11-11T11:04:23"/>
        <d v="2010-06-18T20:06:26"/>
        <d v="2015-09-17T07:00:10"/>
        <d v="2014-12-16T15:56:45"/>
        <d v="2011-01-12T07:49:21"/>
        <d v="2016-08-22T05:45:04"/>
        <d v="2012-08-30T16:59:59"/>
        <d v="2015-09-16T22:51:50"/>
        <d v="2014-04-07T13:11:42"/>
        <d v="2014-09-02T14:23:47"/>
        <d v="2016-08-24T08:20:01"/>
        <d v="2014-05-21T18:51:27"/>
        <d v="2013-08-27T02:34:27"/>
        <d v="2016-11-16T08:01:25"/>
        <d v="2016-08-17T23:10:04"/>
        <d v="2015-03-27T21:48:59"/>
        <d v="2017-01-17T03:28:46"/>
        <d v="2016-08-09T07:38:46"/>
        <d v="2013-07-08T17:50:36"/>
        <d v="2014-11-06T16:45:04"/>
        <d v="2014-12-15T14:48:36"/>
        <d v="2015-03-09T13:49:48"/>
        <d v="2014-12-01T21:33:59"/>
        <d v="2016-11-29T05:08:45"/>
        <d v="2016-11-27T21:48:41"/>
        <d v="2015-08-14T05:39:36"/>
        <d v="2014-04-23T20:01:47"/>
        <d v="2014-02-19T22:01:52"/>
        <d v="2013-10-28T21:08:31"/>
        <d v="2015-10-07T12:00:09"/>
        <d v="2014-04-24T15:15:31"/>
        <d v="2014-03-18T17:13:42"/>
        <d v="2015-03-19T13:48:48"/>
        <d v="2011-10-31T04:06:16"/>
        <d v="2012-12-14T22:48:33"/>
        <d v="2015-02-23T08:01:00"/>
        <d v="2014-11-14T20:00:34"/>
        <d v="2014-09-17T19:00:32"/>
        <d v="2014-06-18T23:48:24"/>
        <d v="2015-08-08T18:09:57"/>
        <d v="2010-03-18T17:52:16"/>
        <d v="2016-01-01T21:40:37"/>
        <d v="2016-01-05T15:38:10"/>
        <d v="2012-06-05T20:35:37"/>
        <d v="2012-02-19T17:12:52"/>
        <d v="2014-05-15T17:41:22"/>
        <d v="2014-07-29T21:17:20"/>
        <d v="2015-11-25T17:07:01"/>
        <d v="2014-05-29T09:09:57"/>
        <d v="2015-04-15T21:28:43"/>
        <d v="2016-09-02T08:19:25"/>
        <d v="2011-09-09T19:41:01"/>
        <d v="2014-08-02T05:45:54"/>
        <d v="2017-01-11T06:16:58"/>
        <d v="2016-02-01T16:08:13"/>
        <d v="2016-03-04T19:49:02"/>
        <d v="2009-09-23T13:35:16"/>
        <d v="2011-07-29T18:12:08"/>
        <d v="2016-05-15T22:28:49"/>
        <d v="2014-08-11T20:09:34"/>
        <d v="2012-08-14T16:18:54"/>
        <d v="2016-02-25T17:39:00"/>
        <d v="2016-02-10T23:34:05"/>
        <d v="2016-06-24T18:34:50"/>
        <d v="2016-01-22T18:33:07"/>
        <d v="2012-04-14T22:28:39"/>
        <d v="2014-11-08T16:41:46"/>
        <d v="2016-07-10T03:42:43"/>
        <d v="2014-10-08T18:54:03"/>
        <d v="2014-07-09T17:37:20"/>
        <d v="2015-08-22T03:11:16"/>
        <d v="2016-06-14T01:11:47"/>
        <d v="2009-09-23T17:24:10"/>
        <d v="2014-06-23T18:23:11"/>
        <d v="2016-05-09T17:33:39"/>
        <d v="2015-02-06T17:50:03"/>
        <d v="2015-06-18T16:05:59"/>
        <d v="2014-09-05T19:13:32"/>
        <d v="2014-05-13T16:26:58"/>
        <d v="2016-09-13T18:00:27"/>
        <d v="2014-04-30T16:06:09"/>
        <d v="2012-07-20T16:19:24"/>
        <d v="2015-02-20T17:45:19"/>
        <d v="2015-11-03T17:05:15"/>
        <d v="2014-12-03T21:14:16"/>
        <d v="2016-11-19T00:23:18"/>
        <d v="2014-09-16T04:02:06"/>
        <d v="2014-07-21T07:43:21"/>
        <d v="2016-08-16T01:16:29"/>
        <d v="2015-01-28T19:49:06"/>
        <d v="2015-09-04T04:00:42"/>
        <d v="2015-05-04T14:46:35"/>
        <d v="2012-01-25T20:33:58"/>
        <d v="2013-02-02T23:42:17"/>
        <d v="2015-08-11T04:09:21"/>
        <d v="2015-02-14T20:00:37"/>
        <d v="2015-03-02T18:00:26"/>
        <d v="2016-03-17T20:17:35"/>
        <d v="2016-03-04T15:36:51"/>
        <d v="2015-03-11T01:27:22"/>
        <d v="2014-11-10T02:11:14"/>
        <d v="2015-08-10T15:38:43"/>
        <d v="2012-04-05T03:20:19"/>
        <d v="2016-03-24T10:16:40"/>
        <d v="2014-08-14T15:50:05"/>
        <d v="2014-10-02T02:24:25"/>
        <d v="2014-06-10T12:38:27"/>
        <d v="2017-02-20T00:00:02"/>
        <d v="2015-07-15T06:16:59"/>
        <d v="2016-10-19T18:03:10"/>
        <d v="2015-02-25T00:14:07"/>
        <d v="2014-03-28T17:06:22"/>
        <d v="2014-04-24T12:22:50"/>
        <d v="2015-03-10T15:51:24"/>
        <d v="2015-10-04T03:15:59"/>
        <d v="2016-03-14T19:15:24"/>
        <d v="2016-07-21T18:41:02"/>
        <d v="2017-01-06T14:23:31"/>
        <d v="2016-09-01T06:27:04"/>
        <d v="2016-07-20T04:01:09"/>
        <d v="2014-02-11T04:33:10"/>
        <d v="2017-02-08T14:55:16"/>
        <d v="2014-06-14T22:29:24"/>
        <d v="2014-07-02T13:48:03"/>
        <d v="2015-01-28T12:14:45"/>
        <d v="2013-01-02T01:08:59"/>
        <d v="2014-06-18T00:38:08"/>
        <d v="2014-11-17T17:21:03"/>
        <d v="2015-05-11T16:05:32"/>
        <d v="2014-07-24T22:08:38"/>
        <d v="2010-01-20T10:11:47"/>
        <d v="2014-08-15T22:20:45"/>
        <d v="2013-02-19T05:08:59"/>
        <d v="2015-01-18T00:08:47"/>
        <d v="2016-02-15T19:16:33"/>
        <d v="2015-04-09T01:01:16"/>
        <d v="2016-04-15T20:21:13"/>
        <d v="2012-09-08T20:55:31"/>
        <d v="2016-05-25T20:47:41"/>
        <d v="2013-03-13T01:01:27"/>
        <d v="2017-01-31T19:19:15"/>
        <d v="2015-01-29T13:45:08"/>
        <d v="2015-03-10T22:58:54"/>
        <d v="2012-08-23T17:01:40"/>
        <d v="2014-11-11T05:28:22"/>
        <d v="2015-09-28T18:24:55"/>
        <d v="2016-11-20T02:38:40"/>
        <d v="2011-07-23T00:18:33"/>
        <d v="2014-05-19T04:38:49"/>
        <d v="2017-02-20T08:24:20"/>
        <d v="2016-01-27T20:15:27"/>
        <d v="2012-05-24T04:49:23"/>
        <d v="2013-01-25T21:04:32"/>
        <d v="2015-05-20T09:58:22"/>
        <d v="2014-06-04T19:37:14"/>
        <d v="2015-04-09T16:13:42"/>
        <d v="2012-04-20T19:01:58"/>
        <d v="2016-12-18T21:10:36"/>
        <d v="2016-02-04T00:47:39"/>
        <d v="2015-02-04T04:40:47"/>
        <d v="2017-02-09T04:08:52"/>
        <d v="2013-11-16T04:58:10"/>
        <d v="2015-03-14T02:51:57"/>
        <d v="2014-09-18T05:50:09"/>
        <d v="2016-01-30T16:58:40"/>
        <d v="2013-07-09T22:25:31"/>
        <d v="2016-02-02T22:43:41"/>
        <d v="2014-11-01T12:39:47"/>
        <d v="2014-11-01T21:59:21"/>
        <d v="2015-10-17T15:04:58"/>
        <d v="2014-08-03T17:56:32"/>
        <d v="2015-10-09T17:59:41"/>
        <d v="2016-07-05T16:34:37"/>
        <d v="2016-01-31T22:43:06"/>
        <d v="2016-02-15T09:33:10"/>
        <d v="2012-05-01T07:00:31"/>
        <d v="2016-03-23T21:02:45"/>
        <d v="2016-04-04T23:00:50"/>
        <d v="2014-10-25T22:52:58"/>
        <d v="2016-07-04T16:07:36"/>
        <d v="2014-10-22T21:57:29"/>
        <d v="2015-09-08T14:51:52"/>
        <d v="2016-07-16T06:20:25"/>
        <d v="2015-06-29T05:01:44"/>
        <d v="2016-07-01T01:09:38"/>
        <d v="2016-09-20T02:48:16"/>
        <d v="2011-07-28T18:57:11"/>
        <d v="2015-03-30T18:14:28"/>
        <d v="2016-06-01T18:57:19"/>
        <d v="2016-06-10T04:41:12"/>
        <d v="2016-08-14T15:28:22"/>
        <d v="2015-04-24T03:21:00"/>
        <d v="2014-07-13T22:50:11"/>
        <d v="2014-05-12T13:44:03"/>
        <d v="2012-04-11T14:53:15"/>
        <d v="2015-07-03T19:17:13"/>
        <d v="2015-08-06T14:56:47"/>
        <d v="2011-04-13T00:20:49"/>
        <d v="2016-07-13T22:53:29"/>
        <d v="2016-08-09T21:35:59"/>
        <d v="2014-07-31T16:49:20"/>
        <d v="2015-07-03T00:18:24"/>
        <d v="2014-01-29T14:33:19"/>
        <d v="2014-08-11T20:45:08"/>
        <d v="2015-10-14T13:57:11"/>
        <d v="2012-11-13T22:58:23"/>
        <d v="2013-11-19T18:56:00"/>
        <d v="2014-04-18T20:52:36"/>
        <d v="2015-09-09T23:38:06"/>
        <d v="2014-05-26T17:27:18"/>
        <d v="2014-01-16T17:01:24"/>
        <d v="2015-05-17T17:47:29"/>
        <d v="2016-11-15T00:42:36"/>
        <d v="2016-06-18T20:23:40"/>
        <d v="2012-10-12T13:53:48"/>
        <d v="2016-02-10T22:20:43"/>
        <d v="2015-05-12T18:01:27"/>
        <d v="2012-04-03T23:00:26"/>
        <d v="2012-03-22T17:01:25"/>
        <d v="2015-11-19T11:46:41"/>
        <d v="2011-12-06T22:47:01"/>
        <d v="2016-06-29T01:09:46"/>
        <d v="2015-03-05T19:10:37"/>
        <d v="2011-01-25T23:20:30"/>
        <d v="2013-08-20T20:21:10"/>
        <d v="2016-12-01T16:34:06"/>
        <d v="2015-07-09T20:00:39"/>
        <d v="2014-07-15T23:27:00"/>
        <d v="2016-11-23T00:15:09"/>
        <d v="2014-07-31T12:59:53"/>
        <d v="2012-12-27T05:09:34"/>
        <d v="2012-02-28T01:57:54"/>
        <d v="2011-11-03T02:39:56"/>
        <d v="2015-03-24T16:01:58"/>
        <d v="2014-10-14T20:30:00"/>
        <d v="2012-05-25T20:20:48"/>
        <d v="2016-12-08T00:17:12"/>
        <d v="2016-05-12T13:39:32"/>
        <d v="2015-02-15T00:28:17"/>
        <d v="2014-10-22T17:03:13"/>
        <d v="2015-07-28T12:07:53"/>
        <d v="2016-06-29T16:50:43"/>
        <d v="2016-03-14T23:44:14"/>
        <d v="2016-03-24T11:56:04"/>
        <d v="2014-06-16T09:29:25"/>
        <d v="2016-07-25T16:44:30"/>
        <d v="2014-07-21T20:24:03"/>
        <d v="2016-11-23T20:25:13"/>
        <d v="2011-11-13T16:05:32"/>
        <d v="2010-05-06T04:48:03"/>
        <d v="2011-08-27T03:58:22"/>
        <d v="2016-09-14T06:04:42"/>
        <d v="2014-10-15T20:22:25"/>
        <d v="2016-04-06T19:49:42"/>
        <d v="2016-01-15T02:39:31"/>
        <d v="2016-03-18T21:31:12"/>
        <d v="2014-11-13T22:49:25"/>
        <d v="2012-03-09T22:45:08"/>
        <d v="2013-01-14T22:37:49"/>
        <d v="2015-05-14T12:09:11"/>
        <d v="2014-06-17T16:33:43"/>
        <d v="2015-12-20T16:26:13"/>
        <d v="2015-01-19T15:14:22"/>
        <d v="2013-11-05T03:14:59"/>
        <d v="2017-01-02T21:50:36"/>
        <d v="2016-05-09T20:13:52"/>
        <d v="2013-07-11T13:15:20"/>
        <d v="2015-02-23T14:29:35"/>
        <d v="2012-03-17T11:02:07"/>
        <d v="2016-02-18T00:44:54"/>
        <d v="2016-12-11T16:31:21"/>
        <d v="2014-06-30T21:57:05"/>
        <d v="2014-05-30T01:55:44"/>
        <d v="2014-08-12T10:18:54"/>
        <d v="2017-01-02T15:55:59"/>
        <d v="2013-12-12T22:21:14"/>
        <d v="2016-09-23T15:29:19"/>
        <d v="2016-02-17T14:03:10"/>
        <d v="2016-10-26T19:15:19"/>
        <d v="2010-11-05T14:54:46"/>
        <d v="2015-01-13T20:14:20"/>
        <d v="2016-02-13T15:35:29"/>
        <d v="2015-10-02T18:41:08"/>
        <d v="2014-07-20T23:36:18"/>
        <d v="2015-06-18T06:37:04"/>
        <d v="2016-11-27T03:59:34"/>
        <d v="2014-06-21T13:19:52"/>
        <d v="2016-01-02T14:48:43"/>
        <d v="2015-03-02T18:59:52"/>
        <d v="2016-10-30T13:51:39"/>
        <d v="2015-11-01T18:09:32"/>
        <d v="2015-01-21T08:34:13"/>
        <d v="2015-06-01T12:14:58"/>
        <d v="2015-04-08T15:36:49"/>
        <d v="2014-09-03T14:17:00"/>
        <d v="2014-08-04T13:09:16"/>
        <d v="2015-07-26T15:05:12"/>
        <d v="2015-11-11T20:26:00"/>
        <d v="2016-01-19T17:00:27"/>
        <d v="2014-10-02T02:12:42"/>
        <d v="2015-07-06T08:43:27"/>
        <d v="2015-03-05T15:43:57"/>
        <d v="2011-12-16T13:14:29"/>
        <d v="2016-04-25T15:29:18"/>
        <d v="2012-10-12T17:10:21"/>
        <d v="2015-07-20T17:03:40"/>
        <d v="2010-12-02T02:34:58"/>
        <d v="2016-01-14T19:02:06"/>
        <d v="2014-05-01T19:40:52"/>
        <d v="2014-10-15T02:59:50"/>
        <d v="2014-04-17T04:32:45"/>
        <d v="2012-06-07T22:46:52"/>
        <d v="2016-07-04T04:00:04"/>
        <d v="2014-08-26T15:19:09"/>
        <d v="2016-06-13T22:23:59"/>
        <d v="2009-09-14T06:05:30"/>
        <d v="2012-08-28T22:54:54"/>
        <d v="2015-04-17T23:18:14"/>
        <d v="2015-12-06T07:50:33"/>
        <d v="2011-08-08T16:58:52"/>
        <d v="2016-02-07T15:18:05"/>
        <d v="2014-03-13T04:03:29"/>
        <d v="2016-03-29T15:24:05"/>
        <d v="2015-04-30T20:11:12"/>
        <d v="2014-09-09T23:09:39"/>
        <d v="2016-01-03T16:38:00"/>
        <d v="2016-10-04T10:43:06"/>
        <d v="2014-04-26T11:26:29"/>
        <d v="2017-01-07T16:20:30"/>
        <d v="2015-08-24T20:34:24"/>
        <d v="2015-10-23T19:48:56"/>
        <d v="2011-11-08T18:21:44"/>
        <d v="2014-12-12T10:15:24"/>
        <d v="2015-03-10T19:09:22"/>
        <d v="2016-07-10T18:48:47"/>
        <d v="2014-11-07T06:24:24"/>
        <d v="2014-08-21T06:59:23"/>
        <d v="2015-06-30T06:24:50"/>
        <d v="2015-03-25T21:52:21"/>
        <d v="2015-12-06T19:47:17"/>
        <d v="2016-02-16T09:46:16"/>
        <d v="2014-08-05T20:46:38"/>
        <d v="2015-08-25T20:38:02"/>
        <d v="2011-11-11T18:17:29"/>
        <d v="2016-05-22T16:45:26"/>
        <d v="2017-03-02T01:40:11"/>
        <d v="2014-07-21T18:18:21"/>
        <d v="2014-08-27T21:52:38"/>
        <d v="2014-06-12T18:58:06"/>
        <d v="2016-05-06T06:21:33"/>
        <d v="2012-03-13T19:15:46"/>
        <d v="2016-03-18T21:31:30"/>
        <d v="2010-11-20T19:34:51"/>
        <d v="2015-01-22T04:13:42"/>
        <d v="2015-03-03T23:00:37"/>
        <d v="2016-06-28T01:49:40"/>
        <d v="2014-07-28T16:18:55"/>
        <d v="2013-05-28T01:49:11"/>
        <d v="2016-11-04T11:01:08"/>
        <d v="2014-11-11T20:25:15"/>
        <d v="2016-11-18T06:09:26"/>
        <d v="2015-04-30T14:58:23"/>
        <d v="2014-08-29T01:38:33"/>
        <d v="2013-02-19T04:38:21"/>
        <d v="2014-01-24T18:43:38"/>
        <d v="2012-03-29T06:10:24"/>
        <d v="2011-03-30T22:36:25"/>
        <d v="2011-02-18T16:54:42"/>
        <d v="2015-01-27T20:06:04"/>
        <d v="2014-06-19T11:21:31"/>
        <d v="2012-06-15T05:42:31"/>
        <d v="2016-08-30T21:52:52"/>
        <d v="2015-06-09T16:47:30"/>
        <d v="2012-07-23T18:32:14"/>
        <d v="2015-11-03T05:12:20"/>
        <d v="2017-01-27T00:58:54"/>
        <d v="2012-04-19T17:05:05"/>
        <d v="2014-12-10T02:39:50"/>
        <d v="2013-08-08T23:07:34"/>
        <d v="2014-12-20T19:47:03"/>
        <d v="2014-09-08T04:01:08"/>
        <d v="2015-09-14T15:11:24"/>
        <d v="2014-05-01T19:06:51"/>
        <d v="2014-10-01T07:52:50"/>
        <d v="2015-01-14T22:34:19"/>
        <d v="2014-10-10T12:50:40"/>
        <d v="2014-08-30T08:40:20"/>
        <d v="2014-10-29T14:02:44"/>
        <d v="2015-04-09T12:50:46"/>
        <d v="2014-06-09T17:24:25"/>
        <d v="2012-07-26T16:33:45"/>
        <d v="2015-09-18T00:32:52"/>
        <d v="2016-06-03T02:31:52"/>
        <d v="2016-10-21T09:44:32"/>
        <d v="2016-12-07T13:05:05"/>
        <d v="2016-05-22T13:59:50"/>
        <d v="2016-11-26T19:18:51"/>
        <d v="2015-03-09T11:42:59"/>
        <d v="2015-05-12T10:05:53"/>
        <d v="2012-09-05T01:01:49"/>
        <d v="2016-06-24T03:00:17"/>
        <d v="2014-04-13T18:43:56"/>
        <d v="2014-11-18T11:49:11"/>
        <d v="2015-02-06T13:57:05"/>
        <d v="2014-12-05T22:20:36"/>
        <d v="2013-10-03T10:57:14"/>
        <d v="2014-09-09T16:38:28"/>
        <d v="2016-10-19T14:43:32"/>
        <d v="2015-05-12T18:24:44"/>
        <d v="2014-05-14T00:12:35"/>
        <d v="2015-05-14T19:10:18"/>
        <d v="2013-10-25T11:49:53"/>
        <d v="2014-12-09T21:42:19"/>
        <d v="2015-08-03T06:47:27"/>
        <d v="2013-01-14T16:29:28"/>
        <d v="2015-06-16T19:51:45"/>
        <d v="2014-10-14T07:11:30"/>
        <d v="2014-10-21T14:04:04"/>
        <d v="2015-09-25T12:43:56"/>
        <d v="2010-10-13T00:40:35"/>
        <d v="2012-05-10T05:24:52"/>
        <d v="2016-07-25T06:41:21"/>
        <d v="2015-03-02T21:51:49"/>
        <d v="2015-12-22T05:05:19"/>
        <d v="2015-05-11T19:27:24"/>
        <d v="2017-02-04T06:58:27"/>
        <d v="2016-03-09T23:04:14"/>
        <d v="2014-06-16T19:03:28"/>
        <d v="2012-03-05T17:46:15"/>
        <d v="2015-04-03T18:41:41"/>
        <d v="2014-01-11T00:21:41"/>
        <d v="2015-06-15T17:28:59"/>
        <d v="2014-05-28T21:33:28"/>
        <d v="2014-08-20T23:19:43"/>
        <d v="2016-01-12T20:47:27"/>
        <d v="2016-04-07T03:27:36"/>
        <d v="2015-01-27T00:16:12"/>
        <d v="2015-07-03T06:03:10"/>
        <d v="2016-04-05T14:19:05"/>
        <d v="2015-07-20T04:06:16"/>
        <d v="2015-05-22T20:04:09"/>
        <d v="2016-08-02T15:59:54"/>
        <d v="2015-05-17T18:18:26"/>
        <d v="2013-09-18T19:30:18"/>
        <d v="2014-08-22T19:00:15"/>
        <d v="2014-03-06T03:59:39"/>
        <d v="2016-05-19T17:23:02"/>
        <d v="2013-04-01T22:16:33"/>
        <d v="2015-10-05T18:26:31"/>
        <d v="2012-03-19T16:44:36"/>
        <d v="2011-12-18T21:33:05"/>
        <d v="2016-11-04T22:22:12"/>
        <d v="2013-06-27T01:27:16"/>
        <d v="2016-06-20T12:02:11"/>
        <d v="2014-12-09T17:41:23"/>
        <d v="2014-01-18T22:10:17"/>
        <d v="2013-09-30T15:54:43"/>
        <d v="2014-07-07T22:03:36"/>
        <d v="2014-09-11T18:48:19"/>
        <d v="2013-12-23T21:39:59"/>
        <d v="2016-03-09T19:31:22"/>
        <d v="2014-10-31T18:04:22"/>
        <d v="2016-12-07T16:49:00"/>
        <d v="2013-07-09T02:32:46"/>
        <d v="2015-07-06T00:33:53"/>
        <d v="2013-01-30T23:05:37"/>
        <d v="2016-11-18T02:37:26"/>
        <d v="2016-09-05T19:50:54"/>
        <d v="2016-01-08T16:58:00"/>
        <d v="2010-06-03T22:10:20"/>
        <d v="2017-01-26T23:03:59"/>
        <d v="2017-03-13T18:07:27"/>
        <d v="2016-10-17T14:51:09"/>
        <d v="2014-06-30T18:38:02"/>
        <d v="2016-04-23T16:12:18"/>
        <d v="2011-01-24T16:40:10"/>
        <d v="2016-02-29T16:41:35"/>
        <d v="2016-04-03T20:48:00"/>
        <d v="2011-07-12T02:45:37"/>
        <d v="2014-06-30T22:41:41"/>
        <d v="2017-01-11T01:22:14"/>
        <d v="2016-05-18T04:19:09"/>
        <d v="2012-08-13T11:24:43"/>
        <d v="2015-07-07T21:44:12"/>
        <d v="2016-12-28T01:26:48"/>
        <d v="2014-09-22T20:26:42"/>
        <d v="2017-03-02T12:55:07"/>
        <d v="2016-02-03T23:19:28"/>
        <d v="2014-07-31T16:42:28"/>
        <d v="2015-07-04T00:44:42"/>
        <d v="2015-09-08T07:59:53"/>
        <d v="2015-04-04T05:11:23"/>
        <d v="2016-02-22T06:06:14"/>
        <d v="2015-01-22T22:11:58"/>
        <d v="2014-05-07T19:20:15"/>
        <d v="2015-05-19T10:41:07"/>
        <d v="2016-11-29T22:01:40"/>
        <d v="2013-08-02T20:30:06"/>
        <d v="2012-07-24T02:16:37"/>
        <d v="2013-04-30T20:13:07"/>
        <d v="2014-10-01T22:45:42"/>
        <d v="2012-09-25T01:26:57"/>
        <d v="2016-12-01T18:20:54"/>
        <d v="2016-04-23T19:08:15"/>
        <d v="2014-09-26T15:36:30"/>
        <d v="2014-05-21T01:37:59"/>
        <d v="2012-07-17T03:07:25"/>
        <d v="2014-08-23T02:22:17"/>
        <d v="2015-03-19T19:16:03"/>
        <d v="2014-10-06T15:04:40"/>
        <d v="2017-02-04T04:50:08"/>
        <d v="2014-06-16T02:33:45"/>
        <d v="2017-01-17T20:17:27"/>
        <d v="2011-08-02T21:20:31"/>
        <d v="2016-06-15T19:34:32"/>
        <d v="2017-01-21T16:33:50"/>
        <d v="2014-11-27T15:22:29"/>
        <d v="2016-11-08T10:50:46"/>
        <d v="2015-04-01T05:30:00"/>
        <d v="2012-08-15T20:35:36"/>
        <d v="2011-02-02T12:57:07"/>
        <d v="2015-03-14T03:06:20"/>
        <d v="2015-04-20T22:17:22"/>
        <d v="2016-07-19T21:52:19"/>
        <d v="2015-10-14T19:59:56"/>
        <d v="2015-10-30T04:32:33"/>
        <d v="2015-08-08T02:27:43"/>
        <d v="2014-10-24T00:01:46"/>
        <d v="2016-11-15T20:28:27"/>
        <d v="2013-10-24T23:57:40"/>
        <d v="2013-07-01T08:41:53"/>
        <d v="2015-01-13T22:15:29"/>
        <d v="2015-04-22T17:03:29"/>
        <d v="2016-07-16T00:06:23"/>
        <d v="2014-07-05T11:39:39"/>
        <d v="2013-07-03T20:49:47"/>
        <d v="2016-07-28T15:14:01"/>
        <d v="2014-05-19T21:58:12"/>
        <d v="2012-05-30T04:27:23"/>
        <d v="2016-05-13T12:57:34"/>
        <d v="2016-08-15T21:10:47"/>
        <d v="2014-12-09T21:17:41"/>
        <d v="2011-12-21T02:08:30"/>
        <d v="2014-07-12T20:27:47"/>
        <d v="2015-12-01T06:37:27"/>
        <d v="2012-04-05T19:15:33"/>
        <d v="2015-08-31T19:17:38"/>
        <d v="2015-04-21T21:21:06"/>
        <d v="2016-09-09T10:56:59"/>
        <d v="2015-02-02T14:22:30"/>
        <d v="2014-12-15T19:55:07"/>
        <d v="2013-05-07T13:34:51"/>
        <d v="2016-08-29T14:43:32"/>
        <d v="2015-06-15T10:43:42"/>
        <d v="2014-10-31T03:25:15"/>
        <d v="2013-05-21T11:04:18"/>
        <d v="2017-02-13T21:48:10"/>
        <d v="2017-01-03T16:36:49"/>
        <d v="2015-09-11T07:07:49"/>
        <d v="2015-05-30T19:39:06"/>
        <d v="2014-10-17T03:57:13"/>
        <d v="2013-10-10T18:44:06"/>
        <d v="2015-12-07T20:38:37"/>
        <d v="2013-04-06T07:00:55"/>
        <d v="2015-05-17T22:58:15"/>
        <d v="2017-01-20T15:03:25"/>
        <d v="2010-05-12T06:54:15"/>
        <d v="2015-01-22T21:08:54"/>
        <d v="2015-05-15T18:45:37"/>
        <d v="2016-03-30T18:44:25"/>
        <d v="2014-08-21T19:16:13"/>
        <d v="2015-01-14T23:58:02"/>
        <d v="2016-04-29T18:32:09"/>
        <d v="2014-03-27T01:58:38"/>
        <d v="2016-05-13T15:57:14"/>
        <d v="2013-04-11T01:22:24"/>
        <d v="2012-03-05T17:25:47"/>
        <d v="2016-05-05T23:49:38"/>
        <d v="2013-04-25T19:23:48"/>
        <d v="2015-09-23T21:01:01"/>
        <d v="2016-08-30T14:58:37"/>
        <d v="2014-08-12T14:01:08"/>
        <d v="2014-05-16T18:05:25"/>
        <d v="2015-07-02T03:00:54"/>
        <d v="2014-04-30T03:21:04"/>
        <d v="2012-05-08T19:55:05"/>
        <d v="2012-12-06T10:46:30"/>
        <d v="2014-10-06T17:48:44"/>
        <d v="2016-05-15T17:42:46"/>
        <d v="2014-07-10T05:37:12"/>
        <d v="2015-08-13T19:41:03"/>
        <d v="2015-07-25T10:33:16"/>
        <d v="2013-08-14T17:28:12"/>
        <d v="2012-04-27T22:52:24"/>
        <d v="2014-08-21T19:23:05"/>
        <d v="2013-09-29T18:01:31"/>
        <d v="2016-07-28T17:00:09"/>
        <d v="2009-08-18T21:29:28"/>
        <d v="2016-11-30T22:50:33"/>
        <d v="2015-05-27T21:44:14"/>
        <d v="2015-01-30T22:16:41"/>
        <d v="2017-02-07T00:07:33"/>
        <d v="2014-08-28T21:37:05"/>
        <d v="2016-10-27T14:27:51"/>
        <d v="2015-12-03T04:20:07"/>
        <d v="2014-11-28T15:20:26"/>
        <d v="2013-08-09T16:37:23"/>
        <d v="2017-01-31T22:57:58"/>
        <d v="2014-07-09T12:03:49"/>
        <d v="2015-06-20T19:35:34"/>
        <d v="2015-06-10T11:06:11"/>
        <d v="2015-05-12T04:25:46"/>
        <d v="2014-06-27T14:17:25"/>
        <d v="2013-02-08T18:07:31"/>
        <d v="2014-09-03T12:25:54"/>
        <d v="2014-07-08T18:57:31"/>
        <d v="2014-11-04T10:58:54"/>
        <d v="2012-09-06T23:51:15"/>
        <d v="2016-01-08T13:18:51"/>
        <d v="2014-08-29T19:51:03"/>
        <d v="2014-09-20T14:56:15"/>
        <d v="2015-04-16T07:50:03"/>
        <d v="2014-09-12T15:10:36"/>
        <d v="2016-06-07T15:02:20"/>
        <d v="2010-02-06T22:03:26"/>
        <d v="2016-06-08T15:11:10"/>
        <d v="2011-04-05T19:52:20"/>
        <d v="2015-04-18T00:52:52"/>
        <d v="2012-04-21T06:31:21"/>
        <d v="2015-02-19T17:51:38"/>
        <d v="2016-06-05T20:54:43"/>
        <d v="2014-11-10T22:59:50"/>
        <d v="2016-06-03T08:47:46"/>
        <d v="2015-03-24T21:05:38"/>
        <d v="2017-02-06T20:00:04"/>
        <d v="2014-09-24T19:40:06"/>
        <d v="2015-12-22T22:22:18"/>
        <d v="2017-01-18T16:17:25"/>
        <d v="2016-07-15T22:45:43"/>
        <d v="2011-04-30T02:04:48"/>
        <d v="2015-02-26T02:46:48"/>
        <d v="2017-01-27T22:37:06"/>
        <d v="2016-07-22T15:45:32"/>
        <d v="2016-01-02T08:32:15"/>
        <d v="2016-01-27T11:52:12"/>
        <d v="2016-11-18T19:11:49"/>
        <d v="2015-11-23T09:05:39"/>
        <d v="2016-10-15T19:26:48"/>
        <d v="2016-05-20T08:11:57"/>
        <d v="2014-08-03T14:27:49"/>
        <d v="2015-10-21T08:20:53"/>
        <d v="2015-01-21T15:18:38"/>
        <d v="2016-11-09T03:37:55"/>
        <d v="2011-09-07T23:57:59"/>
        <d v="2015-08-24T20:27:39"/>
        <d v="2016-02-08T17:09:20"/>
        <d v="2015-04-15T19:14:28"/>
        <d v="2017-03-02T01:43:10"/>
        <d v="2014-07-09T19:05:51"/>
        <d v="2016-02-22T23:27:29"/>
        <d v="2016-05-15T18:35:15"/>
        <d v="2016-07-18T14:31:46"/>
        <d v="2011-10-22T01:02:29"/>
        <d v="2015-03-11T22:27:28"/>
        <d v="2014-09-30T20:36:53"/>
        <d v="2016-05-18T16:15:09"/>
        <d v="2016-12-08T07:12:49"/>
        <d v="2016-03-08T02:16:04"/>
        <d v="2016-07-13T00:37:54"/>
        <d v="2016-11-09T10:05:15"/>
        <d v="2015-02-02T18:57:27"/>
        <d v="2015-12-01T23:13:30"/>
        <d v="2016-05-08T21:35:08"/>
        <d v="2016-08-25T05:26:27"/>
        <d v="2014-11-25T22:32:09"/>
        <d v="2015-10-27T22:34:59"/>
        <d v="2012-07-10T03:48:47"/>
        <d v="2014-11-27T02:02:28"/>
        <d v="2017-02-19T06:29:20"/>
        <d v="2017-02-14T19:49:01"/>
        <d v="2014-01-23T20:31:11"/>
        <d v="2015-08-03T04:19:46"/>
        <d v="2013-10-14T12:01:01"/>
        <d v="2016-12-05T00:04:09"/>
        <d v="2014-08-25T04:28:06"/>
        <d v="2016-06-01T08:20:51"/>
        <d v="2015-04-16T03:40:23"/>
        <d v="2014-08-12T06:14:57"/>
        <d v="2016-07-08T01:32:22"/>
        <d v="2015-05-20T18:28:03"/>
        <d v="2016-01-26T16:57:16"/>
        <d v="2015-04-26T15:04:31"/>
        <d v="2011-10-02T14:02:15"/>
        <d v="2015-09-11T15:30:58"/>
        <d v="2015-09-05T11:23:04"/>
        <d v="2012-08-03T11:30:48"/>
        <d v="2014-06-17T13:43:27"/>
        <d v="2012-11-22T01:18:34"/>
        <d v="2014-02-12T01:41:38"/>
        <d v="2015-10-14T14:18:38"/>
        <d v="2014-08-29T18:55:56"/>
        <d v="2015-09-25T17:06:58"/>
        <d v="2015-06-10T19:09:36"/>
        <d v="2013-03-03T16:52:45"/>
        <d v="2013-08-23T21:44:38"/>
        <d v="2015-10-09T21:10:20"/>
        <d v="2015-09-16T16:19:37"/>
        <d v="2016-02-26T09:46:56"/>
        <d v="2014-06-04T23:32:49"/>
        <d v="2017-02-10T01:58:35"/>
        <d v="2014-07-10T00:48:54"/>
        <d v="2016-02-05T16:51:23"/>
        <d v="2015-09-18T16:23:47"/>
        <d v="2015-03-16T15:04:49"/>
        <d v="2016-12-29T22:35:30"/>
        <d v="2016-03-03T06:38:28"/>
        <d v="2015-09-21T15:48:33"/>
        <d v="2015-05-04T15:04:10"/>
        <d v="2015-11-09T22:54:35"/>
        <d v="2014-11-12T00:03:35"/>
        <d v="2013-07-31T10:11:01"/>
        <d v="2016-03-04T16:32:01"/>
        <d v="2014-10-02T07:04:57"/>
        <d v="2015-04-01T08:59:32"/>
        <d v="2015-04-29T20:43:15"/>
        <d v="2015-03-09T18:58:47"/>
        <d v="2014-07-14T03:19:26"/>
        <d v="2016-05-04T13:31:22"/>
        <d v="2015-01-31T00:42:05"/>
        <d v="2016-04-05T13:01:47"/>
        <d v="2014-06-06T10:08:09"/>
        <d v="2016-08-18T18:08:42"/>
        <d v="2010-08-05T17:09:12"/>
        <d v="2011-08-29T00:18:17"/>
        <d v="2016-06-06T15:00:58"/>
        <d v="2015-11-17T16:24:41"/>
        <d v="2012-12-04T00:29:09"/>
        <d v="2015-10-16T20:29:06"/>
        <d v="2017-03-10T12:49:54"/>
        <d v="2016-03-04T17:41:56"/>
        <d v="2017-01-11T06:28:53"/>
        <d v="2016-09-14T22:55:21"/>
        <d v="2015-05-13T09:29:57"/>
        <d v="2015-03-11T05:16:22"/>
        <d v="2015-09-09T09:24:18"/>
        <d v="2014-08-15T19:10:22"/>
        <d v="2015-06-30T01:24:57"/>
        <d v="2016-08-30T03:35:41"/>
        <d v="2016-01-05T21:52:10"/>
        <d v="2016-11-21T17:03:14"/>
        <d v="2016-12-10T01:18:20"/>
        <d v="2014-05-15T15:37:44"/>
        <d v="2011-07-06T02:32:06"/>
        <d v="2013-04-18T02:18:30"/>
        <d v="2014-05-22T20:31:20"/>
        <d v="2014-05-21T01:12:08"/>
        <d v="2014-06-30T18:03:16"/>
        <d v="2016-03-23T06:32:52"/>
        <d v="2016-12-06T21:02:50"/>
        <d v="2012-03-05T18:33:23"/>
        <d v="2013-08-23T10:14:17"/>
        <d v="2017-01-16T12:48:05"/>
        <d v="2016-06-07T21:35:08"/>
        <d v="2016-02-14T10:38:23"/>
        <d v="2012-06-25T16:45:17"/>
        <d v="2011-09-02T18:52:37"/>
        <d v="2015-02-13T19:31:59"/>
        <d v="2013-04-23T04:07:24"/>
        <d v="2016-03-20T08:12:01"/>
        <d v="2012-09-04T23:00:57"/>
        <d v="2015-08-25T14:43:52"/>
        <d v="2016-09-23T20:50:40"/>
        <d v="2017-01-06T20:21:40"/>
        <d v="2016-10-29T22:55:24"/>
        <d v="2016-09-15T15:36:18"/>
        <d v="2016-03-24T19:21:05"/>
        <d v="2014-07-23T03:44:15"/>
        <d v="2015-08-03T15:57:51"/>
        <d v="2016-05-03T20:34:12"/>
        <d v="2015-11-13T15:51:08"/>
        <d v="2016-08-19T19:51:05"/>
        <d v="2015-04-27T08:48:29"/>
        <d v="2015-07-11T00:41:20"/>
        <d v="2014-12-17T14:42:04"/>
        <d v="2012-02-09T01:00:49"/>
        <d v="2016-03-01T00:58:45"/>
        <d v="2016-11-02T01:33:49"/>
        <d v="2012-05-24T18:32:55"/>
        <d v="2013-07-28T10:46:58"/>
        <d v="2015-06-16T21:54:51"/>
        <d v="2015-06-08T15:01:08"/>
        <d v="2014-11-20T12:08:53"/>
        <d v="2011-12-16T23:49:52"/>
        <d v="2016-10-08T10:05:37"/>
        <d v="2016-04-01T16:33:14"/>
        <d v="2016-02-23T23:39:13"/>
        <d v="2014-11-26T18:25:40"/>
        <d v="2014-11-21T18:01:56"/>
        <d v="2015-11-17T04:38:46"/>
        <d v="2014-10-17T06:23:21"/>
        <d v="2015-03-26T17:22:37"/>
        <d v="2012-02-09T04:02:09"/>
        <d v="2014-08-06T20:30:02"/>
        <d v="2012-04-27T01:59:57"/>
        <d v="2013-09-07T20:36:19"/>
        <d v="2015-09-10T21:11:08"/>
        <d v="2015-03-18T12:22:05"/>
        <d v="2016-02-01T19:21:27"/>
        <d v="2015-05-23T17:31:06"/>
        <d v="2015-06-12T12:47:45"/>
        <d v="2015-06-02T14:11:08"/>
        <d v="2014-06-19T20:38:50"/>
        <d v="2015-01-10T19:58:33"/>
        <d v="2016-07-08T10:20:56"/>
        <d v="2016-02-26T13:01:20"/>
        <d v="2014-05-13T02:32:33"/>
        <d v="2010-06-09T00:28:50"/>
        <d v="2016-07-20T15:01:43"/>
        <d v="2015-06-09T07:11:36"/>
        <d v="2016-07-26T14:34:36"/>
        <d v="2014-11-25T20:27:03"/>
        <d v="2015-02-04T22:49:34"/>
        <d v="2015-05-06T19:06:13"/>
        <d v="2016-10-13T19:19:55"/>
        <d v="2016-05-19T08:59:20"/>
        <d v="2015-01-02T21:48:31"/>
        <d v="2015-01-15T18:28:00"/>
        <d v="2012-03-19T23:26:58"/>
        <d v="2016-07-16T12:44:52"/>
        <d v="2014-10-11T20:06:20"/>
        <d v="2015-05-04T19:32:31"/>
        <d v="2015-08-09T13:25:56"/>
        <d v="2014-12-16T21:52:20"/>
        <d v="2015-02-03T17:17:27"/>
        <d v="2016-07-15T14:30:57"/>
        <d v="2015-07-15T15:01:12"/>
        <d v="2016-10-15T16:34:22"/>
        <d v="2015-06-04T15:35:24"/>
        <d v="2014-06-02T16:01:00"/>
        <d v="2014-02-25T00:24:10"/>
        <d v="2014-08-02T13:31:18"/>
        <d v="2015-12-03T19:38:28"/>
        <d v="2016-12-28T20:57:06"/>
        <d v="2014-01-27T20:13:40"/>
        <d v="2016-03-08T15:16:31"/>
        <d v="2016-06-02T05:58:09"/>
        <d v="2016-08-22T16:04:20"/>
        <d v="2016-11-14T17:04:21"/>
        <d v="2015-05-16T04:09:29"/>
        <d v="2011-07-26T08:10:54"/>
        <d v="2014-08-07T19:48:38"/>
        <d v="2015-04-13T16:18:51"/>
        <d v="2014-06-02T05:08:50"/>
        <d v="2015-01-27T23:09:48"/>
        <d v="2016-09-14T07:22:31"/>
        <d v="2011-10-17T04:48:41"/>
        <d v="2016-05-21T08:41:21"/>
        <d v="2014-02-24T09:24:15"/>
        <d v="2012-11-01T19:04:34"/>
        <d v="2015-06-12T19:31:44"/>
        <d v="2014-06-16T14:31:15"/>
        <d v="2014-08-21T12:37:02"/>
        <d v="2014-07-25T20:48:11"/>
        <d v="2013-03-27T23:17:40"/>
        <d v="2015-04-29T16:17:15"/>
        <d v="2015-07-30T15:53:44"/>
        <d v="2016-04-20T11:31:00"/>
        <d v="2017-01-10T08:46:17"/>
        <d v="2016-04-27T19:49:05"/>
        <d v="2014-08-08T22:13:14"/>
        <d v="2013-06-19T15:25:22"/>
        <d v="2016-08-22T17:32:01"/>
        <d v="2015-02-17T18:45:23"/>
        <d v="2016-05-29T15:45:23"/>
        <d v="2016-01-02T22:27:15"/>
        <d v="2014-10-16T04:05:31"/>
        <d v="2016-03-29T03:03:08"/>
        <d v="2011-01-27T00:37:10"/>
        <d v="2013-02-20T12:37:05"/>
        <d v="2013-09-19T12:13:06"/>
        <d v="2015-11-10T16:51:01"/>
        <d v="2012-04-27T23:54:23"/>
        <d v="2015-06-12T00:33:25"/>
        <d v="2014-04-30T13:01:15"/>
        <d v="2014-09-19T06:46:07"/>
        <d v="2014-07-13T02:09:15"/>
        <d v="2016-12-04T06:04:27"/>
        <d v="2016-11-14T17:34:40"/>
        <d v="2015-02-18T01:11:06"/>
        <d v="2017-02-03T19:26:21"/>
        <d v="2015-04-07T10:09:54"/>
        <d v="2014-11-04T22:34:40"/>
        <d v="2015-11-09T19:49:59"/>
        <d v="2013-04-14T16:47:40"/>
        <d v="2012-01-17T14:23:31"/>
        <d v="2016-11-03T16:03:26"/>
        <d v="2013-06-17T17:47:24"/>
        <d v="2011-06-16T17:32:54"/>
        <d v="2010-11-23T03:08:53"/>
        <d v="2014-05-28T05:14:15"/>
        <d v="2015-03-05T19:53:49"/>
        <d v="2015-03-31T05:40:32"/>
        <d v="2015-02-20T23:20:52"/>
        <d v="2012-06-28T16:35:45"/>
        <d v="2017-03-09T22:05:12"/>
        <d v="2015-09-15T09:59:58"/>
        <d v="2014-12-02T21:37:42"/>
        <d v="2017-02-12T18:22:02"/>
        <d v="2016-06-17T18:07:49"/>
        <d v="2014-04-25T01:07:48"/>
        <d v="2015-12-15T18:16:56"/>
        <d v="2015-10-28T16:06:07"/>
        <d v="2015-12-28T04:37:53"/>
        <d v="2010-09-09T14:30:14"/>
        <d v="2014-01-08T15:10:27"/>
        <d v="2016-05-01T19:23:04"/>
        <d v="2014-07-22T00:45:30"/>
        <d v="2011-06-29T01:17:16"/>
        <d v="2013-09-07T01:21:58"/>
        <d v="2016-01-06T23:55:31"/>
        <d v="2014-12-08T13:44:07"/>
        <d v="2014-05-27T14:44:41"/>
        <d v="2014-07-19T04:13:01"/>
        <d v="2015-05-08T22:36:12"/>
        <d v="2015-05-31T22:05:07"/>
        <d v="2015-09-29T01:07:14"/>
        <d v="2010-06-28T05:28:14"/>
        <d v="2016-06-28T22:00:04"/>
        <d v="2016-01-31T17:05:14"/>
        <d v="2016-05-06T23:15:16"/>
        <d v="2016-08-24T01:21:53"/>
        <d v="2016-03-23T19:49:04"/>
        <d v="2016-03-23T16:00:09"/>
        <d v="2014-11-25T04:07:50"/>
        <d v="2015-10-05T18:29:08"/>
        <d v="2016-03-01T20:08:44"/>
        <d v="2014-09-30T22:22:42"/>
        <d v="2015-06-25T09:22:00"/>
        <d v="2014-07-21T19:41:30"/>
        <d v="2014-01-22T09:08:42"/>
        <d v="2012-03-29T06:30:57"/>
        <d v="2017-01-10T17:52:15"/>
        <d v="2016-10-03T21:31:32"/>
        <d v="2015-08-16T03:36:14"/>
        <d v="2016-03-29T16:20:32"/>
        <d v="2014-03-18T15:11:18"/>
        <d v="2015-01-15T14:09:51"/>
        <d v="2016-03-01T16:51:11"/>
        <d v="2014-09-19T13:01:24"/>
        <d v="2015-03-31T16:00:51"/>
        <d v="2015-02-02T02:00:20"/>
        <d v="2014-11-30T17:46:05"/>
        <d v="2011-12-17T21:46:01"/>
        <d v="2014-03-11T11:07:28"/>
        <d v="2014-11-11T17:21:00"/>
        <d v="2016-04-19T00:56:28"/>
        <d v="2015-01-29T00:01:34"/>
        <d v="2015-10-18T18:04:53"/>
        <d v="2010-02-26T21:36:31"/>
        <d v="2009-05-17T03:55:13"/>
        <d v="2011-06-29T01:39:05"/>
        <d v="2014-11-08T23:21:27"/>
        <d v="2016-11-08T16:15:52"/>
        <d v="2015-04-03T18:52:33"/>
        <d v="2015-08-14T15:54:20"/>
        <d v="2014-05-27T18:16:21"/>
        <d v="2015-05-05T12:59:53"/>
        <d v="2013-01-08T00:25:52"/>
        <d v="2015-12-11T19:46:42"/>
        <d v="2014-01-03T18:02:06"/>
        <d v="2017-01-01T17:35:22"/>
        <d v="2014-07-29T00:50:56"/>
        <d v="2015-07-02T22:33:43"/>
        <d v="2016-09-30T15:25:38"/>
        <d v="2014-06-03T17:02:44"/>
        <d v="2014-12-17T14:03:06"/>
        <d v="2014-11-17T18:30:45"/>
        <d v="2013-10-03T22:09:05"/>
        <d v="2016-09-26T19:20:04"/>
        <d v="2015-01-27T20:00:22"/>
        <d v="2013-10-01T17:56:17"/>
        <d v="2015-09-08T16:42:15"/>
        <d v="2014-05-12T15:38:47"/>
        <d v="2015-05-27T16:00:58"/>
        <d v="2014-01-15T22:43:20"/>
        <d v="2014-07-25T19:25:12"/>
        <d v="2014-07-07T23:45:24"/>
        <d v="2016-01-03T14:58:48"/>
        <d v="2016-11-02T23:53:03"/>
        <d v="2015-09-24T04:14:05"/>
        <d v="2014-03-20T12:34:08"/>
        <d v="2012-01-26T09:01:39"/>
        <d v="2016-09-29T23:43:54"/>
        <d v="2016-10-17T13:15:33"/>
        <d v="2014-09-23T22:57:51"/>
        <d v="2014-07-18T19:58:18"/>
        <d v="2015-03-15T23:56:12"/>
        <d v="2016-10-13T00:07:27"/>
        <d v="2015-07-16T10:28:10"/>
        <d v="2016-02-16T16:35:59"/>
        <d v="2012-07-27T21:37:03"/>
        <d v="2015-10-15T12:56:57"/>
        <d v="2012-01-13T22:03:51"/>
        <d v="2017-01-23T23:25:21"/>
        <d v="2015-11-30T23:08:02"/>
        <d v="2014-06-13T21:08:09"/>
        <d v="2013-10-10T22:47:33"/>
        <d v="2012-08-22T19:38:14"/>
        <d v="2016-08-18T06:41:24"/>
        <d v="2015-06-10T18:50:49"/>
        <d v="2014-01-28T06:36:27"/>
        <d v="2015-08-07T14:52:01"/>
        <d v="2014-07-09T23:27:21"/>
        <d v="2015-10-01T22:43:08"/>
        <d v="2016-10-25T04:14:27"/>
        <d v="2009-11-06T20:07:09"/>
        <d v="2015-02-18T17:35:38"/>
        <d v="2016-08-08T21:42:08"/>
        <d v="2014-07-16T04:34:57"/>
        <d v="2012-06-15T20:03:07"/>
        <d v="2016-06-14T19:25:40"/>
        <d v="2015-08-11T22:28:04"/>
        <d v="2015-09-28T17:17:07"/>
        <d v="2015-05-31T03:25:24"/>
        <d v="2014-09-05T19:13:41"/>
        <d v="2016-11-07T08:26:16"/>
        <d v="2016-12-07T22:49:09"/>
        <d v="2015-10-27T22:55:45"/>
        <d v="2015-10-12T16:12:15"/>
        <d v="2016-09-26T10:06:57"/>
        <d v="2014-11-25T16:15:33"/>
        <d v="2015-08-29T05:37:27"/>
        <d v="2012-05-08T13:14:17"/>
        <d v="2011-12-19T21:12:36"/>
        <d v="2015-11-16T18:25:00"/>
        <d v="2014-02-19T03:36:01"/>
        <d v="2015-01-13T14:15:42"/>
        <d v="2013-04-24T00:30:37"/>
        <d v="2013-03-08T02:40:25"/>
        <d v="2014-08-12T17:38:15"/>
        <d v="2016-08-20T13:50:28"/>
        <d v="2013-02-14T08:23:59"/>
        <d v="2012-04-18T21:15:04"/>
        <d v="2015-01-16T20:30:07"/>
        <d v="2014-06-19T18:05:47"/>
        <d v="2011-11-07T17:53:11"/>
        <d v="2016-11-01T06:18:40"/>
        <d v="2014-05-20T07:26:27"/>
        <d v="2015-01-09T21:58:29"/>
        <d v="2015-03-01T15:39:51"/>
        <d v="2015-04-17T21:41:54"/>
        <d v="2014-07-11T16:12:03"/>
        <d v="2014-09-20T20:59:11"/>
        <d v="2014-06-01T23:50:31"/>
        <d v="2012-09-10T16:08:09"/>
        <d v="2014-08-31T14:09:47"/>
        <d v="2015-08-26T23:43:42"/>
        <d v="2013-02-28T20:05:33"/>
        <d v="2010-06-01T18:07:59"/>
        <d v="2014-11-18T19:31:28"/>
        <d v="2015-06-24T15:40:52"/>
        <d v="2015-11-30T17:01:07"/>
        <d v="2015-01-30T15:21:16"/>
        <d v="2016-12-17T04:46:23"/>
        <d v="2014-07-30T09:37:21"/>
        <d v="2013-06-18T20:01:43"/>
        <d v="2014-04-15T17:53:06"/>
        <d v="2014-11-05T13:16:06"/>
        <d v="2014-03-03T21:38:37"/>
        <d v="2016-09-06T22:27:24"/>
        <d v="2016-03-21T14:08:22"/>
        <d v="2014-06-05T23:07:12"/>
        <d v="2014-08-29T18:04:57"/>
        <d v="2016-04-19T07:38:40"/>
        <d v="2015-07-14T20:57:42"/>
        <d v="2015-04-06T17:39:45"/>
        <d v="2015-04-24T13:21:07"/>
        <d v="2014-01-13T17:49:11"/>
        <d v="2012-03-10T05:42:49"/>
        <d v="2011-08-10T21:02:43"/>
        <d v="2016-02-15T06:04:57"/>
        <d v="2015-02-15T23:35:47"/>
        <d v="2015-02-23T21:41:52"/>
        <d v="2016-09-02T19:10:31"/>
        <d v="2015-12-18T18:01:01"/>
        <d v="2015-05-19T19:03:35"/>
        <d v="2015-06-17T16:27:59"/>
        <d v="2015-08-10T22:31:19"/>
        <d v="2015-06-22T18:16:58"/>
        <d v="2016-07-01T07:33:47"/>
        <d v="2012-03-22T01:12:06"/>
        <d v="2015-11-10T22:48:15"/>
        <d v="2015-04-02T16:28:25"/>
        <d v="2015-03-21T21:09:25"/>
        <d v="2015-12-16T03:09:34"/>
        <d v="2015-10-05T17:11:28"/>
        <d v="2015-06-08T21:33:00"/>
        <d v="2016-03-31T13:46:00"/>
        <d v="2016-05-31T00:14:56"/>
        <d v="2014-09-18T12:07:39"/>
        <d v="2015-05-02T22:06:35"/>
        <d v="2017-01-31T14:24:43"/>
        <d v="2014-10-08T23:07:24"/>
        <d v="2016-03-13T14:57:37"/>
        <d v="2011-11-23T18:35:09"/>
        <d v="2015-05-27T04:32:55"/>
        <d v="2015-05-28T18:22:38"/>
        <d v="2015-12-03T23:00:51"/>
        <d v="2016-11-23T17:58:57"/>
        <d v="2017-02-14T17:01:01"/>
        <d v="2014-04-04T17:11:40"/>
        <d v="2015-02-13T04:21:58"/>
        <d v="2015-08-17T17:43:32"/>
        <d v="2013-02-26T13:19:23"/>
        <d v="2013-11-21T20:32:11"/>
        <d v="2015-05-26T11:05:24"/>
        <d v="2016-07-05T20:57:09"/>
        <d v="2014-09-15T12:52:02"/>
        <d v="2016-06-04T15:46:00"/>
        <d v="2014-12-01T16:54:50"/>
        <d v="2016-03-01T18:17:36"/>
        <d v="2017-02-01T19:30:34"/>
        <d v="2015-06-15T21:50:44"/>
        <d v="2014-03-12T14:15:46"/>
        <d v="2011-10-05T04:23:43"/>
        <d v="2015-05-08T00:52:05"/>
        <d v="2014-07-21T15:38:18"/>
        <d v="2016-03-28T20:54:59"/>
        <d v="2015-07-09T18:02:25"/>
        <d v="2016-06-13T15:09:20"/>
        <d v="2015-10-29T20:22:21"/>
        <d v="2014-06-25T13:39:40"/>
        <d v="2017-03-08T01:07:25"/>
        <d v="2015-06-09T21:48:17"/>
        <d v="2014-08-09T21:50:26"/>
        <d v="2015-09-22T23:13:41"/>
        <d v="2015-10-20T02:38:50"/>
        <d v="2016-08-01T00:44:22"/>
        <d v="2016-05-04T11:19:12"/>
        <d v="2015-05-27T05:42:16"/>
        <d v="2016-05-16T17:02:00"/>
        <d v="2015-02-23T05:38:49"/>
        <d v="2015-07-15T18:11:52"/>
        <d v="2015-03-25T01:39:31"/>
        <d v="2012-10-11T00:46:06"/>
        <d v="2014-10-24T00:29:53"/>
        <d v="2013-02-04T02:49:48"/>
        <d v="2015-09-01T19:02:22"/>
        <d v="2015-05-15T13:00:55"/>
        <d v="2014-01-09T09:30:31"/>
        <d v="2015-05-26T11:39:02"/>
        <d v="2015-11-19T19:20:09"/>
        <d v="2014-08-20T18:08:12"/>
        <d v="2015-05-19T22:01:33"/>
        <d v="2014-02-10T08:38:22"/>
        <d v="2014-10-22T23:02:03"/>
        <d v="2017-02-07T21:59:18"/>
        <d v="2015-01-06T19:44:01"/>
        <d v="2014-06-05T12:40:28"/>
        <d v="2014-12-01T19:00:28"/>
        <d v="2014-12-16T05:56:28"/>
        <d v="2013-10-14T16:24:19"/>
        <d v="2015-05-08T19:26:20"/>
        <d v="2016-10-26T20:53:03"/>
        <d v="2015-12-09T08:36:13"/>
        <d v="2017-02-14T22:37:10"/>
        <d v="2014-07-08T15:35:17"/>
        <d v="2013-10-30T13:28:15"/>
        <d v="2015-04-21T22:28:38"/>
        <d v="2015-08-14T01:56:53"/>
        <d v="2014-08-26T21:43:11"/>
        <d v="2014-01-23T01:08:24"/>
        <d v="2016-05-12T21:55:49"/>
        <d v="2013-10-01T00:04:50"/>
        <d v="2017-01-25T05:51:40"/>
        <d v="2015-08-07T02:36:46"/>
        <d v="2015-10-08T21:57:42"/>
        <d v="2016-10-12T17:41:13"/>
        <d v="2016-09-30T15:11:19"/>
        <d v="2014-08-26T21:16:44"/>
        <d v="2014-12-02T15:25:53"/>
        <d v="2014-11-04T01:31:39"/>
        <d v="2015-07-15T15:59:25"/>
        <d v="2015-04-07T14:01:04"/>
        <d v="2015-09-29T14:59:43"/>
        <d v="2016-04-22T10:26:05"/>
        <d v="2016-01-27T21:52:52"/>
        <d v="2015-11-23T13:13:53"/>
        <d v="2016-02-08T23:59:23"/>
        <d v="2015-02-26T23:07:06"/>
        <d v="2016-07-15T10:35:20"/>
        <d v="2011-12-01T18:11:50"/>
        <d v="2016-03-04T08:07:48"/>
        <d v="2013-06-24T14:02:38"/>
        <d v="2015-10-02T16:04:28"/>
        <d v="2015-04-10T20:10:05"/>
        <d v="2016-12-08T05:38:02"/>
        <d v="2015-01-23T08:29:23"/>
        <d v="2016-10-18T10:36:34"/>
        <d v="2014-05-22T01:05:03"/>
        <d v="2012-09-27T02:21:53"/>
        <d v="2016-07-02T14:00:08"/>
        <d v="2015-06-25T04:27:54"/>
        <d v="2016-06-28T15:58:38"/>
        <d v="2016-10-13T20:40:23"/>
        <d v="2013-02-25T00:55:51"/>
        <d v="2014-11-07T02:44:19"/>
        <d v="2016-02-14T05:39:40"/>
        <d v="2015-03-02T02:01:30"/>
        <d v="2014-07-07T21:45:38"/>
        <d v="2014-08-12T15:15:51"/>
        <d v="2015-05-24T16:14:40"/>
        <d v="2015-06-15T23:55:00"/>
        <d v="2015-11-13T02:26:32"/>
        <d v="2014-04-16T15:15:47"/>
        <d v="2014-09-23T16:25:52"/>
        <d v="2014-07-10T19:41:37"/>
        <d v="2012-07-17T17:26:34"/>
        <d v="2013-08-21T20:17:27"/>
        <d v="2012-03-19T18:34:09"/>
        <d v="2015-02-27T16:19:54"/>
        <d v="2016-10-23T16:00:23"/>
        <d v="2015-04-28T16:04:54"/>
        <d v="2015-02-06T05:14:57"/>
        <d v="2016-03-11T09:59:46"/>
        <d v="2010-03-11T20:02:24"/>
        <d v="2015-12-09T04:53:10"/>
        <d v="2011-11-30T06:01:26"/>
        <d v="2014-09-15T15:51:36"/>
        <d v="2013-05-16T16:53:45"/>
        <d v="2014-09-12T21:55:48"/>
        <d v="2009-10-16T22:02:00"/>
        <d v="2016-01-24T23:05:09"/>
        <d v="2014-12-27T07:12:21"/>
        <d v="2015-10-01T15:57:33"/>
        <d v="2014-11-02T00:54:25"/>
        <d v="2014-10-14T22:37:28"/>
        <d v="2013-03-22T13:51:18"/>
        <d v="2015-07-09T15:33:37"/>
        <d v="2016-06-14T07:51:34"/>
        <d v="2014-07-24T18:31:23"/>
        <d v="2016-06-13T15:35:23"/>
        <d v="2016-04-29T16:43:05"/>
        <d v="2015-07-14T15:37:54"/>
        <d v="2014-11-11T13:04:55"/>
        <d v="2012-02-21T20:40:39"/>
        <d v="2012-05-30T02:51:21"/>
        <d v="2012-10-10T18:12:15"/>
        <d v="2012-06-14T20:02:21"/>
        <d v="2016-03-18T20:43:31"/>
        <d v="2015-03-16T17:53:38"/>
        <d v="2016-01-22T11:24:25"/>
        <d v="2015-06-24T07:21:12"/>
        <d v="2015-10-14T20:55:56"/>
        <d v="2014-08-31T14:03:20"/>
        <d v="2012-04-24T01:47:35"/>
        <d v="2013-02-08T19:35:24"/>
        <d v="2015-06-16T07:37:07"/>
        <d v="2015-11-21T20:06:57"/>
        <d v="2014-05-07T14:48:54"/>
        <d v="2017-02-15T13:10:42"/>
        <d v="2015-03-24T08:14:03"/>
        <d v="2014-07-16T11:18:30"/>
        <d v="2011-08-09T04:54:18"/>
        <d v="2017-02-09T12:21:31"/>
        <d v="2015-06-23T14:44:59"/>
        <d v="2011-09-10T00:01:49"/>
        <d v="2011-05-03T23:21:54"/>
        <d v="2015-09-30T14:00:12"/>
        <d v="2017-02-22T03:37:47"/>
        <d v="2014-05-25T18:57:09"/>
        <d v="2015-08-23T22:59:28"/>
        <d v="2015-07-11T04:00:18"/>
        <d v="2016-02-03T00:51:13"/>
        <d v="2015-01-02T00:31:47"/>
        <d v="2016-08-19T20:30:46"/>
        <d v="2016-09-21T14:45:17"/>
        <d v="2017-02-01T19:14:28"/>
        <d v="2014-07-09T14:23:42"/>
        <d v="2013-12-06T15:38:09"/>
        <d v="2013-10-03T20:49:27"/>
        <d v="2015-03-20T21:29:34"/>
        <d v="2017-01-05T20:05:30"/>
        <d v="2011-07-27T18:04:45"/>
        <d v="2015-06-22T00:10:11"/>
        <d v="2015-12-21T17:24:21"/>
        <d v="2014-12-16T19:39:40"/>
        <d v="2016-06-02T07:59:58"/>
        <d v="2015-03-04T05:37:30"/>
        <d v="2016-04-08T20:12:07"/>
        <d v="2012-10-23T04:45:35"/>
        <d v="2012-01-18T07:39:27"/>
        <d v="2014-07-16T14:17:33"/>
        <d v="2014-05-21T09:54:09"/>
        <d v="2013-04-01T14:42:50"/>
        <d v="2014-09-22T15:36:50"/>
        <d v="2015-10-22T22:13:39"/>
        <d v="2013-11-27T04:01:29"/>
        <d v="2014-10-20T17:52:52"/>
        <d v="2014-10-28T00:40:44"/>
        <d v="2015-06-07T03:31:22"/>
        <d v="2014-07-15T13:56:40"/>
        <d v="2013-11-20T04:13:24"/>
        <d v="2014-10-19T16:23:26"/>
        <d v="2014-11-03T05:34:20"/>
        <d v="2014-11-05T00:03:01"/>
        <d v="2016-04-09T20:59:52"/>
        <d v="2015-03-15T19:00:33"/>
        <d v="2015-05-01T15:32:27"/>
        <d v="2014-11-03T15:28:26"/>
        <d v="2016-06-10T05:28:57"/>
        <d v="2011-08-08T16:35:39"/>
        <d v="2012-01-31T20:06:15"/>
        <d v="2014-06-12T13:46:58"/>
        <d v="2015-07-23T15:05:19"/>
        <d v="2014-04-01T06:38:31"/>
        <d v="2014-05-20T16:40:56"/>
        <d v="2016-01-18T09:33:48"/>
        <d v="2010-03-29T15:54:18"/>
        <d v="2014-05-21T12:37:21"/>
        <d v="2013-11-11T16:14:43"/>
        <d v="2016-02-19T14:29:20"/>
        <d v="2011-03-10T16:41:06"/>
        <d v="2016-03-02T02:27:39"/>
        <d v="2015-07-21T20:02:56"/>
        <d v="2017-02-17T19:34:01"/>
        <d v="2014-08-04T18:40:11"/>
        <d v="2016-06-03T18:47:00"/>
        <d v="2015-03-24T18:26:00"/>
        <d v="2015-03-19T16:52:02"/>
        <d v="2012-01-27T00:07:21"/>
        <d v="2017-03-10T00:49:08"/>
        <d v="2014-07-01T00:29:40"/>
        <d v="2012-01-31T18:16:58"/>
        <d v="2015-10-18T21:24:14"/>
        <d v="2013-01-08T22:40:01"/>
        <d v="2014-04-15T06:58:51"/>
        <d v="2011-11-05T21:21:10"/>
        <d v="2016-11-30T04:29:27"/>
        <d v="2015-02-01T05:51:46"/>
        <d v="2014-12-20T17:43:09"/>
        <d v="2017-01-17T15:32:48"/>
        <d v="2014-12-09T16:31:36"/>
        <d v="2016-11-13T21:01:07"/>
        <d v="2010-01-16T22:04:52"/>
        <d v="2015-04-27T18:09:58"/>
        <d v="2011-08-12T04:37:03"/>
        <d v="2013-06-26T01:30:35"/>
        <d v="2016-01-10T17:51:38"/>
        <d v="2012-11-09T23:47:37"/>
        <d v="2015-01-30T08:08:41"/>
        <d v="2014-10-20T17:00:47"/>
        <d v="2015-08-17T08:41:44"/>
        <d v="2014-09-19T16:26:12"/>
        <d v="2014-06-19T02:57:08"/>
        <d v="2015-05-20T01:00:16"/>
        <d v="2015-02-05T19:57:37"/>
        <d v="2015-05-08T21:56:38"/>
        <d v="2015-12-28T23:34:59"/>
        <d v="2015-08-17T17:56:11"/>
        <d v="2014-06-23T22:31:45"/>
        <d v="2017-03-06T18:04:48"/>
        <d v="2015-02-21T02:11:57"/>
        <d v="2015-04-09T00:23:53"/>
        <d v="2013-03-21T17:00:11"/>
        <d v="2015-02-17T22:31:27"/>
        <d v="2015-11-05T00:36:37"/>
        <d v="2013-01-29T01:03:23"/>
        <d v="2014-10-16T00:22:14"/>
        <d v="2014-06-17T14:59:06"/>
        <d v="2014-07-30T20:43:05"/>
        <d v="2016-12-10T10:34:12"/>
        <d v="2016-09-27T22:01:50"/>
        <d v="2012-01-19T17:33:46"/>
        <d v="2015-01-25T21:47:19"/>
        <d v="2015-05-04T10:20:44"/>
        <d v="2016-03-19T19:43:05"/>
        <d v="2016-02-09T00:57:56"/>
        <d v="2016-05-30T20:20:14"/>
        <d v="2014-07-14T16:41:12"/>
        <d v="2014-09-15T03:14:15"/>
        <d v="2015-06-12T12:50:06"/>
        <d v="2015-07-16T16:12:01"/>
        <d v="2015-01-05T19:36:46"/>
        <d v="2015-10-08T21:49:00"/>
        <d v="2016-05-02T23:38:29"/>
        <d v="2015-08-02T20:57:06"/>
        <d v="2015-05-06T18:48:24"/>
        <d v="2011-11-15T11:49:50"/>
        <d v="2015-01-25T01:42:42"/>
        <d v="2015-01-17T07:13:43"/>
        <d v="2015-07-17T14:15:47"/>
        <d v="2014-09-22T09:47:15"/>
        <d v="2015-02-26T03:43:06"/>
        <d v="2014-07-17T23:38:22"/>
        <d v="2017-01-02T13:05:19"/>
        <d v="2015-06-17T14:43:27"/>
        <d v="2011-09-20T20:54:10"/>
        <d v="2010-06-03T21:16:52"/>
        <d v="2016-01-13T20:14:20"/>
        <d v="2015-01-15T16:24:37"/>
        <d v="2014-06-12T22:38:50"/>
        <d v="2015-01-03T00:23:42"/>
        <d v="2015-06-20T22:46:32"/>
        <d v="2015-11-15T17:01:24"/>
        <d v="2014-07-12T16:08:40"/>
        <d v="2013-11-13T23:08:56"/>
        <d v="2014-08-20T20:17:40"/>
        <d v="2017-01-21T12:01:30"/>
        <d v="2017-01-12T04:40:05"/>
        <d v="2016-08-10T01:36:22"/>
        <d v="2015-04-24T08:18:52"/>
        <d v="2014-05-29T04:00:45"/>
        <d v="2017-02-08T19:00:35"/>
        <d v="2017-02-22T13:33:54"/>
        <d v="2017-01-23T13:25:52"/>
        <d v="2012-12-14T12:45:40"/>
        <d v="2014-07-15T19:42:34"/>
        <d v="2015-03-30T03:09:19"/>
        <d v="2015-10-01T10:53:17"/>
        <d v="2015-04-19T02:31:16"/>
        <d v="2015-07-13T16:41:00"/>
        <d v="2016-12-20T15:57:51"/>
        <d v="2010-06-25T02:46:20"/>
        <d v="2016-11-01T01:23:31"/>
        <d v="2015-09-28T17:33:36"/>
        <d v="2015-11-20T18:42:05"/>
        <d v="2016-01-25T21:36:40"/>
        <d v="2015-04-11T01:45:04"/>
        <d v="2011-12-06T23:06:07"/>
        <d v="2012-06-29T04:28:16"/>
        <d v="2014-11-11T16:31:10"/>
        <d v="2016-02-20T03:22:00"/>
        <d v="2014-05-07T23:17:44"/>
        <d v="2011-01-22T00:46:49"/>
        <d v="2013-03-08T20:54:03"/>
        <d v="2013-09-24T02:33:58"/>
        <d v="2016-01-11T21:14:13"/>
        <d v="2012-01-13T02:49:26"/>
        <d v="2015-07-14T13:40:48"/>
        <d v="2013-10-22T16:46:19"/>
        <d v="2012-02-07T21:10:26"/>
        <d v="2012-07-23T04:46:47"/>
        <d v="2012-11-26T20:04:12"/>
        <d v="2016-01-27T23:22:17"/>
        <d v="2011-06-12T07:08:19"/>
        <d v="2013-02-08T23:38:28"/>
        <d v="2010-12-04T02:06:11"/>
        <d v="2015-04-29T04:27:33"/>
        <d v="2015-05-27T01:40:14"/>
        <d v="2010-05-15T22:19:59"/>
        <d v="2017-02-09T23:08:28"/>
        <d v="2016-09-16T12:05:01"/>
        <d v="2013-04-03T13:44:05"/>
        <d v="2011-08-17T20:22:12"/>
        <d v="2014-11-09T02:12:08"/>
        <d v="2012-01-12T21:43:03"/>
        <d v="2012-03-23T16:59:36"/>
        <d v="2014-08-07T18:16:58"/>
        <d v="2015-04-17T21:35:20"/>
        <d v="2016-12-03T01:47:58"/>
        <d v="2012-07-31T13:29:07"/>
        <d v="2011-05-16T17:50:01"/>
        <d v="2015-02-18T16:54:11"/>
        <d v="2014-06-30T20:53:59"/>
        <d v="2014-07-14T18:49:08"/>
        <d v="2015-08-19T02:49:10"/>
        <d v="2010-07-19T21:26:13"/>
        <d v="2014-05-15T14:23:54"/>
        <d v="2015-02-09T17:23:56"/>
        <d v="2017-02-22T06:00:23"/>
        <d v="2017-01-23T08:50:02"/>
        <d v="2016-09-01T17:19:42"/>
        <d v="2014-04-07T21:35:30"/>
        <d v="2010-06-11T19:14:15"/>
        <d v="2014-09-29T22:26:06"/>
        <d v="2012-05-30T00:09:48"/>
        <d v="2015-01-12T22:31:43"/>
        <d v="2012-08-02T01:21:02"/>
        <d v="2015-01-30T23:02:35"/>
        <d v="2015-01-30T20:33:49"/>
        <d v="2015-03-30T14:07:06"/>
        <d v="2016-02-25T23:16:56"/>
        <d v="2014-09-30T12:59:59"/>
        <d v="2015-02-02T22:49:21"/>
        <d v="2014-01-25T16:25:07"/>
        <d v="2015-08-21T04:21:31"/>
        <d v="2014-07-19T05:06:39"/>
        <d v="2014-09-07T18:26:15"/>
        <d v="2016-07-07T04:32:47"/>
        <d v="2016-04-07T13:57:12"/>
        <d v="2015-01-13T21:46:34"/>
        <d v="2015-09-20T17:55:22"/>
        <d v="2012-03-30T01:13:43"/>
        <d v="2017-01-24T17:23:40"/>
        <d v="2012-03-27T00:35:01"/>
        <d v="2017-02-23T11:05:54"/>
        <d v="2016-03-16T19:45:12"/>
        <d v="2015-10-12T21:30:44"/>
        <d v="2010-03-13T05:48:38"/>
        <d v="2016-11-19T17:49:21"/>
        <d v="2015-10-19T14:00:04"/>
        <d v="2014-05-25T22:51:35"/>
        <d v="2016-01-26T07:25:01"/>
        <d v="2012-05-05T15:45:30"/>
        <d v="2016-03-02T12:00:06"/>
        <d v="2013-07-16T10:43:28"/>
        <d v="2017-01-10T00:45:19"/>
        <d v="2016-04-07T13:09:54"/>
        <d v="2014-05-29T14:09:34"/>
        <d v="2014-10-03T17:56:08"/>
        <d v="2015-06-29T20:59:32"/>
        <d v="2011-05-07T12:10:33"/>
        <d v="2014-05-22T19:21:54"/>
        <d v="2016-12-07T19:05:00"/>
        <d v="2014-06-24T18:51:44"/>
        <d v="2015-03-19T13:55:20"/>
        <d v="2014-08-19T20:59:32"/>
        <d v="2014-09-02T01:21:43"/>
        <d v="2013-01-30T18:01:51"/>
        <d v="2014-08-13T18:26:53"/>
        <d v="2016-03-31T17:36:17"/>
        <d v="2016-07-02T22:14:12"/>
        <d v="2014-08-17T22:10:38"/>
        <d v="2015-03-05T21:19:17"/>
        <d v="2014-05-21T17:06:34"/>
        <d v="2012-01-30T01:29:58"/>
        <d v="2017-01-03T14:46:01"/>
        <d v="2016-04-03T19:31:57"/>
        <d v="2015-09-06T16:30:47"/>
        <d v="2011-05-28T18:54:48"/>
        <d v="2015-03-30T20:38:26"/>
        <d v="2014-07-18T20:10:17"/>
        <d v="2015-01-22T16:29:56"/>
        <d v="2015-02-13T17:04:53"/>
        <d v="2014-01-03T00:07:25"/>
        <d v="2015-11-24T21:47:48"/>
        <d v="2014-06-23T15:54:40"/>
        <d v="2016-11-18T18:30:57"/>
        <d v="2015-11-26T00:18:54"/>
        <d v="2015-10-15T00:04:10"/>
        <d v="2014-07-08T05:30:28"/>
        <d v="2015-02-02T23:40:15"/>
        <d v="2014-07-30T18:45:11"/>
        <d v="2012-01-19T00:53:15"/>
        <d v="2014-12-02T22:20:04"/>
        <d v="2011-05-19T01:14:26"/>
        <d v="2015-07-18T16:19:38"/>
        <d v="2015-11-02T23:14:40"/>
        <d v="2016-04-02T03:22:51"/>
        <d v="2016-12-04T20:12:50"/>
        <d v="2015-05-12T02:13:11"/>
        <d v="2015-04-21T01:42:58"/>
        <d v="2015-04-21T22:47:58"/>
        <d v="2012-12-12T20:00:24"/>
        <d v="2015-03-04T14:59:01"/>
        <d v="2016-03-31T08:02:51"/>
        <d v="2014-10-05T17:33:42"/>
        <d v="2015-10-22T18:38:33"/>
        <d v="2015-04-29T15:34:19"/>
        <d v="2016-02-27T17:18:15"/>
        <d v="2016-11-22T15:55:27"/>
        <d v="2014-04-16T20:17:25"/>
        <d v="2013-02-07T21:08:19"/>
        <d v="2016-08-30T15:25:34"/>
        <d v="2017-03-06T19:14:37"/>
        <d v="2012-03-19T20:02:14"/>
        <d v="2016-06-20T20:06:01"/>
        <d v="2015-03-09T18:12:56"/>
        <d v="2015-03-26T09:54:05"/>
        <d v="2016-11-22T14:59:12"/>
        <d v="2015-01-28T04:02:41"/>
        <d v="2015-03-23T14:45:31"/>
        <d v="2013-04-11T16:51:11"/>
        <d v="2014-08-14T21:11:25"/>
        <d v="2014-07-09T17:41:30"/>
        <d v="2014-07-11T21:13:07"/>
        <d v="2015-07-24T13:37:40"/>
        <d v="2010-01-14T13:00:49"/>
        <d v="2010-05-26T15:54:01"/>
        <d v="2016-09-06T15:15:32"/>
        <d v="2016-12-27T18:08:20"/>
        <d v="2015-05-19T11:04:01"/>
        <d v="2016-01-04T17:05:53"/>
        <d v="2015-09-21T12:45:33"/>
        <d v="2012-08-06T19:29:43"/>
        <d v="2014-05-16T17:08:07"/>
        <d v="2012-02-20T17:37:32"/>
        <d v="2016-10-22T23:17:18"/>
        <d v="2016-10-22T10:50:30"/>
        <d v="2016-03-07T05:04:51"/>
        <d v="2014-11-25T06:17:44"/>
        <d v="2016-10-09T23:09:28"/>
        <d v="2017-03-02T04:59:20"/>
        <d v="2014-07-10T14:44:07"/>
        <d v="2014-02-12T19:20:30"/>
        <d v="2016-04-01T14:18:38"/>
        <d v="2015-10-09T15:51:41"/>
        <d v="2015-06-07T17:30:33"/>
        <d v="2015-12-08T17:40:25"/>
        <d v="2015-05-23T17:48:15"/>
        <d v="2014-06-18T15:35:24"/>
        <d v="2015-03-13T03:07:13"/>
        <d v="2016-02-15T04:02:44"/>
        <d v="2014-08-11T19:16:26"/>
        <d v="2012-09-28T20:41:53"/>
        <d v="2014-07-24T20:59:10"/>
        <d v="2012-10-02T06:40:18"/>
        <d v="2015-10-19T06:15:58"/>
        <d v="2011-08-24T03:00:37"/>
        <d v="2015-10-09T20:40:33"/>
        <d v="2015-05-05T18:39:11"/>
        <d v="2015-07-03T11:13:12"/>
        <d v="2012-03-01T21:53:49"/>
        <d v="2012-12-06T17:58:41"/>
        <d v="2014-09-22T01:50:28"/>
        <d v="2015-01-16T20:19:12"/>
        <d v="2016-07-08T11:22:34"/>
        <d v="2013-04-30T01:47:14"/>
        <d v="2015-12-04T20:17:36"/>
        <d v="2012-12-31T18:38:30"/>
        <d v="2015-08-31T14:47:37"/>
        <d v="2015-12-23T01:02:56"/>
        <d v="2015-08-03T21:58:50"/>
        <d v="2016-08-02T02:58:22"/>
        <d v="2011-10-13T20:58:04"/>
        <d v="2014-08-18T13:00:56"/>
        <d v="2015-05-29T15:09:30"/>
        <d v="2016-06-08T17:32:14"/>
        <d v="2014-07-11T01:26:32"/>
        <d v="2015-03-01T18:51:17"/>
        <d v="2014-07-15T12:58:18"/>
        <d v="2017-03-06T18:01:30"/>
        <d v="2011-06-12T03:14:42"/>
        <d v="2013-01-25T09:09:15"/>
        <d v="2014-09-17T19:55:39"/>
        <d v="2011-07-15T01:39:46"/>
        <d v="2015-11-25T07:55:36"/>
        <d v="2016-06-22T15:58:28"/>
        <d v="2017-01-24T05:51:36"/>
        <d v="2012-03-02T18:00:03"/>
        <d v="2014-10-09T06:18:50"/>
        <d v="2016-11-02T22:36:43"/>
        <d v="2016-11-18T09:20:15"/>
        <d v="2012-10-31T06:06:45"/>
        <d v="2016-02-23T17:01:04"/>
        <d v="2010-12-14T08:51:37"/>
        <d v="2014-07-22T07:01:55"/>
        <d v="2015-04-13T20:45:12"/>
        <d v="2010-10-05T22:54:16"/>
        <d v="2014-10-13T21:45:38"/>
        <d v="2016-06-15T14:34:06"/>
        <d v="2015-04-21T15:45:25"/>
        <d v="2016-01-06T05:31:22"/>
        <d v="2015-07-08T19:31:29"/>
        <d v="2014-04-01T15:55:29"/>
        <d v="2014-10-29T02:28:17"/>
        <d v="2016-09-07T03:26:44"/>
        <d v="2015-03-27T19:57:02"/>
        <d v="2016-03-04T17:25:41"/>
        <d v="2016-06-13T04:20:14"/>
        <d v="2014-12-26T03:56:39"/>
        <d v="2014-07-11T17:12:18"/>
        <d v="2017-01-23T04:43:42"/>
        <d v="2017-02-14T14:24:46"/>
        <d v="2014-03-24T19:01:04"/>
        <d v="2014-07-02T21:43:02"/>
        <d v="2017-01-26T20:18:25"/>
        <d v="2014-01-28T19:45:32"/>
        <d v="2015-09-01T17:22:11"/>
        <d v="2016-04-01T10:44:38"/>
        <d v="2016-03-01T10:19:33"/>
        <d v="2014-12-09T18:33:38"/>
        <d v="2016-04-08T08:59:26"/>
        <d v="2015-04-30T21:26:11"/>
        <d v="2010-03-17T10:48:29"/>
        <d v="2015-05-10T04:07:47"/>
        <d v="2016-04-12T10:47:14"/>
        <d v="2012-06-13T01:13:02"/>
        <d v="2012-02-28T14:45:23"/>
        <d v="2016-01-13T03:08:24"/>
        <d v="2014-12-01T21:51:58"/>
        <d v="2016-09-05T15:00:37"/>
        <d v="2016-12-24T19:51:28"/>
        <d v="2015-01-07T04:51:43"/>
        <d v="2015-05-06T11:47:56"/>
        <d v="2016-01-13T10:20:45"/>
        <d v="2015-05-08T13:55:54"/>
        <d v="2011-07-27T19:32:47"/>
        <d v="2015-10-30T12:56:44"/>
        <d v="2015-12-07T22:50:13"/>
        <d v="2014-10-20T00:53:04"/>
        <d v="2016-08-12T12:35:39"/>
        <d v="2011-07-12T16:01:58"/>
        <d v="2015-02-03T19:47:59"/>
        <d v="2015-07-26T23:52:09"/>
        <d v="2014-10-20T19:40:07"/>
        <d v="2015-04-19T23:33:17"/>
        <d v="2013-01-27T15:42:15"/>
        <d v="2014-03-26T18:38:13"/>
        <d v="2012-11-13T22:17:32"/>
        <d v="2015-11-01T04:35:29"/>
        <d v="2014-05-27T13:19:26"/>
        <d v="2015-06-22T19:00:21"/>
        <d v="2012-05-10T09:49:37"/>
        <d v="2014-10-16T21:42:02"/>
        <d v="2013-10-23T11:35:13"/>
        <d v="2012-11-14T15:24:05"/>
        <d v="2010-11-25T05:45:26"/>
        <d v="2011-12-06T00:34:49"/>
        <d v="2016-04-29T14:52:07"/>
        <d v="2017-03-10T21:29:29"/>
        <d v="2012-05-29T20:16:11"/>
        <d v="2011-01-21T23:52:34"/>
        <d v="2014-10-30T20:19:50"/>
        <d v="2015-05-25T22:34:12"/>
        <d v="2015-01-17T03:21:13"/>
        <d v="2013-04-09T02:27:33"/>
        <d v="2014-07-17T07:45:08"/>
        <d v="2014-05-23T17:48:03"/>
        <d v="2012-04-14T19:44:55"/>
        <d v="2016-12-24T17:05:43"/>
        <d v="2012-02-24T14:42:46"/>
        <d v="2014-12-18T12:38:23"/>
        <d v="2010-09-13T20:28:54"/>
        <d v="2015-04-20T17:25:38"/>
        <d v="2014-08-28T23:01:02"/>
        <d v="2015-09-03T14:21:26"/>
        <d v="2015-08-27T04:33:41"/>
        <d v="2012-11-30T08:48:55"/>
        <d v="2012-10-19T00:17:24"/>
        <d v="2013-09-04T14:49:00"/>
        <d v="2015-11-16T23:08:04"/>
        <d v="2012-08-04T06:47:45"/>
        <d v="2013-02-19T19:03:35"/>
        <d v="2014-10-21T20:06:58"/>
        <d v="2014-10-15T07:05:48"/>
        <d v="2014-11-20T18:13:31"/>
        <d v="2015-07-19T21:01:15"/>
        <d v="2012-12-03T20:59:44"/>
        <d v="2015-02-20T17:07:15"/>
        <d v="2011-06-09T04:43:45"/>
        <d v="2015-02-24T06:28:50"/>
        <d v="2013-04-07T15:33:14"/>
        <d v="2014-06-15T21:29:10"/>
        <d v="2013-06-01T06:13:51"/>
        <d v="2017-01-09T09:59:05"/>
        <d v="2012-03-29T03:28:37"/>
        <d v="2011-10-29T03:35:39"/>
        <d v="2014-02-24T20:10:33"/>
        <d v="2015-03-15T05:19:57"/>
        <d v="2011-06-17T18:46:23"/>
        <d v="2014-07-10T06:25:04"/>
        <d v="2015-07-02T06:45:37"/>
        <d v="2016-08-13T14:02:55"/>
        <d v="2015-05-01T07:59:47"/>
        <d v="2015-09-10T14:10:48"/>
        <d v="2014-05-20T01:06:09"/>
        <d v="2016-04-07T22:50:51"/>
        <d v="2014-11-12T20:43:48"/>
        <d v="2015-04-21T03:26:50"/>
        <d v="2014-12-29T13:04:38"/>
        <d v="2015-01-30T18:07:20"/>
        <d v="2015-09-05T18:56:01"/>
        <d v="2014-08-31T22:29:43"/>
        <d v="2014-10-10T18:47:51"/>
        <d v="2010-11-23T05:35:24"/>
        <d v="2016-07-05T16:00:50"/>
        <d v="2016-12-05T13:06:20"/>
        <d v="2012-11-13T00:25:00"/>
        <d v="2017-01-31T15:02:35"/>
        <d v="2014-04-01T17:00:12"/>
        <d v="2015-01-12T19:12:18"/>
        <d v="2014-07-18T09:04:10"/>
        <d v="2016-02-09T18:37:33"/>
        <d v="2012-07-09T02:15:10"/>
        <d v="2015-11-26T11:15:16"/>
        <d v="2015-05-06T20:45:49"/>
        <d v="2015-01-09T03:39:39"/>
        <d v="2014-12-31T16:53:34"/>
        <d v="2011-10-24T14:46:44"/>
        <d v="2015-06-29T15:01:48"/>
        <d v="2015-10-26T16:08:38"/>
        <d v="2012-03-10T03:00:04"/>
        <d v="2012-06-14T17:26:56"/>
        <d v="2016-01-19T13:48:09"/>
        <d v="2015-07-28T00:18:50"/>
        <d v="2014-06-19T03:43:24"/>
        <d v="2016-05-25T10:32:46"/>
        <d v="2015-05-07T10:55:50"/>
        <d v="2012-09-23T01:26:00"/>
        <d v="2015-06-08T15:17:02"/>
        <d v="2016-02-29T23:48:05"/>
        <d v="2016-10-18T07:45:43"/>
        <d v="2014-10-12T23:54:23"/>
        <d v="2015-08-03T00:28:25"/>
        <d v="2014-06-12T18:11:07"/>
        <d v="2014-03-14T18:18:15"/>
        <d v="2013-06-05T00:56:00"/>
        <d v="2014-02-01T22:29:05"/>
        <d v="2015-11-30T20:15:00"/>
        <d v="2011-08-16T22:00:03"/>
        <d v="2013-02-16T08:09:00"/>
        <d v="2013-01-31T19:25:29"/>
        <d v="2015-10-22T03:07:26"/>
        <d v="2014-03-18T18:50:25"/>
        <d v="2015-04-22T13:02:09"/>
        <d v="2015-06-22T13:02:10"/>
        <d v="2014-08-14T13:59:55"/>
        <d v="2011-11-16T00:19:14"/>
        <d v="2016-09-02T02:55:34"/>
        <d v="2014-05-14T07:04:10"/>
        <d v="2012-10-04T07:21:24"/>
        <d v="2015-01-23T01:21:47"/>
        <d v="2014-01-24T13:39:51"/>
        <d v="2014-05-19T15:17:38"/>
        <d v="2016-11-11T23:22:34"/>
        <d v="2014-10-15T05:39:19"/>
        <d v="2015-02-27T20:01:36"/>
        <d v="2013-05-29T21:51:41"/>
        <d v="2013-12-05T04:09:05"/>
        <d v="2015-09-01T15:10:22"/>
        <d v="2014-10-03T21:31:38"/>
        <d v="2015-04-06T22:16:07"/>
        <d v="2016-02-24T17:59:16"/>
        <d v="2015-07-01T00:16:05"/>
        <d v="2015-03-18T21:41:10"/>
        <d v="2014-06-17T16:50:46"/>
        <d v="2014-04-15T14:10:35"/>
        <d v="2014-07-22T22:00:40"/>
        <d v="2016-03-23T13:55:11"/>
        <d v="2015-12-05T23:57:11"/>
        <d v="2014-04-04T17:41:24"/>
        <d v="2014-06-30T15:04:27"/>
        <d v="2014-04-09T20:45:19"/>
        <d v="2015-03-26T20:17:06"/>
        <d v="2016-07-19T20:24:33"/>
        <d v="2011-09-23T03:39:38"/>
        <d v="2015-07-10T15:27:10"/>
        <d v="2016-11-01T11:41:42"/>
        <d v="2015-02-18T01:13:44"/>
        <d v="2015-06-10T23:50:06"/>
        <d v="2014-07-05T18:59:22"/>
        <d v="2015-11-05T16:53:37"/>
        <d v="2015-09-29T21:40:48"/>
        <d v="2015-04-20T19:48:46"/>
        <d v="2015-01-23T03:18:58"/>
        <d v="2016-04-13T13:40:48"/>
        <d v="2016-02-18T05:33:43"/>
        <d v="2014-11-05T18:30:29"/>
        <d v="2010-08-09T01:34:51"/>
        <d v="2016-08-01T14:45:43"/>
        <d v="2015-04-09T00:35:08"/>
        <d v="2016-09-01T18:15:45"/>
        <d v="2012-08-29T21:39:09"/>
        <d v="2012-08-15T18:40:03"/>
        <d v="2015-02-28T17:19:25"/>
        <d v="2014-11-08T18:55:53"/>
        <d v="2014-06-27T20:31:12"/>
        <d v="2015-08-12T15:07:02"/>
        <d v="2015-12-22T10:29:30"/>
        <d v="2016-03-09T16:00:35"/>
        <d v="2016-12-18T20:16:26"/>
        <d v="2014-06-18T16:04:11"/>
        <d v="2012-12-04T01:31:33"/>
        <d v="2010-10-29T08:43:25"/>
        <d v="2015-04-19T21:00:49"/>
        <d v="2016-02-11T19:52:44"/>
        <d v="2016-12-16T17:16:53"/>
        <d v="2012-01-03T19:26:13"/>
        <d v="2016-12-12T17:49:08"/>
        <d v="2015-05-11T05:38:46"/>
        <d v="2015-12-15T04:00:11"/>
        <d v="2016-11-17T20:25:44"/>
        <d v="2016-04-06T20:36:48"/>
        <d v="2015-06-30T13:20:52"/>
        <d v="2015-04-25T19:44:22"/>
        <d v="2015-12-21T20:50:48"/>
        <d v="2012-01-16T15:37:15"/>
        <d v="2016-07-08T19:32:25"/>
        <d v="2014-11-18T19:22:37"/>
        <d v="2015-04-03T20:58:47"/>
        <d v="2011-11-14T06:34:48"/>
        <d v="2012-05-02T19:43:09"/>
        <d v="2012-03-28T15:31:34"/>
        <d v="2014-07-09T22:27:26"/>
        <d v="2014-05-19T13:09:12"/>
        <d v="2014-07-21T16:22:32"/>
        <d v="2011-05-08T21:06:11"/>
        <d v="2016-09-15T16:33:59"/>
        <d v="2011-04-13T02:22:42"/>
        <d v="2015-07-09T02:18:28"/>
        <d v="2015-11-24T21:35:43"/>
        <d v="2015-11-29T00:29:22"/>
        <d v="2013-03-15T04:02:20"/>
        <d v="2016-05-25T01:29:00"/>
        <d v="2014-05-20T15:35:01"/>
        <d v="2014-04-25T17:53:09"/>
        <d v="2015-09-18T19:36:29"/>
        <d v="2015-07-31T23:28:03"/>
        <d v="2011-05-24T06:51:37"/>
        <d v="2014-08-12T10:24:14"/>
        <d v="2015-10-13T14:50:43"/>
        <d v="2014-11-04T18:18:08"/>
        <d v="2014-07-09T21:20:12"/>
        <d v="2014-10-09T09:00:46"/>
        <d v="2016-05-05T17:19:57"/>
        <d v="2011-07-07T14:38:56"/>
        <d v="2014-08-27T15:03:09"/>
        <d v="2015-01-19T19:38:49"/>
        <d v="2014-06-10T19:40:11"/>
        <d v="2016-11-01T16:01:37"/>
        <d v="2012-09-27T07:42:18"/>
        <d v="2012-10-23T20:30:32"/>
        <d v="2015-09-02T16:01:55"/>
        <d v="2016-02-17T19:38:02"/>
        <d v="2016-06-28T17:21:04"/>
        <d v="2013-04-25T08:45:23"/>
        <d v="2016-01-11T16:34:01"/>
        <d v="2015-11-04T04:54:56"/>
        <d v="2015-09-02T01:33:12"/>
        <d v="2015-03-20T01:41:39"/>
        <d v="2014-09-27T21:25:08"/>
        <d v="2017-02-02T23:18:01"/>
        <d v="2010-06-06T19:09:14"/>
        <d v="2015-10-06T09:22:57"/>
        <d v="2014-12-02T07:54:13"/>
        <d v="2014-10-24T15:31:55"/>
        <d v="2015-01-03T18:55:42"/>
        <d v="2015-11-16T18:20:10"/>
        <d v="2016-02-15T21:12:08"/>
        <d v="2014-05-08T14:05:25"/>
        <d v="2014-05-19T18:24:05"/>
        <d v="2014-03-26T21:08:47"/>
        <d v="2011-09-14T15:22:07"/>
        <d v="2013-06-28T01:49:54"/>
        <d v="2016-03-15T21:03:57"/>
        <d v="2014-09-23T10:17:59"/>
        <d v="2017-02-21T20:41:54"/>
        <d v="2014-06-18T21:08:57"/>
        <d v="2013-01-25T19:02:26"/>
        <d v="2016-12-03T21:29:28"/>
        <d v="2014-09-08T02:05:00"/>
        <d v="2013-03-09T20:17:37"/>
        <d v="2014-10-28T21:24:00"/>
        <d v="2016-05-17T13:57:14"/>
        <d v="2014-07-17T19:55:03"/>
        <d v="2016-09-14T10:53:54"/>
        <d v="2016-06-15T20:42:26"/>
        <d v="2014-07-19T17:32:33"/>
        <d v="2014-05-29T14:05:24"/>
        <d v="2013-10-28T12:39:23"/>
        <d v="2015-12-22T11:41:35"/>
        <d v="2015-11-17T16:25:14"/>
        <d v="2016-01-02T10:43:33"/>
        <d v="2016-03-11T19:41:12"/>
        <d v="2014-05-01T02:38:02"/>
        <d v="2016-11-04T14:04:47"/>
        <d v="2014-11-28T00:03:06"/>
        <d v="2017-02-13T05:07:40"/>
        <d v="2016-11-19T00:45:50"/>
        <d v="2014-10-29T18:02:56"/>
        <d v="2016-05-30T05:39:06"/>
        <d v="2016-12-22T22:04:55"/>
        <d v="2012-01-19T11:21:47"/>
        <d v="2015-04-13T16:53:35"/>
        <d v="2012-03-19T18:38:21"/>
        <d v="2015-04-21T02:47:18"/>
        <d v="2016-01-11T13:56:54"/>
        <d v="2017-02-09T07:33:26"/>
        <d v="2016-06-11T01:15:38"/>
        <d v="2014-10-01T18:58:01"/>
        <d v="2013-06-18T15:26:42"/>
        <d v="2016-03-25T20:05:04"/>
        <d v="2014-07-06T20:54:35"/>
        <d v="2015-06-22T23:08:27"/>
        <d v="2010-07-20T05:32:35"/>
        <d v="2014-04-08T02:20:24"/>
        <d v="2013-11-12T06:08:27"/>
        <d v="2014-03-21T21:18:37"/>
        <d v="2014-12-12T01:02:52"/>
        <d v="2015-06-30T09:32:39"/>
        <d v="2014-04-18T11:18:58"/>
        <d v="2014-10-22T14:01:41"/>
        <d v="2016-07-02T13:03:34"/>
        <d v="2015-07-24T14:14:55"/>
        <d v="2014-11-05T00:59:19"/>
        <d v="2014-07-28T00:31:21"/>
        <d v="2015-04-21T20:29:36"/>
        <d v="2014-08-03T09:21:17"/>
        <d v="2012-03-28T23:51:28"/>
        <d v="2014-12-17T10:30:47"/>
        <d v="2015-02-28T20:52:30"/>
        <d v="2013-02-22T23:54:52"/>
        <d v="2014-08-12T18:10:23"/>
        <d v="2012-11-05T09:23:41"/>
        <d v="2014-08-10T01:41:37"/>
        <d v="2016-06-01T21:07:33"/>
        <d v="2014-12-05T04:43:58"/>
        <d v="2015-05-28T15:22:48"/>
        <d v="2015-03-24T19:00:55"/>
        <d v="2015-01-24T02:51:10"/>
        <d v="2015-05-12T12:52:02"/>
        <d v="2016-04-06T13:24:40"/>
        <d v="2016-04-20T19:12:56"/>
        <d v="2016-05-16T18:14:59"/>
        <d v="2016-05-24T16:06:23"/>
        <d v="2013-05-13T20:19:27"/>
        <d v="2014-07-13T10:48:23"/>
        <d v="2015-06-04T05:23:11"/>
        <d v="2015-11-13T06:47:40"/>
        <d v="2016-11-05T23:00:12"/>
        <d v="2015-08-22T00:32:59"/>
        <d v="2013-08-16T21:11:25"/>
        <d v="2017-02-28T00:32:11"/>
        <d v="2015-04-12T15:59:04"/>
        <d v="2015-01-14T16:14:44"/>
        <d v="2016-01-19T14:08:17"/>
        <d v="2014-08-28T03:08:27"/>
        <d v="2012-05-15T15:33:17"/>
        <d v="2015-10-16T22:09:06"/>
        <d v="2013-05-08T13:24:42"/>
        <d v="2016-07-30T09:32:28"/>
        <d v="2015-01-21T03:57:17"/>
        <d v="2013-10-02T15:03:46"/>
        <d v="2014-10-29T12:00:45"/>
        <d v="2015-02-12T19:30:02"/>
        <d v="2014-07-23T18:32:49"/>
        <d v="2016-11-08T14:48:26"/>
        <d v="2017-01-07T07:16:47"/>
        <d v="2011-02-11T19:07:25"/>
        <d v="2015-05-15T12:36:49"/>
        <d v="2015-01-27T03:19:55"/>
        <d v="2013-01-30T19:59:48"/>
        <d v="2016-01-08T13:51:09"/>
        <d v="2014-07-31T18:30:45"/>
        <d v="2014-02-12T02:22:50"/>
        <d v="2015-06-29T15:31:29"/>
        <d v="2015-01-16T14:05:47"/>
        <d v="2016-05-23T01:05:57"/>
        <d v="2014-10-15T22:28:04"/>
        <d v="2015-03-23T19:28:25"/>
        <d v="2016-03-30T03:48:24"/>
        <d v="2015-02-18T17:19:46"/>
        <d v="2014-07-22T23:32:28"/>
        <d v="2015-10-20T10:23:27"/>
        <d v="2016-11-10T00:00:04"/>
        <d v="2013-02-05T23:15:45"/>
        <d v="2017-03-14T18:45:38"/>
        <d v="2013-12-09T21:54:14"/>
        <d v="2015-06-05T17:38:42"/>
        <d v="2016-10-04T18:00:08"/>
        <d v="2014-11-19T01:29:45"/>
        <d v="2017-03-09T20:13:39"/>
        <d v="2014-07-26T23:28:26"/>
        <d v="2014-08-06T04:23:35"/>
        <d v="2015-09-01T15:02:54"/>
        <d v="2014-10-31T18:59:05"/>
        <d v="2015-07-18T16:15:59"/>
        <d v="2016-05-13T08:29:03"/>
        <d v="2015-08-05T21:50:18"/>
        <d v="2015-09-26T21:13:24"/>
        <d v="2015-06-18T11:12:17"/>
        <d v="2014-06-03T04:07:58"/>
        <d v="2014-04-07T00:06:29"/>
        <d v="2016-03-21T21:11:16"/>
        <d v="2016-06-15T05:55:08"/>
        <d v="2015-01-12T01:12:39"/>
        <d v="2014-07-16T20:20:34"/>
        <d v="2015-02-04T21:04:52"/>
        <d v="2017-01-09T21:40:35"/>
        <d v="2017-01-07T05:54:57"/>
        <d v="2012-06-07T17:46:51"/>
        <d v="2012-10-10T18:07:07"/>
        <d v="2014-10-11T20:34:49"/>
        <d v="2015-04-08T17:51:02"/>
        <d v="2011-11-29T04:04:19"/>
        <d v="2015-04-01T05:46:37"/>
        <d v="2016-12-21T20:51:53"/>
        <d v="2014-05-22T17:12:52"/>
        <d v="2013-01-24T12:14:21"/>
        <d v="2015-02-06T17:08:25"/>
        <d v="2014-07-19T00:08:10"/>
        <d v="2015-02-18T22:00:22"/>
        <d v="2015-10-20T16:35:03"/>
        <d v="2016-05-23T02:39:32"/>
        <d v="2016-12-30T21:06:06"/>
        <d v="2013-10-14T19:22:35"/>
        <d v="2017-03-14T15:21:56"/>
        <d v="2015-12-02T16:50:10"/>
        <d v="2015-07-07T11:05:21"/>
        <d v="2015-11-25T14:21:53"/>
        <d v="2014-07-11T20:19:26"/>
        <d v="2016-12-26T21:41:22"/>
        <d v="2012-03-06T19:00:20"/>
        <d v="2014-11-01T20:08:08"/>
        <d v="2016-01-13T05:51:57"/>
        <d v="2014-08-27T21:04:52"/>
        <d v="2015-06-11T05:16:25"/>
        <d v="2016-10-06T22:11:52"/>
        <d v="2016-05-03T14:19:42"/>
        <d v="2015-01-17T18:48:03"/>
        <d v="2014-08-18T20:56:40"/>
        <d v="2015-04-07T19:53:30"/>
        <d v="2016-01-04T23:36:10"/>
        <d v="2016-04-11T01:15:06"/>
        <d v="2013-05-15T00:57:37"/>
        <d v="2014-12-22T02:01:04"/>
        <d v="2014-08-18T12:49:51"/>
        <d v="2016-07-04T16:46:11"/>
        <d v="2015-01-23T20:34:04"/>
        <d v="2013-10-15T16:07:02"/>
        <d v="2011-11-01T04:45:36"/>
        <d v="2012-11-15T15:36:17"/>
        <d v="2014-07-11T20:26:39"/>
        <d v="2013-05-05T23:54:34"/>
        <d v="2009-10-02T02:31:46"/>
        <d v="2015-06-16T00:50:12"/>
        <d v="2016-11-28T19:25:15"/>
        <d v="2015-04-02T16:55:10"/>
        <d v="2015-04-02T09:50:34"/>
        <d v="2014-03-06T17:39:45"/>
        <d v="2014-06-02T16:29:55"/>
        <d v="2015-05-01T21:55:53"/>
        <d v="2015-05-02T21:00:01"/>
        <d v="2016-08-26T08:46:48"/>
        <d v="2014-05-17T06:50:05"/>
        <d v="2015-04-02T15:11:49"/>
        <d v="2012-10-11T17:57:49"/>
        <d v="2015-10-20T17:57:13"/>
        <d v="2013-06-08T00:26:21"/>
        <d v="2014-11-10T03:48:45"/>
        <d v="2016-02-01T22:41:07"/>
        <d v="2015-09-01T22:25:56"/>
        <d v="2014-10-01T12:30:20"/>
        <d v="2015-02-27T00:31:51"/>
        <d v="2014-10-27T19:29:37"/>
        <d v="2016-02-19T05:54:29"/>
        <d v="2016-01-18T17:26:38"/>
        <d v="2015-12-02T20:20:12"/>
        <d v="2016-11-28T18:29:51"/>
        <d v="2015-05-16T17:05:44"/>
        <d v="2017-01-11T00:28:18"/>
        <d v="2015-02-09T18:22:59"/>
        <d v="2015-01-05T11:50:18"/>
        <d v="2015-05-16T22:06:20"/>
        <d v="2015-06-29T13:44:57"/>
        <d v="2012-11-30T04:44:32"/>
        <d v="2015-01-20T20:45:48"/>
        <d v="2015-03-06T02:30:22"/>
        <d v="2016-09-21T21:36:04"/>
        <d v="2014-07-09T23:10:22"/>
        <d v="2014-03-20T01:01:58"/>
        <d v="2014-07-15T18:20:08"/>
        <d v="2015-11-19T19:48:25"/>
        <d v="2015-07-23T16:19:14"/>
        <d v="2015-09-08T22:16:04"/>
        <d v="2010-04-23T19:28:34"/>
        <d v="2014-10-19T23:00:59"/>
        <d v="2014-11-02T03:12:15"/>
        <d v="2016-08-08T11:20:40"/>
        <d v="2015-03-26T11:27:36"/>
        <d v="2013-02-21T23:42:41"/>
        <d v="2015-07-20T17:15:12"/>
        <d v="2016-06-27T21:01:43"/>
        <d v="2011-06-24T07:27:21"/>
        <d v="2016-05-14T19:14:00"/>
        <d v="2016-07-05T16:41:49"/>
        <d v="2015-05-22T13:41:22"/>
        <d v="2016-02-25T18:11:30"/>
        <d v="2014-10-03T00:04:43"/>
        <d v="2014-10-27T13:40:40"/>
        <d v="2015-04-13T01:37:17"/>
        <d v="2015-05-28T12:05:02"/>
        <d v="2012-12-21T17:21:20"/>
        <d v="2016-06-13T20:48:18"/>
        <d v="2015-02-20T14:25:26"/>
        <d v="2016-04-02T21:26:38"/>
        <d v="2017-02-01T16:31:28"/>
        <d v="2016-07-20T10:05:40"/>
        <d v="2011-08-31T04:30:25"/>
        <d v="2011-08-08T17:12:51"/>
        <d v="2014-10-30T15:40:52"/>
        <d v="2014-06-11T17:04:38"/>
        <d v="2012-04-27T23:00:55"/>
        <d v="2014-06-04T02:59:56"/>
        <d v="2015-01-16T16:48:49"/>
        <d v="2014-09-05T07:00:45"/>
        <d v="2016-04-19T15:02:42"/>
        <d v="2016-02-17T19:18:39"/>
        <d v="2013-11-22T12:55:40"/>
        <d v="2012-04-23T15:29:04"/>
        <d v="2016-06-02T17:44:28"/>
        <d v="2015-06-16T09:12:17"/>
        <d v="2014-05-30T21:31:24"/>
        <d v="2015-09-26T02:10:40"/>
        <d v="2015-06-18T20:14:16"/>
        <d v="2016-06-30T23:04:50"/>
        <d v="2015-06-16T18:19:19"/>
        <d v="2015-02-17T20:02:50"/>
        <d v="2012-02-22T06:03:05"/>
        <d v="2015-08-05T15:45:46"/>
        <d v="2016-08-04T01:35:09"/>
        <d v="2009-07-13T16:54:07"/>
        <d v="2014-05-16T20:36:20"/>
        <d v="2015-03-12T23:31:11"/>
        <d v="2014-09-29T15:46:42"/>
        <d v="2016-02-01T14:39:49"/>
        <d v="2014-06-20T03:24:46"/>
        <d v="2015-06-24T08:16:47"/>
        <d v="2014-09-09T23:26:00"/>
        <d v="2015-11-25T14:23:54"/>
        <d v="2016-05-05T10:25:18"/>
        <d v="2015-05-30T15:21:58"/>
        <d v="2016-04-29T02:23:33"/>
        <d v="2014-08-24T22:08:55"/>
        <d v="2016-02-03T23:57:26"/>
        <d v="2011-03-23T21:37:00"/>
        <d v="2013-08-01T14:40:12"/>
        <d v="2014-07-09T21:31:03"/>
        <d v="2012-06-18T21:35:45"/>
        <d v="2013-04-09T13:54:44"/>
        <d v="2015-07-08T18:30:56"/>
        <d v="2015-01-29T07:32:16"/>
        <d v="2012-02-09T15:07:29"/>
        <d v="2014-09-03T05:19:02"/>
        <d v="2014-07-18T12:52:58"/>
        <d v="2014-07-09T21:53:24"/>
        <d v="2015-10-20T19:35:27"/>
        <d v="2014-05-20T15:47:20"/>
        <d v="2017-01-21T00:26:39"/>
        <d v="2016-02-10T18:34:47"/>
        <d v="2015-11-10T02:21:26"/>
        <d v="2015-03-20T01:40:38"/>
        <d v="2015-02-14T17:35:52"/>
        <d v="2015-06-17T16:03:24"/>
        <d v="2010-04-06T17:52:59"/>
        <d v="2015-12-08T04:57:52"/>
        <d v="2015-11-18T19:38:59"/>
        <d v="2014-04-29T20:09:08"/>
        <d v="2010-07-20T18:38:04"/>
        <d v="2015-02-26T16:42:10"/>
        <d v="2016-01-28T16:18:30"/>
        <d v="2013-12-06T13:31:00"/>
        <d v="2015-10-17T19:23:42"/>
        <d v="2015-01-08T18:26:21"/>
        <d v="2013-11-08T11:24:15"/>
        <d v="2010-12-30T20:08:34"/>
        <d v="2016-08-03T17:03:22"/>
        <d v="2016-05-03T14:25:10"/>
        <d v="2012-04-26T20:58:51"/>
        <d v="2014-12-14T19:39:19"/>
        <d v="2016-02-23T14:27:36"/>
        <d v="2015-04-14T23:44:01"/>
        <d v="2014-03-21T16:01:54"/>
        <d v="2011-05-08T15:18:01"/>
        <d v="2015-06-24T03:51:29"/>
        <d v="2015-12-13T15:48:44"/>
        <d v="2016-11-15T04:30:33"/>
        <d v="2016-09-20T20:11:55"/>
        <d v="2013-11-15T01:58:05"/>
        <d v="2015-01-27T21:13:54"/>
        <d v="2012-06-22T01:40:02"/>
        <d v="2012-09-22T03:42:01"/>
        <d v="2016-03-15T06:26:04"/>
        <d v="2015-02-09T22:16:17"/>
        <d v="2012-03-15T01:20:34"/>
        <d v="2012-11-10T05:19:27"/>
        <d v="2016-06-13T21:29:42"/>
        <d v="2014-04-16T21:23:30"/>
        <d v="2015-11-15T23:09:34"/>
        <d v="2011-06-07T04:42:01"/>
        <d v="2013-04-04T14:00:34"/>
        <d v="2011-07-06T21:05:38"/>
        <d v="2012-05-08T21:25:09"/>
        <d v="2014-11-15T06:50:28"/>
        <d v="2015-04-07T17:41:55"/>
        <d v="2015-03-24T19:16:46"/>
        <d v="2012-05-24T19:24:11"/>
        <d v="2014-02-22T02:01:10"/>
        <d v="2015-02-02T18:59:23"/>
        <d v="2017-03-07T10:20:42"/>
        <d v="2015-11-14T00:36:10"/>
        <d v="2015-08-27T15:00:23"/>
        <d v="2014-02-22T03:15:27"/>
        <d v="2011-09-25T02:53:16"/>
        <d v="2016-11-20T23:33:03"/>
        <d v="2014-09-05T09:12:02"/>
        <d v="2015-03-02T01:16:51"/>
        <d v="2016-08-25T07:35:13"/>
        <d v="2013-09-09T14:33:35"/>
        <d v="2012-06-22T13:33:26"/>
        <d v="2016-12-05T03:14:05"/>
        <d v="2015-10-05T16:16:44"/>
        <d v="2015-07-14T15:34:26"/>
        <d v="2016-06-25T20:41:37"/>
        <d v="2016-05-17T20:38:41"/>
        <d v="2016-05-12T06:01:07"/>
        <d v="2016-03-24T19:40:21"/>
        <d v="2015-01-29T12:24:20"/>
        <d v="2014-11-28T20:47:52"/>
        <d v="2014-09-17T07:04:43"/>
        <d v="2015-04-14T01:16:39"/>
        <d v="2015-11-09T07:58:55"/>
        <d v="2014-11-05T22:58:45"/>
        <d v="2016-03-16T04:39:48"/>
        <d v="2014-07-28T20:47:16"/>
        <d v="2014-08-10T18:24:37"/>
        <d v="2010-12-01T18:10:54"/>
        <d v="2015-07-22T19:05:56"/>
        <d v="2015-06-29T04:27:37"/>
        <d v="2014-07-30T00:20:25"/>
        <d v="2015-05-01T15:28:02"/>
        <d v="2012-02-02T04:47:45"/>
        <d v="2016-04-19T10:22:30"/>
        <d v="2015-05-12T05:01:56"/>
        <d v="2014-12-07T18:45:47"/>
        <d v="2013-06-22T20:09:12"/>
        <d v="2014-04-03T11:30:44"/>
        <d v="2015-11-13T02:01:39"/>
        <d v="2015-03-31T02:25:39"/>
        <d v="2014-09-23T15:16:31"/>
        <d v="2014-11-15T13:12:57"/>
        <d v="2014-02-26T19:36:40"/>
        <d v="2015-11-11T00:51:36"/>
        <d v="2014-07-15T15:59:33"/>
        <d v="2016-02-13T10:24:43"/>
        <d v="2016-11-01T10:32:05"/>
        <d v="2016-04-07T18:55:00"/>
        <d v="2014-01-06T20:48:53"/>
        <d v="2017-01-12T05:16:10"/>
        <d v="2015-03-04T21:02:33"/>
        <d v="2016-11-06T11:24:48"/>
        <d v="2014-06-22T18:35:11"/>
        <d v="2015-03-18T20:45:05"/>
        <d v="2014-07-14T23:31:52"/>
        <d v="2014-09-20T01:44:16"/>
        <d v="2015-05-17T12:59:14"/>
        <d v="2014-06-06T18:31:06"/>
        <d v="2014-11-16T08:52:47"/>
        <d v="2015-10-05T04:03:21"/>
        <d v="2017-01-18T04:56:06"/>
        <d v="2011-11-22T16:12:15"/>
        <d v="2016-08-10T18:00:48"/>
        <d v="2015-07-15T16:14:18"/>
        <d v="2017-03-01T16:42:27"/>
        <d v="2014-06-30T15:20:26"/>
        <d v="2015-01-14T01:43:02"/>
        <d v="2014-06-08T22:34:00"/>
        <d v="2016-12-02T02:46:11"/>
        <d v="2015-06-02T11:17:04"/>
        <d v="2017-02-13T14:38:49"/>
        <d v="2012-01-31T23:30:39"/>
        <d v="2013-07-01T23:32:57"/>
        <d v="2016-03-31T17:48:07"/>
        <d v="2015-11-19T16:07:09"/>
        <d v="2014-10-20T07:27:59"/>
        <d v="2015-02-09T06:32:54"/>
        <d v="2017-02-24T14:00:03"/>
        <d v="2015-09-17T14:52:58"/>
        <d v="2015-07-07T22:24:54"/>
        <d v="2014-11-14T18:09:51"/>
        <d v="2015-11-21T14:07:17"/>
        <d v="2013-01-15T23:59:29"/>
        <d v="2015-11-17T22:05:50"/>
        <d v="2015-06-12T10:25:12"/>
        <d v="2012-06-09T02:07:27"/>
        <d v="2014-03-24T15:59:33"/>
        <d v="2016-03-31T08:59:00"/>
        <d v="2015-12-06T21:13:10"/>
        <d v="2015-11-03T15:00:07"/>
        <d v="2015-06-17T18:11:00"/>
        <d v="2014-06-18T04:45:52"/>
        <d v="2015-03-14T15:59:35"/>
        <d v="2014-07-04T15:48:04"/>
        <d v="2014-06-01T01:22:32"/>
        <d v="2014-10-27T00:10:16"/>
        <d v="2015-01-07T15:04:31"/>
        <d v="2016-12-09T22:35:11"/>
        <d v="2016-01-25T13:56:16"/>
        <d v="2016-01-31T16:54:32"/>
        <d v="2015-03-15T08:17:06"/>
        <d v="2017-01-12T12:09:38"/>
        <d v="2016-10-06T17:48:47"/>
        <d v="2015-03-01T19:04:04"/>
        <d v="2012-09-24T16:26:16"/>
        <d v="2017-03-15T15:30:07"/>
        <d v="2015-03-26T19:59:22"/>
        <d v="2015-06-02T14:21:15"/>
        <d v="2015-10-23T14:03:41"/>
        <d v="2015-05-16T10:06:42"/>
        <d v="2012-04-05T03:45:55"/>
        <d v="2014-06-19T09:14:38"/>
        <d v="2015-02-21T03:10:44"/>
        <d v="2015-06-04T11:20:30"/>
        <d v="2012-01-15T17:31:08"/>
        <d v="2016-01-29T20:22:56"/>
        <d v="2015-06-02T06:02:38"/>
        <d v="2016-04-01T15:03:37"/>
        <d v="2016-10-20T11:14:02"/>
        <d v="2015-08-18T18:57:26"/>
        <d v="2016-02-17T15:00:04"/>
        <d v="2016-01-04T06:03:17"/>
        <d v="2011-03-17T09:39:24"/>
        <d v="2016-06-14T11:48:53"/>
        <d v="2013-05-30T06:30:21"/>
        <d v="2012-05-22T04:03:13"/>
        <d v="2016-08-03T16:36:20"/>
        <d v="2015-06-27T01:29:58"/>
        <d v="2016-10-25T17:26:27"/>
        <d v="2014-11-13T00:25:11"/>
        <d v="2014-08-25T17:15:16"/>
        <d v="2014-11-13T06:00:03"/>
        <d v="2016-05-01T18:45:06"/>
        <d v="2014-07-31T15:16:24"/>
        <d v="2015-09-05T06:39:46"/>
        <d v="2016-09-24T00:24:06"/>
        <d v="2016-12-16T01:35:19"/>
        <d v="2014-09-11T00:41:35"/>
        <d v="2014-09-06T16:11:45"/>
        <d v="2015-08-30T21:12:39"/>
        <d v="2015-05-20T13:46:17"/>
        <d v="2016-07-01T15:41:45"/>
        <d v="2015-06-27T02:35:53"/>
        <d v="2015-11-20T17:27:05"/>
        <d v="2016-09-15T20:22:44"/>
        <d v="2012-10-29T16:31:48"/>
        <d v="2015-11-19T20:01:19"/>
        <d v="2011-12-29T18:54:07"/>
        <d v="2015-06-05T22:15:35"/>
        <d v="2015-02-12T01:20:16"/>
        <d v="2016-06-14T23:29:16"/>
        <d v="2015-05-01T01:52:43"/>
        <d v="2015-09-28T20:40:04"/>
        <d v="2016-01-13T21:45:24"/>
        <d v="2014-10-18T23:24:52"/>
        <d v="2016-06-08T23:15:33"/>
        <d v="2015-05-21T22:04:21"/>
        <d v="2014-10-28T15:48:27"/>
        <d v="2014-03-17T20:59:41"/>
        <d v="2016-08-04T07:05:00"/>
        <d v="2016-11-01T19:58:45"/>
        <d v="2015-05-04T17:40:43"/>
        <d v="2015-09-07T06:21:09"/>
        <d v="2013-10-31T05:02:33"/>
        <d v="2017-02-27T16:49:11"/>
        <d v="2014-10-11T20:07:43"/>
        <d v="2015-11-26T19:17:39"/>
        <d v="2014-06-02T13:01:54"/>
        <d v="2012-12-21T20:29:34"/>
        <d v="2009-11-10T16:48:32"/>
        <d v="2015-08-20T06:37:31"/>
        <d v="2015-04-17T16:25:00"/>
        <d v="2016-04-26T17:57:43"/>
        <d v="2015-04-15T17:01:52"/>
        <d v="2016-09-27T06:40:34"/>
        <d v="2014-11-26T04:47:39"/>
        <d v="2014-06-24T08:49:38"/>
        <d v="2013-12-20T20:00:30"/>
        <d v="2016-05-16T17:01:30"/>
        <d v="2014-05-02T19:26:37"/>
        <d v="2016-05-24T16:00:25"/>
        <d v="2014-07-17T18:25:12"/>
        <d v="2015-07-21T18:19:02"/>
        <d v="2012-06-21T16:34:00"/>
        <d v="2016-09-20T14:04:01"/>
        <d v="2015-05-31T03:20:51"/>
        <d v="2015-04-06T15:24:35"/>
        <d v="2015-11-10T22:12:46"/>
        <d v="2014-08-04T20:38:08"/>
        <d v="2014-07-27T22:20:12"/>
        <d v="2014-06-17T02:50:38"/>
        <d v="2013-08-07T13:03:18"/>
        <d v="2013-06-13T21:35:25"/>
        <d v="2015-05-26T17:03:13"/>
        <d v="2013-02-11T02:54:10"/>
        <d v="2015-08-29T00:24:06"/>
        <d v="2012-10-30T23:54:56"/>
        <d v="2015-02-06T04:55:12"/>
        <d v="2015-11-07T16:47:16"/>
        <d v="2015-05-15T00:20:55"/>
        <d v="2015-03-15T19:02:06"/>
        <d v="2014-07-22T14:34:56"/>
        <d v="2014-10-06T16:04:58"/>
        <d v="2015-07-23T20:18:55"/>
        <d v="2015-01-29T20:17:35"/>
        <d v="2015-07-13T16:14:23"/>
        <d v="2014-11-10T23:11:07"/>
        <d v="2014-12-16T21:54:55"/>
        <d v="2013-10-17T04:39:33"/>
        <d v="2017-02-24T21:14:45"/>
        <d v="2015-08-17T18:19:55"/>
        <d v="2016-03-22T16:45:46"/>
        <d v="2015-09-18T19:38:49"/>
        <d v="2015-10-15T06:01:08"/>
        <d v="2016-12-06T19:47:27"/>
        <d v="2014-07-01T09:46:21"/>
        <d v="2014-12-17T23:58:02"/>
        <d v="2015-05-14T16:25:14"/>
        <d v="2014-09-09T18:43:14"/>
        <d v="2015-01-27T22:17:09"/>
        <d v="2014-06-26T19:29:25"/>
        <d v="2015-08-26T02:55:59"/>
        <d v="2017-01-10T14:24:21"/>
        <d v="2016-02-25T17:32:10"/>
        <d v="2014-11-07T20:37:46"/>
        <d v="2012-09-01T01:35:37"/>
        <d v="2013-08-14T17:56:20"/>
        <d v="2013-04-30T20:55:13"/>
        <d v="2011-09-13T20:56:40"/>
        <d v="2015-12-10T22:07:03"/>
        <d v="2014-10-14T11:35:08"/>
        <d v="2015-09-01T16:44:46"/>
        <d v="2015-03-13T02:12:42"/>
        <d v="2017-01-28T18:44:10"/>
        <d v="2016-11-15T13:34:34"/>
        <d v="2015-01-07T22:13:21"/>
        <d v="2016-08-08T16:15:06"/>
        <d v="2014-06-04T01:44:10"/>
        <d v="2016-04-28T20:22:15"/>
        <d v="2014-07-02T10:01:50"/>
        <d v="2014-06-19T09:21:30"/>
        <d v="2014-07-28T18:33:01"/>
        <d v="2012-01-28T16:17:03"/>
        <d v="2016-08-15T14:49:05"/>
        <d v="2015-07-13T18:37:08"/>
        <d v="2011-05-25T00:35:27"/>
        <d v="2016-09-06T19:15:35"/>
        <d v="2015-01-12T19:58:45"/>
        <d v="2017-01-27T13:05:58"/>
        <d v="2011-06-24T20:08:56"/>
        <d v="2016-05-09T23:03:34"/>
        <d v="2011-12-02T19:05:47"/>
        <d v="2015-02-10T20:43:15"/>
        <d v="2016-02-05T16:08:33"/>
        <d v="2015-06-12T21:26:26"/>
        <d v="2015-04-01T22:02:41"/>
        <d v="2014-08-13T12:02:11"/>
        <d v="2014-10-03T09:36:19"/>
        <d v="2013-02-14T18:27:47"/>
        <d v="2016-12-07T18:00:53"/>
        <d v="2016-08-29T22:24:55"/>
        <d v="2016-08-27T07:29:16"/>
        <d v="2016-03-22T20:48:26"/>
        <d v="2015-06-13T07:35:44"/>
        <d v="2015-03-31T19:23:47"/>
        <d v="2011-10-29T01:13:16"/>
        <d v="2015-08-23T13:46:33"/>
        <d v="2013-03-28T21:16:31"/>
        <d v="2015-02-10T18:49:11"/>
        <d v="2016-07-14T11:32:37"/>
        <d v="2016-12-30T18:54:42"/>
        <d v="2015-08-20T03:50:17"/>
        <d v="2011-07-08T20:12:50"/>
        <d v="2016-02-25T23:03:49"/>
        <d v="2012-06-07T19:51:29"/>
        <d v="2013-02-07T07:28:39"/>
        <d v="2015-04-23T21:23:39"/>
        <d v="2016-12-17T01:49:22"/>
        <d v="2016-11-23T01:59:03"/>
        <d v="2016-02-09T00:35:00"/>
        <d v="2011-04-02T23:34:47"/>
        <d v="2012-09-11T00:17:02"/>
        <d v="2015-07-22T14:05:16"/>
        <d v="2015-04-02T22:02:16"/>
        <d v="2015-06-15T20:18:53"/>
        <d v="2015-06-03T01:34:36"/>
        <d v="2017-01-19T16:39:08"/>
        <d v="2014-11-07T07:04:34"/>
        <d v="2014-06-10T14:31:03"/>
        <d v="2016-09-26T10:36:23"/>
        <d v="2015-04-20T06:04:15"/>
        <d v="2014-11-21T07:34:22"/>
        <d v="2016-01-15T07:21:51"/>
        <d v="2014-11-26T20:35:39"/>
        <d v="2013-10-25T23:00:14"/>
        <d v="2016-12-14T23:07:35"/>
        <d v="2016-02-21T03:23:43"/>
        <d v="2015-12-03T14:11:28"/>
        <d v="2015-04-13T03:45:06"/>
        <d v="2016-05-20T22:32:01"/>
        <d v="2014-10-10T17:47:59"/>
        <d v="2013-10-31T22:15:03"/>
        <d v="2015-12-02T08:38:51"/>
        <d v="2015-09-13T12:41:29"/>
        <d v="2016-11-15T13:58:35"/>
        <d v="2015-04-14T12:55:22"/>
        <d v="2010-06-26T00:35:56"/>
        <d v="2015-02-18T16:08:52"/>
        <d v="2012-07-23T23:14:45"/>
        <d v="2014-02-12T05:40:31"/>
        <d v="2016-03-01T17:17:27"/>
        <d v="2014-01-18T23:38:31"/>
        <d v="2016-02-29T20:23:22"/>
        <d v="2013-07-31T12:53:40"/>
        <d v="2013-08-13T13:07:20"/>
        <d v="2016-08-30T15:45:21"/>
        <d v="2014-10-09T20:13:23"/>
        <d v="2011-02-13T18:09:44"/>
        <d v="2014-05-13T19:08:05"/>
        <d v="2014-04-02T19:59:42"/>
        <d v="2016-08-14T00:50:30"/>
        <d v="2015-05-26T18:39:56"/>
        <d v="2015-09-15T20:22:38"/>
        <d v="2015-08-04T19:04:37"/>
        <d v="2016-06-30T22:17:33"/>
        <d v="2012-03-05T00:55:30"/>
        <d v="2015-08-11T19:46:52"/>
        <d v="2015-05-12T16:12:17"/>
        <d v="2016-10-18T04:14:37"/>
        <d v="2014-07-21T13:31:54"/>
        <d v="2012-11-07T22:23:42"/>
        <d v="2013-07-26T23:54:51"/>
        <d v="2016-01-12T16:07:27"/>
        <d v="2016-04-27T00:54:35"/>
        <d v="2015-10-08T03:27:19"/>
        <d v="2012-08-27T04:40:17"/>
        <d v="2016-08-23T18:22:09"/>
        <d v="2010-09-08T20:04:28"/>
        <d v="2013-09-03T13:27:54"/>
        <d v="2015-10-27T05:03:36"/>
        <d v="2016-07-06T19:01:08"/>
        <d v="2015-09-08T19:00:21"/>
        <d v="2014-07-07T21:50:19"/>
        <d v="2011-10-17T15:11:48"/>
        <d v="2015-01-28T17:11:15"/>
        <d v="2016-07-22T07:52:18"/>
        <d v="2015-07-12T18:31:40"/>
        <d v="2017-01-20T11:49:34"/>
        <d v="2016-11-16T17:36:09"/>
        <d v="2016-01-13T17:45:44"/>
        <d v="2014-08-01T12:39:12"/>
        <d v="2014-09-30T15:37:03"/>
        <d v="2014-12-23T19:58:39"/>
        <d v="2015-10-17T10:18:41"/>
        <d v="2016-02-12T22:25:16"/>
        <d v="2015-04-28T15:06:29"/>
        <d v="2015-04-21T13:08:15"/>
        <d v="2014-08-18T16:45:19"/>
        <d v="2011-08-23T18:28:49"/>
        <d v="2016-07-08T18:08:10"/>
        <d v="2012-04-10T20:20:08"/>
        <d v="2012-10-16T14:40:52"/>
        <d v="2016-12-15T21:48:01"/>
        <d v="2016-07-25T10:51:56"/>
        <d v="2016-02-23T01:12:53"/>
        <d v="2014-07-10T20:36:01"/>
        <d v="2012-07-09T23:12:24"/>
        <d v="2014-01-21T19:01:17"/>
        <d v="2015-01-13T23:13:07"/>
        <d v="2015-12-02T23:19:51"/>
        <d v="2015-08-18T14:20:40"/>
        <d v="2012-01-25T19:14:45"/>
        <d v="2015-03-18T18:30:52"/>
        <d v="2014-03-20T21:04:35"/>
        <d v="2016-01-12T16:29:03"/>
        <d v="2014-07-23T18:36:01"/>
        <d v="2011-09-16T23:09:01"/>
        <d v="2014-05-05T10:43:09"/>
        <d v="2016-09-15T05:28:13"/>
        <d v="2015-11-10T00:36:01"/>
        <d v="2016-10-27T18:20:13"/>
        <d v="2015-05-23T19:50:39"/>
        <d v="2014-07-15T15:20:23"/>
        <d v="2015-04-27T19:47:19"/>
        <d v="2016-11-30T20:34:13"/>
        <d v="2014-04-16T19:49:50"/>
        <d v="2013-06-20T08:01:09"/>
        <d v="2015-01-22T08:53:50"/>
        <d v="2015-07-14T07:50:59"/>
        <d v="2017-02-14T17:46:00"/>
        <d v="2015-01-24T11:55:03"/>
        <d v="2016-05-20T14:30:46"/>
        <d v="2016-10-11T23:22:08"/>
        <d v="2016-10-22T03:36:30"/>
        <d v="2014-08-10T12:35:46"/>
        <d v="2014-10-02T14:09:37"/>
        <d v="2016-01-26T10:57:14"/>
        <d v="2015-03-16T21:54:53"/>
        <d v="2015-02-20T06:39:10"/>
        <d v="2014-11-11T20:07:04"/>
        <d v="2016-03-22T02:18:02"/>
        <d v="2015-05-01T14:45:27"/>
        <d v="2016-07-05T12:06:28"/>
        <d v="2014-10-09T06:43:10"/>
        <d v="2015-01-25T03:15:40"/>
        <d v="2015-06-16T19:37:02"/>
        <d v="2016-04-06T07:17:21"/>
        <d v="2016-03-18T21:27:59"/>
        <d v="2014-03-05T17:19:39"/>
        <d v="2015-11-04T20:59:25"/>
        <d v="2015-04-20T22:39:50"/>
        <d v="2014-08-01T15:30:34"/>
        <d v="2011-04-15T18:11:26"/>
        <d v="2012-08-14T16:47:33"/>
        <d v="2014-11-10T18:33:15"/>
        <d v="2014-08-20T15:40:33"/>
        <d v="2014-05-30T05:08:08"/>
        <d v="2016-06-06T15:37:26"/>
        <d v="2014-09-17T15:29:14"/>
        <d v="2016-01-19T19:09:29"/>
        <d v="2011-04-05T02:13:53"/>
        <d v="2012-09-17T20:17:39"/>
        <d v="2013-01-03T04:28:00"/>
        <d v="2010-10-18T05:24:20"/>
        <d v="2013-09-26T23:42:49"/>
        <d v="2017-03-08T17:15:03"/>
        <d v="2016-11-15T13:39:49"/>
        <d v="2012-07-30T21:11:21"/>
        <d v="2016-12-30T18:56:48"/>
        <d v="2016-07-14T00:13:06"/>
        <d v="2012-01-25T20:34:02"/>
        <d v="2016-08-23T17:00:21"/>
        <d v="2015-08-12T15:13:26"/>
        <d v="2016-07-13T21:08:45"/>
        <d v="2016-08-02T20:19:26"/>
        <d v="2016-03-16T20:48:27"/>
        <d v="2015-01-06T16:11:18"/>
        <d v="2016-07-05T19:22:21"/>
        <d v="2016-08-11T20:46:11"/>
        <d v="2013-09-26T17:39:50"/>
        <d v="2013-05-07T15:33:26"/>
        <d v="2014-10-31T07:03:14"/>
        <d v="2016-02-23T09:11:38"/>
        <d v="2012-04-05T17:25:43"/>
        <d v="2016-10-21T19:25:46"/>
        <d v="2017-03-13T21:14:29"/>
        <d v="2012-07-26T18:11:42"/>
        <d v="2015-09-24T06:02:51"/>
        <d v="2016-01-15T16:20:32"/>
        <d v="2014-10-14T14:02:38"/>
        <d v="2016-06-17T17:39:36"/>
        <d v="2014-04-25T13:32:38"/>
        <d v="2016-04-05T03:04:53"/>
        <d v="2015-12-23T14:27:34"/>
        <d v="2017-02-01T13:51:19"/>
        <d v="2015-05-04T19:41:08"/>
        <d v="2016-03-30T16:39:10"/>
        <d v="2016-07-10T19:54:22"/>
        <d v="2017-01-14T01:26:00"/>
        <d v="2015-10-15T12:20:00"/>
        <d v="2012-10-23T16:58:09"/>
        <d v="2016-06-08T23:29:55"/>
        <d v="2016-03-31T07:41:41"/>
        <d v="2016-03-15T14:00:50"/>
        <d v="2015-03-02T04:34:36"/>
        <d v="2015-08-18T02:31:52"/>
        <d v="2011-04-04T20:47:50"/>
        <d v="2014-09-07T00:06:13"/>
        <d v="2013-09-02T00:06:49"/>
        <d v="2015-06-02T21:59:44"/>
        <d v="2016-04-17T17:30:53"/>
        <d v="2014-03-21T13:10:45"/>
        <d v="2016-06-24T16:55:35"/>
        <d v="2015-07-02T22:06:12"/>
        <d v="2015-02-18T04:45:32"/>
        <d v="2015-02-19T20:22:38"/>
        <d v="2013-07-22T22:20:31"/>
        <d v="2014-08-12T12:39:21"/>
        <d v="2014-08-07T00:10:11"/>
        <d v="2014-06-05T14:22:27"/>
        <d v="2016-03-02T07:14:53"/>
        <d v="2015-06-18T17:54:44"/>
        <d v="2016-05-25T17:13:34"/>
        <d v="2014-08-07T08:31:46"/>
        <d v="2016-05-24T10:25:45"/>
        <d v="2015-05-11T14:24:18"/>
        <d v="2016-02-05T02:10:02"/>
        <d v="2015-08-24T20:10:01"/>
        <d v="2015-05-18T12:20:11"/>
        <d v="2014-10-14T17:42:25"/>
        <d v="2011-04-25T04:33:21"/>
        <d v="2010-09-10T03:03:49"/>
        <d v="2015-07-08T15:36:58"/>
        <d v="2012-06-20T23:02:45"/>
        <d v="2013-04-19T14:31:17"/>
        <d v="2016-06-14T16:25:33"/>
        <d v="2016-05-13T17:46:51"/>
        <d v="2014-08-01T17:31:31"/>
        <d v="2015-09-03T16:27:25"/>
        <d v="2016-06-03T07:38:56"/>
        <d v="2013-10-30T01:05:25"/>
        <d v="2012-01-29T16:18:34"/>
        <d v="2016-06-17T18:09:48"/>
        <d v="2014-06-16T15:17:46"/>
        <d v="2016-05-19T19:32:19"/>
        <d v="2016-06-27T06:28:36"/>
        <d v="2012-03-28T16:00:46"/>
        <d v="2012-11-13T15:33:57"/>
        <d v="2014-09-05T18:49:03"/>
        <d v="2014-05-13T15:47:04"/>
        <d v="2014-01-24T12:00:57"/>
        <d v="2016-01-22T22:36:37"/>
        <d v="2014-10-07T03:22:37"/>
        <d v="2014-09-01T22:00:01"/>
        <d v="2015-05-04T15:04:29"/>
        <d v="2015-11-15T04:11:26"/>
        <d v="2016-05-06T23:33:30"/>
        <d v="2015-05-28T21:45:52"/>
        <d v="2014-04-08T16:25:55"/>
        <d v="2014-10-26T21:26:18"/>
        <d v="2015-04-17T15:31:17"/>
        <d v="2012-04-06T10:59:18"/>
        <d v="2014-11-22T14:47:59"/>
        <d v="2012-03-19T21:22:40"/>
        <d v="2016-06-03T12:54:44"/>
        <d v="2016-08-21T20:53:33"/>
        <d v="2015-05-22T04:34:54"/>
        <d v="2017-01-31T19:51:40"/>
        <d v="2015-04-15T18:01:48"/>
        <d v="2016-10-01T12:50:55"/>
        <d v="2014-10-16T21:08:44"/>
        <d v="2015-04-09T03:51:14"/>
        <d v="2016-06-09T23:49:58"/>
        <d v="2015-08-29T06:35:34"/>
        <d v="2015-03-02T19:39:05"/>
        <d v="2015-02-23T19:01:10"/>
        <d v="2013-07-11T18:50:44"/>
        <d v="2014-07-24T03:00:10"/>
        <d v="2014-10-03T10:29:35"/>
        <d v="2016-01-06T02:45:35"/>
        <d v="2016-10-14T09:17:40"/>
        <d v="2015-02-25T00:51:19"/>
        <d v="2016-03-23T19:34:33"/>
        <d v="2016-03-16T17:06:22"/>
        <d v="2015-08-30T18:57:33"/>
        <d v="2013-01-17T15:52:38"/>
        <d v="2011-11-18T01:00:51"/>
        <d v="2015-02-07T04:44:52"/>
        <d v="2014-10-06T21:08:24"/>
        <d v="2011-11-16T01:26:35"/>
        <d v="2015-06-12T04:58:11"/>
        <d v="2015-06-16T17:24:36"/>
        <d v="2011-07-06T21:30:45"/>
        <d v="2016-01-13T04:33:11"/>
        <d v="2015-07-14T08:46:49"/>
        <d v="2015-02-14T17:11:56"/>
        <d v="2016-04-24T13:14:14"/>
        <d v="2015-03-27T21:54:00"/>
        <d v="2016-02-10T00:24:46"/>
        <d v="2015-07-06T16:50:32"/>
        <d v="2015-03-01T05:16:54"/>
        <d v="2012-01-31T00:28:50"/>
        <d v="2014-07-02T00:58:19"/>
        <d v="2015-09-09T18:20:28"/>
        <d v="2014-05-01T22:27:25"/>
        <d v="2015-10-14T13:20:45"/>
        <d v="2014-10-26T17:01:34"/>
        <d v="2016-03-17T01:27:24"/>
        <d v="2016-01-11T16:42:44"/>
        <d v="2016-05-06T12:42:12"/>
        <d v="2015-11-20T13:27:17"/>
        <d v="2015-11-10T14:14:56"/>
        <d v="2014-07-15T03:02:36"/>
        <d v="2015-08-21T00:23:36"/>
        <d v="2015-03-04T00:16:46"/>
        <d v="2014-10-15T17:16:31"/>
        <d v="2015-02-25T21:55:59"/>
        <d v="2016-06-27T15:19:29"/>
        <d v="2016-04-05T11:47:40"/>
        <d v="2012-04-27T15:43:13"/>
        <d v="2016-05-21T17:48:24"/>
        <d v="2015-02-24T02:03:29"/>
        <d v="2014-05-22T02:18:32"/>
        <d v="2013-12-12T21:02:25"/>
        <d v="2014-09-22T18:46:04"/>
        <d v="2012-05-15T23:42:48"/>
        <d v="2016-02-02T17:01:54"/>
        <d v="2016-05-09T00:57:04"/>
        <d v="2017-03-13T03:38:41"/>
        <d v="2014-08-05T17:09:42"/>
        <d v="2016-07-27T04:56:36"/>
        <d v="2012-12-27T22:54:16"/>
        <d v="2012-01-18T01:08:55"/>
        <d v="2015-01-23T19:59:14"/>
        <d v="2014-06-10T10:09:11"/>
        <d v="2015-09-23T13:58:17"/>
        <d v="2015-03-26T21:38:16"/>
        <d v="2016-06-03T16:01:26"/>
        <d v="2015-06-19T18:44:23"/>
        <d v="2015-02-26T05:05:59"/>
        <d v="2014-06-12T14:54:06"/>
        <d v="2014-11-20T20:56:12"/>
        <d v="2016-04-13T19:04:23"/>
        <d v="2015-07-28T15:54:35"/>
        <d v="2014-06-26T22:48:32"/>
        <d v="2015-03-12T19:22:39"/>
        <d v="2015-02-19T00:35:10"/>
        <d v="2014-08-26T05:19:31"/>
        <d v="2014-10-14T13:00:55"/>
        <d v="2014-04-11T11:50:52"/>
        <d v="2012-01-31T22:46:14"/>
        <d v="2015-06-03T00:40:46"/>
        <d v="2015-01-12T15:23:40"/>
        <d v="2015-02-05T15:18:45"/>
        <d v="2016-06-08T00:31:42"/>
        <d v="2016-07-24T03:07:17"/>
        <d v="2014-11-13T20:28:26"/>
        <d v="2013-09-17T13:38:05"/>
        <d v="2013-12-02T19:03:58"/>
        <d v="2011-02-16T18:24:19"/>
        <d v="2014-12-04T00:07:10"/>
        <d v="2016-03-31T23:33:58"/>
        <d v="2015-11-23T20:17:52"/>
        <d v="2015-06-25T03:29:56"/>
        <d v="2015-03-28T18:41:20"/>
        <d v="2015-01-06T23:14:16"/>
        <d v="2014-04-30T22:09:16"/>
        <d v="2014-08-11T18:16:53"/>
        <d v="2016-02-09T05:48:07"/>
        <d v="2016-11-11T16:20:08"/>
        <d v="2015-05-06T08:02:55"/>
        <d v="2017-01-24T15:05:11"/>
        <d v="2015-01-27T18:28:38"/>
        <d v="2016-04-19T11:10:48"/>
        <d v="2015-04-08T03:57:00"/>
        <d v="2013-09-30T16:40:01"/>
        <d v="2014-04-28T23:24:01"/>
        <d v="2016-11-22T09:01:03"/>
        <d v="2015-07-13T18:22:49"/>
        <d v="2015-07-06T19:46:39"/>
        <d v="2014-10-15T20:58:15"/>
        <d v="2015-08-12T01:04:19"/>
        <d v="2010-09-15T16:25:05"/>
        <d v="2016-02-16T18:25:49"/>
        <d v="2016-07-19T16:52:18"/>
        <d v="2014-07-15T22:50:34"/>
        <d v="2016-03-01T13:36:20"/>
        <d v="2016-08-23T01:17:45"/>
        <d v="2011-01-21T15:35:13"/>
        <d v="2015-04-14T16:36:34"/>
        <d v="2013-11-20T10:04:52"/>
        <d v="2014-07-08T17:41:10"/>
        <d v="2017-03-01T16:50:08"/>
        <d v="2012-06-08T12:29:29"/>
        <d v="2016-04-25T17:23:40"/>
        <d v="2016-04-19T13:35:36"/>
        <d v="2016-02-24T03:53:08"/>
        <d v="2016-01-11T19:30:11"/>
        <d v="2014-04-02T12:30:10"/>
        <d v="2016-07-17T18:13:30"/>
        <d v="2015-03-04T17:20:13"/>
        <d v="2016-04-08T22:40:12"/>
        <d v="2013-05-15T00:00:32"/>
        <d v="2013-02-15T17:13:09"/>
        <d v="2015-05-30T17:26:05"/>
        <d v="2015-10-26T21:04:55"/>
        <d v="2016-05-26T01:07:47"/>
        <d v="2014-04-11T03:18:53"/>
        <d v="2015-07-11T22:17:17"/>
        <d v="2015-10-13T11:02:26"/>
        <d v="2015-06-05T17:00:17"/>
        <d v="2017-02-24T21:29:37"/>
        <d v="2017-01-01T21:45:31"/>
        <d v="2015-02-07T14:46:29"/>
        <d v="2016-06-21T12:38:03"/>
        <d v="2016-10-30T16:01:45"/>
        <d v="2015-05-03T01:40:09"/>
        <d v="2014-03-25T22:52:53"/>
        <d v="2016-08-10T20:03:57"/>
        <d v="2015-02-12T03:05:08"/>
        <d v="2015-01-17T19:58:29"/>
        <d v="2017-02-08T02:54:44"/>
        <d v="2011-06-01T19:05:20"/>
        <d v="2015-11-18T16:27:01"/>
        <d v="2016-04-24T19:53:51"/>
        <d v="2014-04-29T20:00:20"/>
        <d v="2016-09-02T18:04:46"/>
        <d v="2016-04-20T15:41:12"/>
        <d v="2016-11-02T14:00:23"/>
        <d v="2011-08-06T14:30:22"/>
        <d v="2014-05-24T15:25:50"/>
        <d v="2014-10-29T19:15:26"/>
        <d v="2016-04-14T15:18:28"/>
        <d v="2016-05-05T20:55:18"/>
        <d v="2016-10-06T14:57:47"/>
        <d v="2015-01-15T17:42:23"/>
        <d v="2014-12-11T16:37:32"/>
        <d v="2015-07-07T19:35:23"/>
        <d v="2017-03-09T13:54:05"/>
        <d v="2013-11-25T08:00:29"/>
        <d v="2017-01-11T02:19:05"/>
        <d v="2016-12-21T00:44:54"/>
        <d v="2014-12-04T00:57:52"/>
        <d v="2012-07-05T21:37:00"/>
        <d v="2013-06-20T23:06:22"/>
        <d v="2015-08-03T22:49:03"/>
        <d v="2012-11-15T22:11:50"/>
        <d v="2017-03-02T16:22:46"/>
        <d v="2014-06-27T20:47:40"/>
        <d v="2015-02-25T00:02:36"/>
        <d v="2014-10-15T01:37:23"/>
        <d v="2014-09-16T15:58:59"/>
        <d v="2016-11-30T02:03:55"/>
        <d v="2011-05-12T17:02:24"/>
        <d v="2012-08-13T18:02:14"/>
        <d v="2015-05-05T05:26:00"/>
        <d v="2017-02-06T16:03:27"/>
        <d v="2015-04-26T12:44:58"/>
        <d v="2011-01-14T10:18:49"/>
        <d v="2014-11-03T22:29:09"/>
        <d v="2014-10-02T22:01:43"/>
        <d v="2014-11-28T21:02:41"/>
        <d v="2014-08-18T17:08:24"/>
        <d v="2014-06-13T02:47:07"/>
        <d v="2015-06-16T18:12:24"/>
        <d v="2016-12-04T16:02:45"/>
        <d v="2016-12-22T11:47:58"/>
        <d v="2015-08-07T14:47:04"/>
        <d v="2015-08-18T14:59:51"/>
        <d v="2014-04-10T12:36:26"/>
        <d v="2014-05-16T15:16:04"/>
        <d v="2009-08-25T15:26:54"/>
        <d v="2011-01-24T19:48:47"/>
        <d v="2017-02-09T17:36:33"/>
        <d v="2013-11-26T23:54:54"/>
        <d v="2014-01-27T22:11:35"/>
        <d v="2012-09-05T22:44:10"/>
        <d v="2012-07-26T18:19:07"/>
        <d v="2014-12-02T08:20:26"/>
        <d v="2013-01-02T11:55:27"/>
        <d v="2017-02-16T10:14:42"/>
        <d v="2015-11-23T16:59:34"/>
        <d v="2014-09-08T03:54:17"/>
        <d v="2014-10-14T16:20:28"/>
        <d v="2014-07-09T14:12:29"/>
        <d v="2012-07-09T17:49:38"/>
        <d v="2015-01-27T16:00:20"/>
        <d v="2015-02-22T21:11:45"/>
        <d v="2015-10-02T19:01:01"/>
        <d v="2012-08-23T10:07:02"/>
        <d v="2016-01-28T06:45:36"/>
        <d v="2014-02-13T19:58:29"/>
        <d v="2015-08-10T07:31:09"/>
        <d v="2015-02-10T22:58:32"/>
        <d v="2012-02-22T01:22:35"/>
        <d v="2013-03-15T21:03:52"/>
        <d v="2015-03-04T22:10:05"/>
        <d v="2015-10-05T15:43:59"/>
        <d v="2016-09-17T22:08:58"/>
        <d v="2017-02-02T20:00:27"/>
        <d v="2016-11-15T05:09:35"/>
        <d v="2013-02-06T19:11:18"/>
        <d v="2010-06-14T02:01:34"/>
        <d v="2015-05-11T14:08:57"/>
        <d v="2016-03-07T12:13:07"/>
        <d v="2016-09-26T13:11:15"/>
        <d v="2015-10-06T14:13:09"/>
        <d v="2014-01-07T19:00:48"/>
        <d v="2015-05-15T19:36:15"/>
        <d v="2014-05-07T16:36:32"/>
        <d v="2015-11-10T14:48:16"/>
        <d v="2015-01-22T22:05:25"/>
        <d v="2014-06-01T17:07:05"/>
        <d v="2015-10-20T19:45:17"/>
        <d v="2013-05-15T19:32:37"/>
        <d v="2016-05-06T10:43:47"/>
        <d v="2016-02-20T00:27:30"/>
        <d v="2015-04-10T18:45:30"/>
        <d v="2016-06-06T00:13:44"/>
        <d v="2011-09-09T17:07:13"/>
        <d v="2015-12-04T00:56:47"/>
        <d v="2014-09-03T11:29:32"/>
        <d v="2016-09-19T07:53:27"/>
        <d v="2015-02-07T16:13:46"/>
        <d v="2010-05-01T05:45:32"/>
        <d v="2012-11-20T11:58:45"/>
        <d v="2016-09-08T09:20:39"/>
        <d v="2016-06-17T17:49:46"/>
        <d v="2016-01-01T00:11:11"/>
        <d v="2014-07-08T15:30:42"/>
        <d v="2016-04-09T16:25:10"/>
        <d v="2016-07-19T02:38:45"/>
        <d v="2015-09-21T03:03:53"/>
        <d v="2015-03-27T03:53:02"/>
        <d v="2016-12-05T23:51:20"/>
        <d v="2011-10-28T16:35:58"/>
        <d v="2016-09-23T14:45:14"/>
        <d v="2015-01-12T23:33:28"/>
        <d v="2014-12-09T03:26:10"/>
        <d v="2015-08-02T04:03:47"/>
        <d v="2016-09-19T08:21:34"/>
        <d v="2014-10-06T19:38:35"/>
        <d v="2014-10-07T18:16:58"/>
        <d v="2015-08-19T18:20:39"/>
        <d v="2015-12-29T17:16:32"/>
        <d v="2014-09-10T23:23:43"/>
        <d v="2014-02-05T03:35:19"/>
        <d v="2016-06-30T21:13:14"/>
        <d v="2015-03-07T16:15:45"/>
        <d v="2010-03-10T21:15:51"/>
        <d v="2015-01-27T15:09:41"/>
        <d v="2015-10-20T17:58:11"/>
        <d v="2015-07-13T18:00:22"/>
        <d v="2014-03-25T19:11:07"/>
        <d v="2015-08-12T03:38:27"/>
        <d v="2017-01-26T09:01:47"/>
        <d v="2015-04-09T09:35:15"/>
        <d v="2015-10-26T14:49:11"/>
        <d v="2016-05-08T08:11:13"/>
        <d v="2014-11-25T19:54:57"/>
        <d v="2015-10-30T21:48:04"/>
        <d v="2015-08-31T11:55:20"/>
        <d v="2015-02-08T03:39:49"/>
        <d v="2012-05-12T04:01:23"/>
        <d v="2015-05-05T19:48:35"/>
        <d v="2016-06-17T18:32:18"/>
        <d v="2015-09-23T17:26:46"/>
        <d v="2017-01-25T11:58:28"/>
        <d v="2012-02-17T13:17:05"/>
        <d v="2014-05-12T09:50:21"/>
        <d v="2016-01-12T19:10:22"/>
        <d v="2015-04-08T00:52:36"/>
        <d v="2016-05-03T04:01:31"/>
        <d v="2014-11-03T21:33:15"/>
        <d v="2015-04-13T20:11:27"/>
        <d v="2015-02-09T17:05:07"/>
        <d v="2016-03-17T22:39:07"/>
        <d v="2015-10-14T11:12:07"/>
        <d v="2013-03-07T07:16:22"/>
        <d v="2015-10-27T19:54:21"/>
        <d v="2016-11-28T22:00:33"/>
        <d v="2015-07-26T22:49:51"/>
        <d v="2016-03-06T22:36:36"/>
        <d v="2015-02-23T17:16:17"/>
        <d v="2014-08-04T18:48:27"/>
        <d v="2016-11-02T17:13:22"/>
        <d v="2016-05-07T06:37:01"/>
        <d v="2016-04-23T00:22:36"/>
        <d v="2016-03-22T11:55:25"/>
        <d v="2010-08-27T00:16:16"/>
        <d v="2016-05-02T17:42:30"/>
        <d v="2013-09-25T23:00:10"/>
        <d v="2014-07-09T18:55:05"/>
        <d v="2016-04-01T21:14:36"/>
        <d v="2014-08-19T20:46:16"/>
        <d v="2014-03-31T16:51:20"/>
        <d v="2016-02-13T16:06:15"/>
        <d v="2016-09-13T15:12:32"/>
        <d v="2014-10-23T12:13:54"/>
        <d v="2015-08-01T16:04:57"/>
        <d v="2014-10-26T17:12:51"/>
        <d v="2014-08-25T16:24:24"/>
        <d v="2012-04-25T23:39:48"/>
        <d v="2015-03-16T20:35:29"/>
        <d v="2015-05-12T07:07:56"/>
        <d v="2013-01-02T20:19:25"/>
        <d v="2014-06-25T18:35:45"/>
        <d v="2015-04-20T19:39:16"/>
        <d v="2017-03-07T18:35:34"/>
        <d v="2016-11-04T20:54:43"/>
        <d v="2016-03-31T22:36:48"/>
        <d v="2011-05-24T00:31:06"/>
        <d v="2011-06-19T15:07:55"/>
        <d v="2016-02-03T01:55:55"/>
        <d v="2010-10-27T06:20:03"/>
        <d v="2015-10-30T00:49:04"/>
        <d v="2015-04-13T14:54:16"/>
        <d v="2016-03-06T20:58:52"/>
        <d v="2014-08-29T18:19:33"/>
        <d v="2014-07-29T13:27:24"/>
        <d v="2015-06-23T06:46:37"/>
        <d v="2015-02-08T14:32:02"/>
        <d v="2013-11-05T02:00:56"/>
        <d v="2015-12-22T21:18:29"/>
        <d v="2015-02-09T04:26:23"/>
        <d v="2014-07-10T22:43:42"/>
        <d v="2014-08-27T03:22:19"/>
        <d v="2015-06-16T19:47:50"/>
        <d v="2015-12-24T08:45:52"/>
        <d v="2014-07-18T11:24:19"/>
        <d v="2014-04-01T23:57:42"/>
        <d v="2016-05-22T15:02:31"/>
        <d v="2014-08-18T19:10:10"/>
        <d v="2013-05-22T18:18:58"/>
        <d v="2016-08-23T21:47:47"/>
        <d v="2016-06-22T18:55:32"/>
        <d v="2014-12-18T17:07:23"/>
        <d v="2013-10-10T00:18:59"/>
        <d v="2015-07-29T16:41:46"/>
        <d v="2015-02-17T22:47:44"/>
        <d v="2014-11-19T14:19:04"/>
        <d v="2017-01-18T07:53:49"/>
        <d v="2016-02-22T12:52:07"/>
        <d v="2013-10-16T11:39:08"/>
        <d v="2016-06-24T11:28:48"/>
        <d v="2013-04-01T21:42:37"/>
        <d v="2014-11-18T04:32:21"/>
        <d v="2014-12-15T23:08:15"/>
        <d v="2015-07-09T08:35:08"/>
        <d v="2015-10-12T22:34:19"/>
        <d v="2016-05-09T15:06:59"/>
        <d v="2015-03-04T22:44:10"/>
        <d v="2012-06-12T17:45:32"/>
        <d v="2013-09-09T08:18:07"/>
        <d v="2016-02-01T03:43:06"/>
        <d v="2014-09-15T14:26:56"/>
        <d v="2014-06-09T19:32:39"/>
        <d v="2016-09-02T03:25:44"/>
        <d v="2015-01-05T23:22:29"/>
        <d v="2014-07-13T15:51:50"/>
        <d v="2013-12-08T00:39:58"/>
        <d v="2015-01-09T10:11:17"/>
        <d v="2011-03-31T03:42:17"/>
        <d v="2014-09-26T23:55:00"/>
        <d v="2016-07-12T22:23:27"/>
        <d v="2014-08-28T01:02:41"/>
        <d v="2014-12-09T20:58:03"/>
        <d v="2015-03-05T05:01:06"/>
        <d v="2012-09-04T23:07:13"/>
        <d v="2013-07-29T15:56:31"/>
        <d v="2015-03-19T01:40:10"/>
        <d v="2015-06-17T21:45:37"/>
        <d v="2012-07-11T21:44:48"/>
        <d v="2016-02-09T13:42:39"/>
        <d v="2015-08-27T18:58:10"/>
        <d v="2014-11-28T21:08:45"/>
        <d v="2015-01-15T23:02:10"/>
        <d v="2015-10-06T20:44:40"/>
        <d v="2015-06-28T05:32:39"/>
        <d v="2015-06-14T19:32:39"/>
        <d v="2015-08-15T19:07:57"/>
        <d v="2015-06-29T19:35:49"/>
        <d v="2016-06-01T06:38:29"/>
        <d v="2015-09-14T12:00:21"/>
        <d v="2016-03-18T02:29:04"/>
        <d v="2015-11-14T15:41:24"/>
        <d v="2014-06-16T16:03:49"/>
        <d v="2011-05-31T15:19:23"/>
        <d v="2015-02-21T00:18:54"/>
        <d v="2014-10-11T18:48:21"/>
        <d v="2016-10-26T14:16:34"/>
        <d v="2016-09-15T06:55:41"/>
        <d v="2011-07-07T20:05:57"/>
        <d v="2016-01-07T19:00:34"/>
        <d v="2015-10-01T15:53:20"/>
        <d v="2016-06-11T18:35:38"/>
        <d v="2015-02-10T20:13:02"/>
        <d v="2015-08-05T16:11:02"/>
        <d v="2016-01-21T04:06:37"/>
        <d v="2016-03-28T14:58:27"/>
        <d v="2015-12-30T08:00:29"/>
        <d v="2015-04-19T13:13:11"/>
        <d v="2016-10-11T12:37:07"/>
        <d v="2014-07-11T16:56:00"/>
        <d v="2013-12-04T21:53:33"/>
        <d v="2016-08-30T14:24:45"/>
        <d v="2014-09-09T15:58:04"/>
        <d v="2012-09-12T00:58:59"/>
        <d v="2014-06-06T12:45:39"/>
        <d v="2014-12-02T16:48:55"/>
        <d v="2012-03-09T19:19:38"/>
        <d v="2014-07-09T07:48:43"/>
        <d v="2015-01-23T20:09:13"/>
        <d v="2016-05-08T00:12:05"/>
        <d v="2015-02-01T16:54:31"/>
        <d v="2011-05-02T22:47:58"/>
        <d v="2015-08-28T18:38:24"/>
        <d v="2015-08-05T19:00:10"/>
        <d v="2014-10-29T16:20:01"/>
        <d v="2015-03-02T21:32:43"/>
        <d v="2014-04-01T14:01:30"/>
        <d v="2014-12-01T17:43:33"/>
        <d v="2014-08-25T19:34:44"/>
        <d v="2016-04-05T04:02:40"/>
        <d v="2017-02-01T00:45:37"/>
        <d v="2015-02-12T09:28:43"/>
        <d v="2014-07-07T14:31:17"/>
        <d v="2016-04-14T20:45:21"/>
        <d v="2015-02-12T21:37:23"/>
        <d v="2017-02-17T11:01:32"/>
        <d v="2012-06-18T21:53:18"/>
        <d v="2014-08-27T22:43:04"/>
        <d v="2013-06-28T16:31:29"/>
        <d v="2016-06-27T04:37:55"/>
        <d v="2015-10-01T02:08:13"/>
        <d v="2016-09-20T11:05:13"/>
        <d v="2014-12-30T22:45:44"/>
        <d v="2012-03-13T17:02:45"/>
        <d v="2014-12-18T00:32:23"/>
        <d v="2015-08-10T16:40:29"/>
        <d v="2011-03-24T23:02:18"/>
        <d v="2014-10-29T16:24:46"/>
        <d v="2015-04-02T13:04:09"/>
        <d v="2013-07-10T12:00:15"/>
        <d v="2016-03-14T00:02:57"/>
        <d v="2015-02-17T19:15:30"/>
        <d v="2015-07-22T06:14:17"/>
        <d v="2016-03-09T19:52:01"/>
        <d v="2012-12-07T19:51:03"/>
        <d v="2015-04-09T21:14:18"/>
        <d v="2014-07-05T01:19:32"/>
        <d v="2014-08-13T01:10:22"/>
        <d v="2016-05-01T22:08:57"/>
        <d v="2015-06-09T21:27:21"/>
        <d v="2014-07-08T15:56:49"/>
        <d v="2012-02-07T02:43:55"/>
        <d v="2012-03-31T15:30:08"/>
        <d v="2011-11-18T20:48:41"/>
        <d v="2016-06-07T13:01:23"/>
        <d v="2013-04-04T13:26:49"/>
        <d v="2013-09-29T15:56:28"/>
        <d v="2015-05-19T17:08:25"/>
        <d v="2016-11-16T00:59:40"/>
        <d v="2015-03-09T17:42:49"/>
        <d v="2011-08-11T01:00:22"/>
        <d v="2015-09-01T12:51:32"/>
        <d v="2016-10-12T11:10:53"/>
        <d v="2015-05-30T20:57:18"/>
        <d v="2015-07-07T16:13:11"/>
        <d v="2016-05-03T05:15:42"/>
        <d v="2014-10-09T18:29:26"/>
        <d v="2016-08-29T06:15:56"/>
        <d v="2013-10-08T01:00:03"/>
        <d v="2016-09-16T15:43:16"/>
        <d v="2014-12-29T22:14:52"/>
        <d v="2014-08-16T02:00:03"/>
        <d v="2014-11-10T20:49:12"/>
        <d v="2016-08-03T12:34:20"/>
        <d v="2016-01-05T19:44:56"/>
        <d v="2013-05-06T22:13:50"/>
        <d v="2015-10-14T17:44:57"/>
        <d v="2012-04-24T18:46:08"/>
        <d v="2015-04-07T18:12:22"/>
        <d v="2011-04-05T03:53:57"/>
        <d v="2013-11-29T19:56:26"/>
        <d v="2015-02-04T09:13:47"/>
        <d v="2015-09-25T22:32:52"/>
        <d v="2016-01-21T00:03:49"/>
        <d v="2015-01-09T01:25:00"/>
        <d v="2016-08-27T10:37:09"/>
        <d v="2015-05-18T18:27:06"/>
        <d v="2014-08-28T21:55:49"/>
        <d v="2016-10-01T16:01:15"/>
        <d v="2015-07-10T17:59:38"/>
        <d v="2012-10-02T04:00:40"/>
        <d v="2015-08-16T16:51:40"/>
        <d v="2014-05-17T01:30:55"/>
        <d v="2015-04-03T17:34:41"/>
        <d v="2016-02-16T21:08:40"/>
        <d v="2014-07-31T23:06:36"/>
        <d v="2015-12-21T19:00:49"/>
        <d v="2015-09-01T21:36:37"/>
        <d v="2014-09-02T14:48:56"/>
        <d v="2016-03-08T15:29:18"/>
        <d v="2016-05-25T01:52:38"/>
        <d v="2014-09-27T23:15:55"/>
        <d v="2015-07-07T15:31:47"/>
        <d v="2010-01-27T04:11:47"/>
        <d v="2014-06-03T16:03:01"/>
        <d v="2014-08-18T17:46:34"/>
        <d v="2016-07-16T20:09:42"/>
        <d v="2016-04-06T14:35:58"/>
        <d v="2014-10-10T15:22:27"/>
        <d v="2012-06-14T05:19:03"/>
        <d v="2016-09-01T08:33:45"/>
        <d v="2012-04-04T14:33:35"/>
        <d v="2016-01-14T21:35:13"/>
        <d v="2017-01-05T16:38:55"/>
        <d v="2010-10-14T15:43:35"/>
        <d v="2014-09-02T20:59:02"/>
        <d v="2016-10-06T13:29:27"/>
        <d v="2013-04-06T19:12:16"/>
        <d v="2015-07-18T10:22:16"/>
        <d v="2016-05-17T17:02:46"/>
        <d v="2015-02-15T00:12:03"/>
        <d v="2014-12-04T21:39:12"/>
        <d v="2014-02-04T01:30:50"/>
        <d v="2012-05-03T01:42:26"/>
        <d v="2011-06-11T03:02:21"/>
        <d v="2013-09-18T21:38:08"/>
        <d v="2015-10-06T13:16:15"/>
        <d v="2014-05-06T14:39:33"/>
        <d v="2016-08-04T22:12:55"/>
        <d v="2012-03-03T00:03:42"/>
        <d v="2009-09-14T21:38:02"/>
        <d v="2014-09-15T16:51:10"/>
        <d v="2016-11-03T00:07:53"/>
        <d v="2014-06-03T19:32:32"/>
        <d v="2013-12-26T17:09:51"/>
        <d v="2010-03-30T05:53:50"/>
        <d v="2016-10-30T15:01:15"/>
        <d v="2015-06-17T23:00:50"/>
        <d v="2016-03-23T21:59:44"/>
        <d v="2015-06-26T21:38:56"/>
        <d v="2016-02-19T22:03:58"/>
        <d v="2014-09-20T08:00:34"/>
        <d v="2015-12-03T13:47:00"/>
        <d v="2015-03-07T01:08:46"/>
        <d v="2015-06-21T10:03:25"/>
        <d v="2016-08-29T11:35:49"/>
        <d v="2015-08-14T11:20:00"/>
        <d v="2014-08-24T01:51:40"/>
        <d v="2016-03-10T16:51:20"/>
        <d v="2015-02-12T18:17:52"/>
        <d v="2015-10-31T05:04:09"/>
        <d v="2013-05-17T20:47:55"/>
        <d v="2011-09-16T17:35:40"/>
        <d v="2014-06-09T19:56:05"/>
        <d v="2015-06-23T19:34:53"/>
        <d v="2011-05-19T21:14:06"/>
        <d v="2011-12-05T11:33:36"/>
        <d v="2011-04-05T20:50:48"/>
        <d v="2015-02-24T23:17:51"/>
        <d v="2015-10-15T02:06:08"/>
        <d v="2014-02-04T02:02:19"/>
        <d v="2015-03-01T05:13:05"/>
        <d v="2016-02-20T17:59:28"/>
        <d v="2014-12-22T20:53:30"/>
        <d v="2015-05-31T16:43:23"/>
        <d v="2015-06-20T18:43:48"/>
        <d v="2014-12-01T17:50:08"/>
        <d v="2014-07-22T04:49:49"/>
        <d v="2014-08-04T18:49:24"/>
        <d v="2015-06-14T23:00:15"/>
        <d v="2014-05-27T15:22:23"/>
        <d v="2015-01-13T21:07:51"/>
        <d v="2014-11-03T16:10:43"/>
        <d v="2014-12-02T16:13:36"/>
        <d v="2015-06-27T05:37:37"/>
        <d v="2015-01-12T16:57:37"/>
        <d v="2015-09-15T02:19:22"/>
        <d v="2015-02-01T23:53:39"/>
        <d v="2015-05-12T00:50:59"/>
        <d v="2015-02-02T22:31:01"/>
        <d v="2015-09-06T22:17:05"/>
        <d v="2014-08-07T05:09:04"/>
        <d v="2014-06-22T16:09:28"/>
        <d v="2014-08-27T12:43:13"/>
        <d v="2015-06-10T00:54:07"/>
        <d v="2015-01-28T16:37:59"/>
        <d v="2015-07-01T20:32:28"/>
        <d v="2014-06-28T16:52:43"/>
        <d v="2014-06-23T20:40:24"/>
        <d v="2010-12-19T21:17:07"/>
        <d v="2015-03-30T18:53:03"/>
        <d v="2015-06-13T13:25:35"/>
        <d v="2016-01-01T13:56:03"/>
        <d v="2011-01-12T05:57:08"/>
        <d v="2017-02-03T13:48:00"/>
        <d v="2014-05-14T22:22:51"/>
        <d v="2015-05-20T05:33:24"/>
        <d v="2016-03-16T14:21:19"/>
        <d v="2015-02-22T06:40:07"/>
        <d v="2014-05-06T22:31:40"/>
        <d v="2014-04-24T18:11:35"/>
        <d v="2014-01-07T15:04:22"/>
        <d v="2012-08-08T22:37:44"/>
        <d v="2016-12-19T15:16:37"/>
        <d v="2013-04-17T12:08:19"/>
        <d v="2012-08-24T17:15:48"/>
        <d v="2015-03-05T07:22:05"/>
        <d v="2015-04-07T16:22:37"/>
        <d v="2016-06-30T02:27:20"/>
        <d v="2014-11-05T17:27:15"/>
        <d v="2013-01-16T14:21:49"/>
        <d v="2013-10-12T13:19:08"/>
        <d v="2016-03-09T12:56:16"/>
        <d v="2013-09-16T13:01:43"/>
        <d v="2014-09-21T21:11:27"/>
        <d v="2014-11-21T17:11:30"/>
        <d v="2016-06-22T20:42:24"/>
        <d v="2015-09-22T03:01:46"/>
        <d v="2014-12-22T18:04:18"/>
        <d v="2014-10-28T23:13:51"/>
        <d v="2015-06-09T04:04:52"/>
        <d v="2014-12-03T07:58:03"/>
        <d v="2015-06-27T00:12:06"/>
        <d v="2014-05-27T23:02:02"/>
        <d v="2015-09-14T22:01:03"/>
        <d v="2012-07-21T04:27:41"/>
        <d v="2014-10-11T22:07:10"/>
        <d v="2015-09-21T00:13:17"/>
        <d v="2011-06-03T11:57:46"/>
        <d v="2015-01-05T15:22:29"/>
        <d v="2014-08-05T00:14:30"/>
        <d v="2016-01-05T15:43:19"/>
        <d v="2011-05-26T13:42:03"/>
        <d v="2015-02-12T17:23:12"/>
        <d v="2011-09-02T07:08:37"/>
        <d v="2013-12-04T02:24:21"/>
        <d v="2014-10-26T19:18:47"/>
        <d v="2016-04-27T15:02:53"/>
        <d v="2014-12-17T14:01:07"/>
        <d v="2014-09-23T19:30:07"/>
        <d v="2015-05-22T17:32:46"/>
        <d v="2016-09-13T16:03:12"/>
        <d v="2014-11-19T02:24:46"/>
        <d v="2014-11-21T20:16:00"/>
        <d v="2013-04-26T18:11:10"/>
        <d v="2014-08-15T15:22:32"/>
        <d v="2015-07-22T17:55:13"/>
        <d v="2015-12-03T23:55:41"/>
        <d v="2015-10-16T19:25:16"/>
        <d v="2015-06-22T11:47:36"/>
        <d v="2011-04-11T03:49:20"/>
        <d v="2016-04-19T05:19:50"/>
        <d v="2015-09-15T02:30:53"/>
        <d v="2013-12-12T21:36:41"/>
        <d v="2016-05-18T12:59:50"/>
        <d v="2014-11-17T02:51:29"/>
        <d v="2015-08-07T09:27:53"/>
        <d v="2016-12-01T22:03:39"/>
        <d v="2014-09-05T02:40:21"/>
        <d v="2011-03-24T20:01:36"/>
        <d v="2011-05-09T17:31:01"/>
        <d v="2013-08-02T00:32:03"/>
        <d v="2016-11-21T06:11:20"/>
        <d v="2010-05-14T21:58:26"/>
        <d v="2015-11-04T19:01:26"/>
        <d v="2015-04-27T16:13:06"/>
        <d v="2015-02-16T03:34:24"/>
        <d v="2014-10-08T02:58:00"/>
        <d v="2014-07-01T16:45:59"/>
        <d v="2016-11-21T14:59:03"/>
        <d v="2015-05-16T21:06:08"/>
        <d v="2012-04-24T05:27:56"/>
        <d v="2016-06-02T00:36:20"/>
        <d v="2016-04-01T17:55:58"/>
        <d v="2012-02-02T15:39:25"/>
        <d v="2014-07-28T20:09:38"/>
        <d v="2014-07-31T04:48:13"/>
        <d v="2014-05-02T12:13:33"/>
        <d v="2012-07-17T20:22:46"/>
        <d v="2016-10-13T17:12:55"/>
        <d v="2014-12-01T17:05:38"/>
        <d v="2015-01-20T21:19:43"/>
        <d v="2016-04-22T01:09:10"/>
        <d v="2012-03-22T21:49:20"/>
        <d v="2016-05-07T01:41:55"/>
        <d v="2015-01-18T15:52:36"/>
        <d v="2017-02-17T12:18:59"/>
        <d v="2013-09-09T17:00:52"/>
        <d v="2016-05-04T16:24:26"/>
        <d v="2013-11-18T21:55:21"/>
        <d v="2016-01-14T22:24:57"/>
        <d v="2013-08-20T18:08:48"/>
        <d v="2011-06-02T15:34:15"/>
        <d v="2014-12-20T04:11:05"/>
        <d v="2014-08-30T10:53:10"/>
        <d v="2015-08-20T14:57:29"/>
        <d v="2013-04-27T18:47:23"/>
        <d v="2015-06-06T18:30:00"/>
        <d v="2013-04-15T12:22:43"/>
        <d v="2013-12-03T22:01:27"/>
        <d v="2013-06-25T16:21:28"/>
        <d v="2017-03-07T00:45:14"/>
        <d v="2016-10-08T00:09:02"/>
        <d v="2013-10-22T13:48:53"/>
        <d v="2016-03-31T14:39:09"/>
        <d v="2015-08-09T12:20:00"/>
        <d v="2013-11-01T20:21:07"/>
        <d v="2014-09-17T15:02:59"/>
        <d v="2013-09-09T10:27:17"/>
        <d v="2013-12-30T08:13:47"/>
        <d v="2014-05-12T19:33:18"/>
        <d v="2016-03-11T08:54:24"/>
        <d v="2014-12-10T18:04:06"/>
        <d v="2010-10-07T19:34:30"/>
        <d v="2014-08-01T15:58:45"/>
        <d v="2014-05-27T15:48:51"/>
        <d v="2015-06-09T14:46:50"/>
        <d v="2014-05-21T17:53:10"/>
        <d v="2016-05-31T15:42:14"/>
        <d v="2016-04-15T01:22:19"/>
        <d v="2015-03-04T23:47:23"/>
        <d v="2016-12-29T19:51:23"/>
        <d v="2015-07-08T11:34:30"/>
        <d v="2014-06-09T06:13:01"/>
        <d v="2014-07-17T05:03:11"/>
        <d v="2015-01-01T05:59:59"/>
        <d v="2014-08-05T16:07:54"/>
        <d v="2013-02-21T21:52:18"/>
        <d v="2015-05-12T06:29:56"/>
        <d v="2016-11-14T21:01:18"/>
        <d v="2014-05-26T16:59:06"/>
        <d v="2015-06-24T20:30:40"/>
        <d v="2016-10-02T08:49:07"/>
        <d v="2015-10-20T19:00:19"/>
        <d v="2012-08-14T04:13:00"/>
        <d v="2014-07-08T22:08:59"/>
        <d v="2015-06-30T12:30:22"/>
        <d v="2014-07-11T17:49:52"/>
        <d v="2011-08-04T20:39:10"/>
        <d v="2010-12-24T02:40:38"/>
        <d v="2014-08-16T15:39:17"/>
        <d v="2013-08-05T19:04:29"/>
        <d v="2014-10-21T06:59:58"/>
        <d v="2016-11-28T19:18:56"/>
        <d v="2016-06-06T00:10:33"/>
        <d v="2015-11-15T13:29:36"/>
        <d v="2014-11-07T22:09:57"/>
        <d v="2015-04-07T15:12:32"/>
        <d v="2014-06-21T12:52:06"/>
        <d v="2014-09-23T00:49:07"/>
        <d v="2012-02-17T01:35:10"/>
        <d v="2016-04-09T22:49:51"/>
        <d v="2015-03-18T17:33:02"/>
        <d v="2015-11-17T10:46:30"/>
        <d v="2014-07-08T23:13:48"/>
        <d v="2016-09-10T14:32:50"/>
        <d v="2016-05-27T00:04:51"/>
        <d v="2014-07-23T15:57:03"/>
        <d v="2015-06-16T17:51:19"/>
        <d v="2014-07-22T19:53:18"/>
        <d v="2013-04-23T15:38:11"/>
        <d v="2016-03-11T15:36:29"/>
        <d v="2016-02-06T23:49:05"/>
        <d v="2015-04-28T17:34:48"/>
        <d v="2013-12-18T18:15:55"/>
        <d v="2014-09-11T07:47:50"/>
        <d v="2016-05-10T00:59:50"/>
        <d v="2013-05-08T18:03:12"/>
        <d v="2013-11-01T20:17:32"/>
        <d v="2012-11-15T18:52:08"/>
        <d v="2013-07-09T22:24:59"/>
        <d v="2011-11-21T05:16:32"/>
        <d v="2015-06-18T23:16:59"/>
        <d v="2014-02-16T16:55:30"/>
        <d v="2015-07-13T13:25:39"/>
        <d v="2015-11-03T14:54:54"/>
        <d v="2012-09-12T20:37:41"/>
        <d v="2016-05-03T13:07:28"/>
        <d v="2014-05-20T15:33:51"/>
        <d v="2014-12-17T12:09:11"/>
        <d v="2016-08-11T10:21:47"/>
        <d v="2017-02-26T20:15:19"/>
        <d v="2014-10-29T10:19:29"/>
        <d v="2015-12-20T13:45:23"/>
        <d v="2016-02-18T10:13:25"/>
        <d v="2014-07-09T18:53:24"/>
        <d v="2015-06-18T19:16:38"/>
        <d v="2015-02-24T16:49:54"/>
        <d v="2015-03-25T17:22:07"/>
        <d v="2016-09-12T15:15:19"/>
        <d v="2016-02-11T22:36:54"/>
        <d v="2014-10-22T20:13:28"/>
        <d v="2011-09-26T19:16:39"/>
        <d v="2016-11-30T08:03:34"/>
        <d v="2016-06-13T06:49:59"/>
        <d v="2012-03-19T16:31:12"/>
        <d v="2014-10-11T08:30:16"/>
        <d v="2016-02-02T21:20:12"/>
        <d v="2014-12-02T02:59:03"/>
        <d v="2014-05-08T15:45:53"/>
        <d v="2015-02-11T01:44:45"/>
        <d v="2014-10-03T18:18:29"/>
        <d v="2011-01-21T01:56:41"/>
        <d v="2016-01-29T04:42:12"/>
        <d v="2013-06-07T01:29:20"/>
        <d v="2012-08-23T18:19:16"/>
        <d v="2014-09-23T19:05:49"/>
        <d v="2014-11-05T13:35:53"/>
        <d v="2012-04-14T18:54:06"/>
        <d v="2015-02-12T01:50:01"/>
        <d v="2015-04-11T06:25:11"/>
        <d v="2015-11-25T14:51:26"/>
        <d v="2015-05-14T22:20:10"/>
        <d v="2014-06-10T09:07:49"/>
        <d v="2013-11-13T17:42:41"/>
        <d v="2016-03-28T22:22:07"/>
        <d v="2015-01-19T03:26:31"/>
        <d v="2015-12-04T01:55:37"/>
        <d v="2016-10-11T11:16:33"/>
        <d v="2016-05-12T20:51:01"/>
        <d v="2014-08-29T01:27:51"/>
        <d v="2014-10-18T05:14:52"/>
        <d v="2011-12-15T03:35:14"/>
        <d v="2015-09-10T00:21:33"/>
        <d v="2015-04-17T17:01:00"/>
        <d v="2012-01-10T17:44:04"/>
        <d v="2016-01-06T02:00:53"/>
        <d v="2016-12-17T05:17:33"/>
        <d v="2017-03-12T20:44:05"/>
        <d v="2015-11-13T15:01:52"/>
        <d v="2014-08-25T10:24:30"/>
        <d v="2014-05-20T17:22:53"/>
        <d v="2015-08-22T17:26:21"/>
        <d v="2016-11-01T16:34:10"/>
        <d v="2014-12-04T18:43:21"/>
        <d v="2015-09-16T16:35:52"/>
        <d v="2016-07-04T08:10:18"/>
        <d v="2017-01-15T12:43:39"/>
        <d v="2015-09-23T19:27:50"/>
        <d v="2015-02-25T16:24:52"/>
        <d v="2016-12-28T18:54:02"/>
        <d v="2014-05-01T21:49:01"/>
        <d v="2014-12-26T20:39:56"/>
        <d v="2016-06-19T14:14:41"/>
        <d v="2013-03-22T19:48:43"/>
        <d v="2014-07-17T21:44:12"/>
        <d v="2014-11-30T20:21:04"/>
        <d v="2013-10-28T05:41:54"/>
        <d v="2015-04-09T13:21:50"/>
        <d v="2014-07-26T16:00:57"/>
        <d v="2015-07-10T04:30:03"/>
        <d v="2012-05-05T17:19:55"/>
        <d v="2014-07-01T04:56:07"/>
        <d v="2016-11-16T06:13:58"/>
        <d v="2016-01-30T21:10:58"/>
        <d v="2015-09-17T23:06:57"/>
        <d v="2012-08-25T19:46:52"/>
        <d v="2017-03-14T08:35:56"/>
        <d v="2009-09-12T01:21:59"/>
        <d v="2015-06-08T14:00:23"/>
        <d v="2015-07-08T17:22:26"/>
        <d v="2013-09-12T01:31:05"/>
        <d v="2014-06-25T19:33:40"/>
        <d v="2015-02-22T04:34:59"/>
        <d v="2015-07-01T06:10:41"/>
        <d v="2017-03-06T17:16:59"/>
        <d v="2016-04-30T03:12:47"/>
        <d v="2016-06-17T23:14:22"/>
        <d v="2014-10-27T19:26:50"/>
        <d v="2011-02-13T02:03:10"/>
        <d v="2015-02-10T12:07:43"/>
        <d v="2016-05-05T22:57:33"/>
        <d v="2015-11-03T18:00:28"/>
        <d v="2015-08-01T20:01:43"/>
        <d v="2017-02-02T10:12:32"/>
        <d v="2016-03-04T18:17:07"/>
        <d v="2015-07-15T13:00:52"/>
        <d v="2012-06-19T21:03:31"/>
        <d v="2016-12-01T15:53:27"/>
        <d v="2014-08-14T21:05:16"/>
        <d v="2016-05-06T13:58:34"/>
        <d v="2015-09-12T13:01:38"/>
        <d v="2017-02-25T16:04:34"/>
        <d v="2016-09-09T18:25:10"/>
        <d v="2014-09-08T12:16:18"/>
        <d v="2016-07-21T14:48:13"/>
        <d v="2011-01-12T07:44:38"/>
        <d v="2014-05-22T16:00:09"/>
        <d v="2014-10-16T16:33:48"/>
        <d v="2015-02-24T10:53:39"/>
        <d v="2013-05-22T03:31:36"/>
        <d v="2016-09-03T01:11:47"/>
        <d v="2016-11-01T16:39:42"/>
        <d v="2016-09-07T21:51:48"/>
        <d v="2015-01-18T01:40:47"/>
        <d v="2014-01-21T17:00:17"/>
        <d v="2013-12-18T21:59:27"/>
        <d v="2015-10-12T22:58:20"/>
        <d v="2014-06-03T00:42:23"/>
        <d v="2016-05-25T17:27:49"/>
        <d v="2015-03-02T21:17:48"/>
        <d v="2016-09-18T18:28:06"/>
        <d v="2014-07-14T14:04:40"/>
        <d v="2015-10-07T12:23:08"/>
        <d v="2013-04-25T16:18:34"/>
        <d v="2015-02-18T17:34:59"/>
        <d v="2014-10-20T20:55:40"/>
        <d v="2016-02-11T22:37:55"/>
        <d v="2016-05-20T19:10:21"/>
        <d v="2012-12-07T00:37:18"/>
        <d v="2015-04-08T20:47:29"/>
        <d v="2016-04-20T01:53:21"/>
        <d v="2016-03-03T16:50:29"/>
        <d v="2014-11-03T00:42:26"/>
        <d v="2015-11-14T00:16:40"/>
        <d v="2014-04-26T02:49:19"/>
        <d v="2016-04-22T14:59:34"/>
        <d v="2016-08-29T19:14:02"/>
        <d v="2012-02-06T20:17:15"/>
        <d v="2013-05-09T00:01:14"/>
        <d v="2015-07-17T06:40:36"/>
        <d v="2012-04-06T21:41:56"/>
        <d v="2016-01-31T04:13:59"/>
        <d v="2016-05-31T06:59:46"/>
        <d v="2016-12-03T22:13:29"/>
        <d v="2016-01-22T08:24:17"/>
        <d v="2015-05-18T18:24:38"/>
        <d v="2016-03-03T09:06:57"/>
        <d v="2015-06-08T22:58:33"/>
        <d v="2014-12-15T13:10:19"/>
        <d v="2017-02-08T10:44:48"/>
        <d v="2014-07-10T13:05:48"/>
        <d v="2015-03-12T22:37:23"/>
        <d v="2017-02-10T16:54:23"/>
        <d v="2011-03-22T04:21:13"/>
        <d v="2013-01-29T14:15:15"/>
        <d v="2014-11-21T08:42:21"/>
        <d v="2016-05-16T10:00:28"/>
        <d v="2012-10-12T02:37:27"/>
        <d v="2015-01-29T14:00:59"/>
        <d v="2012-10-26T00:14:41"/>
        <d v="2015-08-23T10:35:38"/>
        <d v="2015-09-11T18:43:40"/>
        <d v="2016-04-25T18:06:31"/>
        <d v="2015-09-25T02:06:23"/>
        <d v="2015-04-06T02:04:03"/>
        <d v="2016-02-29T07:50:25"/>
        <d v="2014-12-05T18:14:58"/>
        <d v="2016-01-21T20:07:47"/>
        <d v="2016-07-07T23:44:54"/>
        <d v="2013-10-29T20:01:42"/>
        <d v="2014-06-25T22:15:02"/>
        <d v="2016-08-31T20:11:25"/>
        <d v="2015-01-16T18:26:50"/>
        <d v="2015-10-15T10:27:10"/>
        <d v="2014-11-12T20:35:13"/>
        <d v="2014-11-19T17:58:36"/>
        <d v="2015-06-05T15:38:37"/>
        <d v="2011-07-26T17:02:33"/>
        <d v="2015-05-01T18:32:51"/>
        <d v="2015-08-06T17:31:15"/>
        <d v="2015-09-01T15:21:50"/>
        <d v="2015-10-07T16:43:36"/>
        <d v="2016-01-28T21:35:43"/>
        <d v="2016-05-13T13:25:38"/>
        <d v="2014-10-28T14:05:37"/>
        <d v="2014-05-08T15:36:30"/>
        <d v="2014-04-24T14:14:19"/>
        <d v="2012-10-15T18:04:46"/>
        <d v="2014-07-11T16:45:02"/>
        <d v="2013-03-18T18:15:42"/>
        <d v="2012-08-28T19:06:20"/>
        <d v="2016-10-03T02:13:39"/>
        <d v="2015-11-05T22:28:22"/>
        <d v="2016-09-19T08:57:43"/>
        <d v="2014-06-13T10:58:33"/>
        <d v="2016-04-13T14:30:09"/>
        <d v="2016-05-17T07:11:02"/>
        <d v="2015-02-23T22:36:06"/>
        <d v="2015-04-17T17:11:59"/>
        <d v="2015-07-27T14:58:50"/>
        <d v="2015-02-18T02:32:48"/>
        <d v="2015-09-06T15:11:45"/>
        <d v="2013-03-11T15:54:31"/>
        <d v="2012-12-18T18:25:39"/>
        <d v="2016-08-30T22:03:05"/>
        <d v="2014-05-26T10:51:39"/>
        <d v="2016-05-21T16:45:16"/>
        <d v="2014-07-14T03:14:56"/>
        <d v="2011-05-05T19:33:10"/>
        <d v="2014-10-31T14:29:54"/>
        <d v="2014-06-09T12:34:56"/>
        <d v="2015-08-27T23:04:14"/>
        <d v="2017-03-11T00:47:28"/>
        <d v="2015-10-19T03:41:57"/>
        <d v="2014-05-13T17:28:10"/>
        <d v="2014-07-07T16:10:46"/>
        <d v="2014-12-02T20:13:14"/>
        <d v="2017-01-27T23:05:18"/>
        <d v="2015-03-23T19:56:26"/>
        <d v="2016-09-19T10:38:27"/>
        <d v="2014-01-04T11:41:32"/>
        <d v="2015-01-14T22:35:54"/>
        <d v="2016-05-04T01:28:59"/>
        <d v="2015-10-26T15:49:25"/>
        <d v="2016-03-17T18:43:26"/>
        <d v="2017-01-06T16:25:39"/>
        <d v="2014-07-08T12:21:47"/>
        <d v="2017-02-06T18:37:33"/>
        <d v="2013-10-25T05:30:59"/>
        <d v="2015-04-30T20:21:43"/>
        <d v="2014-07-25T23:14:09"/>
        <d v="2015-09-28T14:07:45"/>
        <d v="2014-09-05T13:39:14"/>
        <d v="2016-04-12T17:35:01"/>
        <d v="2016-11-15T17:50:16"/>
        <d v="2015-01-20T16:52:10"/>
        <d v="2016-03-09T18:41:57"/>
        <d v="2015-02-27T07:06:50"/>
        <d v="2015-06-24T21:33:48"/>
        <d v="2014-09-10T16:31:48"/>
        <d v="2014-07-23T15:10:50"/>
        <d v="2016-02-27T00:26:02"/>
        <d v="2012-02-09T01:56:15"/>
        <d v="2012-02-13T15:17:15"/>
        <d v="2015-04-06T17:22:11"/>
        <d v="2014-12-08T18:46:10"/>
        <d v="2014-10-23T01:41:30"/>
        <d v="2015-05-14T16:37:23"/>
        <d v="2015-01-27T11:19:12"/>
        <d v="2016-08-21T08:29:57"/>
        <d v="2014-12-08T01:37:14"/>
        <d v="2014-02-10T14:00:06"/>
        <d v="2014-12-24T12:11:23"/>
        <d v="2013-05-28T19:44:52"/>
        <d v="2014-12-30T15:44:00"/>
        <d v="2015-01-12T02:53:41"/>
        <d v="2012-08-02T00:32:04"/>
        <d v="2014-12-13T02:36:34"/>
        <d v="2014-07-16T15:00:22"/>
        <d v="2016-08-11T00:16:58"/>
        <d v="2010-06-18T03:00:52"/>
        <d v="2014-05-07T01:44:24"/>
        <d v="2016-12-13T02:54:47"/>
        <d v="2015-01-07T13:13:42"/>
        <d v="2015-02-18T16:07:12"/>
        <d v="2013-02-26T06:04:33"/>
        <d v="2014-10-28T16:35:53"/>
        <d v="2016-06-27T10:47:48"/>
        <d v="2015-12-01T20:00:56"/>
        <d v="2015-02-10T00:45:52"/>
        <d v="2015-01-28T06:00:18"/>
        <d v="2015-07-07T14:12:24"/>
        <d v="2014-06-03T15:49:43"/>
        <d v="2014-09-12T21:06:38"/>
        <d v="2014-08-15T00:36:30"/>
        <d v="2010-05-24T12:56:43"/>
        <d v="2015-06-02T15:39:37"/>
        <d v="2011-02-21T11:55:55"/>
        <d v="2015-07-08T22:36:08"/>
        <d v="2013-05-23T05:28:23"/>
        <d v="2012-05-07T22:42:55"/>
        <d v="2011-05-27T19:45:12"/>
        <d v="2016-10-19T00:31:01"/>
        <d v="2014-12-16T20:29:19"/>
        <d v="2015-02-21T15:38:04"/>
        <d v="2015-10-25T16:50:11"/>
        <d v="2015-07-04T16:09:30"/>
        <d v="2014-08-26T21:53:33"/>
        <d v="2011-08-30T16:12:01"/>
        <d v="2015-02-11T18:57:36"/>
        <d v="2017-01-17T19:51:10"/>
        <d v="2014-06-01T11:49:36"/>
        <d v="2016-10-06T13:10:54"/>
        <d v="2016-03-01T17:56:25"/>
        <d v="2015-05-25T13:10:24"/>
        <d v="2016-01-18T12:04:39"/>
        <d v="2016-01-19T12:33:09"/>
        <d v="2016-10-18T03:10:26"/>
        <d v="2015-04-21T17:56:28"/>
        <d v="2015-06-17T19:35:39"/>
        <d v="2017-01-24T14:14:22"/>
        <d v="2011-03-17T02:19:59"/>
        <d v="2015-05-04T19:46:40"/>
        <d v="2016-03-08T22:11:59"/>
        <d v="2015-11-30T14:46:10"/>
        <d v="2016-01-09T11:28:49"/>
        <d v="2015-03-17T18:10:33"/>
        <d v="2016-10-05T13:06:24"/>
        <d v="2016-04-13T00:10:08"/>
        <d v="2016-09-09T10:28:26"/>
        <d v="2016-10-04T19:39:06"/>
        <d v="2016-11-01T04:06:21"/>
        <d v="2015-07-26T17:34:42"/>
        <d v="2015-01-22T14:31:17"/>
        <d v="2015-02-05T19:55:01"/>
        <d v="2015-08-25T19:09:25"/>
        <d v="2015-06-17T10:32:59"/>
        <d v="2011-12-07T01:36:01"/>
        <d v="2015-12-02T04:07:46"/>
        <d v="2016-05-12T19:22:59"/>
        <d v="2015-07-28T19:15:10"/>
        <d v="2016-06-07T23:42:17"/>
        <d v="2016-02-17T16:13:16"/>
        <d v="2009-11-05T18:02:20"/>
        <d v="2016-06-05T20:58:54"/>
        <d v="2015-06-05T13:59:35"/>
        <d v="2012-07-17T01:16:25"/>
        <d v="2015-03-30T04:22:00"/>
        <d v="2014-07-21T06:21:27"/>
        <d v="2014-10-28T14:21:23"/>
        <d v="2016-02-26T22:47:59"/>
        <d v="2014-06-02T15:29:12"/>
        <d v="2016-01-12T11:29:44"/>
        <d v="2015-07-14T14:50:40"/>
        <d v="2015-07-03T19:59:26"/>
        <d v="2016-08-03T00:45:46"/>
        <d v="2014-06-13T16:37:37"/>
        <d v="2016-01-11T22:13:36"/>
        <d v="2015-08-08T09:47:55"/>
        <d v="2015-08-14T13:53:13"/>
        <d v="2016-07-19T23:54:51"/>
        <d v="2014-05-30T17:26:51"/>
        <d v="2016-09-06T11:11:32"/>
        <d v="2013-02-06T03:02:08"/>
        <d v="2015-11-15T19:12:12"/>
        <d v="2014-11-20T01:12:11"/>
        <d v="2016-07-23T16:01:25"/>
        <d v="2014-07-26T08:17:57"/>
        <d v="2011-04-03T16:10:25"/>
        <d v="2016-06-04T03:40:24"/>
        <d v="2016-11-28T05:05:46"/>
        <d v="2015-03-06T21:40:57"/>
        <d v="2012-05-01T17:16:27"/>
        <d v="2016-08-19T20:26:25"/>
        <d v="2014-05-30T21:26:47"/>
        <d v="2016-09-01T16:12:54"/>
        <d v="2013-11-01T17:37:20"/>
        <d v="2015-11-25T16:41:59"/>
        <d v="2015-04-28T00:13:17"/>
        <d v="2014-07-10T17:22:00"/>
        <d v="2015-10-01T15:06:47"/>
        <d v="2016-07-05T14:00:03"/>
        <d v="2016-01-01T13:43:28"/>
        <d v="2016-11-16T20:36:10"/>
        <d v="2014-07-06T14:52:09"/>
        <d v="2014-05-28T16:21:24"/>
        <d v="2014-05-07T17:13:56"/>
        <d v="2016-11-23T07:42:46"/>
        <d v="2016-06-10T23:32:12"/>
        <d v="2015-03-26T17:28:21"/>
        <d v="2016-06-23T19:32:38"/>
        <d v="2015-04-04T07:00:14"/>
        <d v="2015-06-08T07:09:36"/>
        <d v="2013-09-20T20:51:34"/>
        <d v="2016-07-08T18:38:29"/>
        <d v="2017-03-05T06:15:01"/>
        <d v="2016-02-25T13:50:44"/>
        <d v="2014-05-21T20:37:52"/>
        <d v="2015-08-25T10:17:56"/>
        <d v="2014-05-30T07:55:39"/>
        <d v="2013-11-27T20:50:34"/>
        <d v="2016-03-08T09:34:06"/>
        <d v="2014-06-10T23:01:40"/>
        <d v="2015-09-29T02:53:43"/>
        <d v="2015-04-27T05:59:44"/>
        <d v="2015-07-15T13:52:46"/>
        <d v="2014-07-23T15:25:31"/>
        <d v="2013-12-11T23:57:34"/>
        <d v="2015-04-15T19:49:39"/>
        <d v="2011-12-27T17:43:00"/>
        <d v="2015-09-21T15:01:14"/>
        <d v="2015-02-22T12:53:12"/>
        <d v="2016-12-09T23:06:00"/>
        <d v="2012-01-01T15:34:51"/>
        <d v="2013-10-03T19:03:16"/>
        <d v="2016-07-02T16:22:03"/>
        <d v="2014-08-12T08:37:22"/>
        <d v="2015-04-28T16:38:09"/>
        <d v="2014-07-12T02:04:23"/>
        <d v="2013-12-26T19:07:42"/>
        <d v="2015-03-12T04:06:32"/>
        <d v="2012-02-10T23:36:27"/>
        <d v="2015-03-06T09:23:41"/>
        <d v="2011-07-30T17:30:08"/>
        <d v="2014-01-06T19:58:17"/>
        <d v="2013-02-07T17:42:15"/>
        <d v="2014-05-02T22:37:19"/>
        <d v="2014-08-01T15:47:58"/>
        <d v="2016-12-29T12:01:58"/>
        <d v="2015-11-29T19:01:13"/>
        <d v="2011-06-09T05:37:31"/>
        <d v="2016-07-18T12:05:54"/>
        <d v="2015-10-01T11:57:28"/>
        <d v="2016-05-14T09:41:35"/>
        <d v="2016-04-21T09:02:18"/>
        <d v="2015-10-15T16:49:31"/>
        <d v="2014-01-17T18:18:12"/>
        <d v="2016-02-12T07:38:53"/>
        <d v="2014-05-06T22:11:30"/>
        <d v="2015-01-27T08:41:33"/>
        <d v="2014-05-09T20:12:22"/>
        <d v="2015-03-09T08:53:21"/>
        <d v="2015-04-13T20:04:28"/>
        <d v="2015-04-03T15:34:53"/>
        <d v="2011-02-14T12:38:02"/>
        <d v="2016-11-02T14:05:15"/>
        <d v="2014-10-23T05:19:05"/>
        <d v="2015-11-09T19:26:43"/>
        <d v="2013-03-18T12:59:35"/>
        <d v="2016-05-23T23:25:54"/>
        <d v="2016-12-28T00:09:49"/>
        <d v="2016-05-15T22:56:32"/>
        <d v="2016-02-22T02:34:16"/>
        <d v="2015-05-21T17:55:14"/>
        <d v="2016-03-23T19:51:57"/>
        <d v="2016-02-27T23:09:14"/>
        <d v="2016-03-23T18:45:50"/>
        <d v="2014-06-03T04:36:18"/>
        <d v="2016-10-11T04:15:09"/>
        <d v="2012-06-15T14:00:04"/>
        <d v="2016-07-03T22:01:11"/>
        <d v="2015-10-13T01:25:49"/>
        <d v="2014-07-08T12:22:24"/>
        <d v="2014-07-14T22:53:34"/>
        <d v="2016-02-23T13:01:02"/>
        <d v="2015-02-17T16:00:28"/>
        <d v="2015-10-12T18:16:07"/>
        <d v="2014-06-09T16:27:42"/>
        <d v="2014-12-01T05:16:04"/>
        <d v="2013-11-26T00:32:17"/>
        <d v="2015-11-30T16:12:33"/>
        <d v="2016-05-17T06:21:10"/>
        <d v="2016-08-16T17:58:47"/>
        <d v="2016-05-02T17:12:49"/>
        <d v="2012-10-02T20:22:48"/>
        <d v="2016-12-22T04:37:48"/>
        <d v="2013-04-12T18:27:26"/>
        <d v="2015-01-16T19:21:39"/>
        <d v="2015-05-31T03:06:42"/>
        <d v="2015-03-03T17:36:22"/>
        <d v="2015-10-19T15:09:07"/>
        <d v="2014-10-17T04:11:1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3-15T15:30:0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" refreshedDate="44609.946196874997" createdVersion="7" refreshedVersion="7" minRefreshableVersion="3" recordCount="4114" xr:uid="{DB5E3A38-427D-4B8B-A651-E5B29CE06B26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3500"/>
        <n v="2500"/>
        <n v="8500"/>
        <n v="10275"/>
        <n v="500"/>
        <n v="10000"/>
        <n v="44000"/>
        <n v="3999"/>
        <n v="8000"/>
        <n v="90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355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documentary"/>
        <s v="music/indie rock"/>
        <s v="film &amp; video/television"/>
        <s v="film &amp; video/shorts"/>
        <s v="film &amp; video/science fiction"/>
        <s v="film &amp; video/drama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music"/>
        <s v="theater"/>
        <s v="technology"/>
        <s v="publishing"/>
        <s v="journalism"/>
        <s v="games"/>
        <s v="food"/>
        <s v="photography"/>
      </sharedItems>
    </cacheField>
    <cacheField name="Subcategory" numFmtId="0">
      <sharedItems count="41">
        <s v="documentary"/>
        <s v="indie rock"/>
        <s v="television"/>
        <s v="shorts"/>
        <s v="science fiction"/>
        <s v="drama"/>
        <s v="animation"/>
        <s v="plays"/>
        <s v="web"/>
        <s v="wearables"/>
        <s v="nonfiction"/>
        <s v="fiction"/>
        <s v="rock"/>
        <s v="metal"/>
        <s v="jazz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0-02-04T07:45:59"/>
        <d v="2011-08-03T17:36:13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4-08-03T14:27:49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4-06-25T19:33:40"/>
        <d v="2014-08-21T06:59:23"/>
        <d v="2015-01-21T03:57:17"/>
        <d v="2016-05-05T22:57:33"/>
        <d v="2014-05-16T15:16:04"/>
        <d v="2016-07-02T14:00:08"/>
        <d v="2014-09-30T15:37:03"/>
        <d v="2014-12-26T20:39:56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6-01-03T14:58:48"/>
        <d v="2015-04-24T08:18:52"/>
        <d v="2016-11-09T03:37:55"/>
        <d v="2016-06-17T18:07:49"/>
        <d v="2014-08-14T15:50:05"/>
        <d v="2015-07-16T10:28:10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5-05-08T13:55:54"/>
        <d v="2015-10-16T20:29:06"/>
        <d v="2015-08-26T23:43:42"/>
        <d v="2015-06-17T16:27:59"/>
        <d v="2015-05-14T19:10:18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6-06-27T15:19:29"/>
        <d v="2014-08-29T18:04:57"/>
        <d v="2016-06-25T20:41:37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5-05-14T22:20:10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5-07-08T19:31:29"/>
        <d v="2015-05-04T19:46:40"/>
        <d v="2014-06-18T21:08:57"/>
        <d v="2015-06-18T11:12:17"/>
        <d v="2014-05-12T19:33:18"/>
        <d v="2014-11-11T20:25:15"/>
        <d v="2014-04-18T11:18:58"/>
        <d v="2015-06-27T02:35:53"/>
        <d v="2014-04-10T12:36:26"/>
        <d v="2016-03-16T20:48:27"/>
        <d v="2016-09-06T19:15:35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6-08-16T17:58:47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4-11-03T22:29:09"/>
        <d v="2016-02-20T03:22:00"/>
        <d v="2016-06-10T23:32:12"/>
        <d v="2014-10-30T20:19:50"/>
        <d v="2016-04-27T00:54:35"/>
        <d v="2015-06-12T12:50:06"/>
        <d v="2015-11-25T16:41:59"/>
        <d v="2015-04-01T08:59:32"/>
        <d v="2016-10-23T16:00:23"/>
        <d v="2014-05-07T16:36:32"/>
        <d v="2015-06-15T10:43:42"/>
        <d v="2014-11-25T22:32:09"/>
        <d v="2014-08-10T18:24:37"/>
        <d v="2015-01-06T23:14:16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5-01-14T22:34:19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5-05-20T09:58:22"/>
        <d v="2016-11-08T16:15:52"/>
        <d v="2015-05-30T19:39:06"/>
        <d v="2014-06-13T10:58:33"/>
        <d v="2015-04-07T14:01:04"/>
        <d v="2017-01-21T00:26:39"/>
        <d v="2016-01-04T23:36:10"/>
        <d v="2015-04-03T20:58:47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3-15T15:30:07"/>
    </cacheField>
    <cacheField name="YEARS" numFmtId="0">
      <sharedItems containsSemiMixedTypes="0" containsString="0" containsNumber="1" containsInteger="1" minValue="2009" maxValue="2017" count="9">
        <n v="2010"/>
        <n v="2011"/>
        <n v="2015"/>
        <n v="2017"/>
        <n v="2016"/>
        <n v="2014"/>
        <n v="2013"/>
        <n v="2012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n v="114"/>
    <n v="47.4"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"/>
    <n v="100"/>
    <n v="113.64"/>
    <x v="1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2"/>
    <n v="3"/>
    <n v="10.67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3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4"/>
    <n v="0"/>
    <n v="0"/>
    <x v="0"/>
    <x v="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2"/>
    <n v="11"/>
    <n v="45.83"/>
    <x v="2"/>
    <x v="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5"/>
    <n v="27"/>
    <n v="17.25"/>
    <x v="0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1"/>
    <s v="AUD"/>
    <n v="1435388154"/>
    <n v="1432796154"/>
    <b v="0"/>
    <n v="271"/>
    <b v="1"/>
    <x v="3"/>
    <n v="199"/>
    <n v="183.8"/>
    <x v="3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6"/>
    <n v="1"/>
    <n v="20"/>
    <x v="1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n v="100"/>
    <n v="41.85"/>
    <x v="1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2"/>
    <n v="113"/>
    <n v="64.27"/>
    <x v="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8"/>
    <n v="0"/>
    <n v="5"/>
    <x v="2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9"/>
    <n v="1"/>
    <n v="35.71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6"/>
    <n v="2"/>
    <n v="22.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3"/>
    <s v="EUR"/>
    <n v="1435255659"/>
    <n v="1432663659"/>
    <b v="0"/>
    <n v="29"/>
    <b v="1"/>
    <x v="2"/>
    <n v="105"/>
    <n v="54.14"/>
    <x v="2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0"/>
    <n v="115"/>
    <n v="85.96"/>
    <x v="0"/>
    <x v="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11"/>
    <n v="0"/>
    <n v="0"/>
    <x v="5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"/>
    <n v="134"/>
    <n v="62.38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3"/>
    <n v="21"/>
    <n v="35.799999999999997"/>
    <x v="3"/>
    <x v="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2"/>
    <n v="34"/>
    <n v="137.25"/>
    <x v="1"/>
    <x v="1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13"/>
    <n v="1"/>
    <n v="205"/>
    <x v="2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2"/>
    <n v="38"/>
    <n v="119.13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4"/>
    <s v="CAD"/>
    <n v="1381723140"/>
    <n v="1378735983"/>
    <b v="1"/>
    <n v="39"/>
    <b v="1"/>
    <x v="14"/>
    <n v="104"/>
    <n v="66.87"/>
    <x v="1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n v="112"/>
    <n v="117.77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2"/>
    <n v="0"/>
    <n v="0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n v="100"/>
    <n v="224.13"/>
    <x v="1"/>
    <x v="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2"/>
    <n v="0"/>
    <n v="0"/>
    <x v="1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15"/>
    <n v="116"/>
    <n v="84.46"/>
    <x v="6"/>
    <x v="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2"/>
    <n v="110"/>
    <n v="61.02"/>
    <x v="2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2"/>
    <n v="0"/>
    <n v="5"/>
    <x v="1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n v="101"/>
    <n v="83.89"/>
    <x v="1"/>
    <x v="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5"/>
    <s v="NZD"/>
    <n v="1474436704"/>
    <n v="1471844704"/>
    <b v="0"/>
    <n v="2"/>
    <b v="0"/>
    <x v="16"/>
    <n v="0"/>
    <n v="13"/>
    <x v="5"/>
    <x v="1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n v="108"/>
    <n v="34.07"/>
    <x v="1"/>
    <x v="7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n v="117"/>
    <n v="89.39"/>
    <x v="0"/>
    <x v="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x v="17"/>
    <n v="7"/>
    <n v="58.89"/>
    <x v="1"/>
    <x v="1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2"/>
    <n v="119"/>
    <n v="42.3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6"/>
    <s v="EUR"/>
    <n v="1477210801"/>
    <n v="1472026801"/>
    <b v="1"/>
    <n v="71"/>
    <b v="1"/>
    <x v="3"/>
    <n v="108"/>
    <n v="56.98"/>
    <x v="3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2"/>
    <n v="9"/>
    <n v="25.65"/>
    <x v="2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5"/>
    <n v="2"/>
    <n v="4.8"/>
    <x v="0"/>
    <x v="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2"/>
    <n v="118"/>
    <n v="67.92"/>
    <x v="2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6"/>
    <n v="2"/>
    <n v="50.5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13"/>
    <n v="30"/>
    <n v="50.56"/>
    <x v="2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n v="122"/>
    <n v="53.88"/>
    <x v="1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4"/>
    <s v="CAD"/>
    <n v="1475912326"/>
    <n v="1470728326"/>
    <b v="0"/>
    <n v="0"/>
    <b v="0"/>
    <x v="5"/>
    <n v="0"/>
    <n v="0"/>
    <x v="0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n v="111"/>
    <n v="104.73"/>
    <x v="1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n v="113"/>
    <n v="109.04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2"/>
    <s v="GBP"/>
    <n v="1423838916"/>
    <n v="1418654916"/>
    <b v="0"/>
    <n v="78"/>
    <b v="1"/>
    <x v="2"/>
    <n v="155"/>
    <n v="39.74"/>
    <x v="2"/>
    <x v="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2"/>
    <n v="141"/>
    <n v="67.959999999999994"/>
    <x v="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2"/>
    <n v="111"/>
    <n v="77.19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n v="107"/>
    <n v="73.36"/>
    <x v="1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2"/>
    <n v="21"/>
    <n v="52.0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8"/>
    <n v="100"/>
    <n v="606.82000000000005"/>
    <x v="0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2"/>
    <n v="101"/>
    <n v="72.05"/>
    <x v="2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9"/>
    <n v="111"/>
    <n v="67.39"/>
    <x v="5"/>
    <x v="1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6"/>
    <n v="3"/>
    <n v="3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2"/>
    <n v="154"/>
    <n v="106.5"/>
    <x v="2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2"/>
    <s v="GBP"/>
    <n v="1400965200"/>
    <n v="1398352531"/>
    <b v="0"/>
    <n v="72"/>
    <b v="1"/>
    <x v="2"/>
    <n v="113"/>
    <n v="78.260000000000005"/>
    <x v="2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2"/>
    <s v="GBP"/>
    <n v="1396890822"/>
    <n v="1395162822"/>
    <b v="0"/>
    <n v="12"/>
    <b v="1"/>
    <x v="10"/>
    <n v="104"/>
    <n v="21.67"/>
    <x v="0"/>
    <x v="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20"/>
    <n v="25"/>
    <n v="168.39"/>
    <x v="4"/>
    <x v="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6"/>
    <n v="31"/>
    <n v="231.75"/>
    <x v="1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"/>
    <n v="128"/>
    <n v="129.11000000000001"/>
    <x v="1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20"/>
    <n v="1"/>
    <n v="25"/>
    <x v="4"/>
    <x v="2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8"/>
    <n v="14"/>
    <n v="20.14"/>
    <x v="2"/>
    <x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4"/>
    <n v="0"/>
    <n v="5.67"/>
    <x v="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2"/>
    <n v="211"/>
    <n v="58.61"/>
    <x v="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2"/>
    <n v="3"/>
    <n v="61.67"/>
    <x v="2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n v="101"/>
    <n v="347.85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2"/>
    <n v="19"/>
    <n v="381.6"/>
    <x v="2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2"/>
    <n v="112"/>
    <n v="62.17"/>
    <x v="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0"/>
    <n v="111"/>
    <n v="73.73"/>
    <x v="0"/>
    <x v="1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21"/>
    <n v="156"/>
    <n v="26.06"/>
    <x v="1"/>
    <x v="2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n v="101"/>
    <n v="45.88"/>
    <x v="1"/>
    <x v="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13"/>
    <n v="0"/>
    <n v="1.5"/>
    <x v="2"/>
    <x v="1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8"/>
    <n v="101"/>
    <n v="194.23"/>
    <x v="0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x v="22"/>
    <n v="13"/>
    <n v="80.599999999999994"/>
    <x v="0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3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7"/>
    <s v="DKK"/>
    <n v="1472896800"/>
    <n v="1472804365"/>
    <b v="0"/>
    <n v="0"/>
    <b v="0"/>
    <x v="13"/>
    <n v="0"/>
    <n v="0"/>
    <x v="2"/>
    <x v="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0"/>
    <n v="100"/>
    <n v="40.01"/>
    <x v="0"/>
    <x v="1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2"/>
    <n v="111"/>
    <n v="125.81"/>
    <x v="2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2"/>
    <n v="108"/>
    <n v="44.09"/>
    <x v="2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2"/>
    <n v="4"/>
    <n v="23"/>
    <x v="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8"/>
    <s v="EUR"/>
    <n v="1462301342"/>
    <n v="1457120942"/>
    <b v="0"/>
    <n v="1"/>
    <b v="0"/>
    <x v="2"/>
    <n v="0"/>
    <n v="1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x v="23"/>
    <n v="0"/>
    <n v="0"/>
    <x v="5"/>
    <x v="2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0"/>
    <n v="141"/>
    <n v="90.38"/>
    <x v="0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2"/>
    <s v="GBP"/>
    <n v="1466377200"/>
    <n v="1463351329"/>
    <b v="0"/>
    <n v="169"/>
    <b v="1"/>
    <x v="24"/>
    <n v="636"/>
    <n v="94.1"/>
    <x v="7"/>
    <x v="2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2"/>
    <n v="100"/>
    <n v="103.35"/>
    <x v="2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5"/>
    <n v="22"/>
    <n v="110.64"/>
    <x v="0"/>
    <x v="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3"/>
    <n v="104"/>
    <n v="135.63"/>
    <x v="2"/>
    <x v="1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2"/>
    <n v="105"/>
    <n v="80.72"/>
    <x v="2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2"/>
    <n v="0"/>
    <n v="2"/>
    <x v="2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2"/>
    <n v="126"/>
    <n v="62.8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7"/>
    <s v="DKK"/>
    <n v="1420648906"/>
    <n v="1415464906"/>
    <b v="0"/>
    <n v="144"/>
    <b v="1"/>
    <x v="7"/>
    <n v="119"/>
    <n v="346.04"/>
    <x v="1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2"/>
    <n v="100"/>
    <n v="65.87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2"/>
    <n v="119"/>
    <n v="66.11"/>
    <x v="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2"/>
    <n v="102"/>
    <n v="10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2"/>
    <n v="121"/>
    <n v="71.790000000000006"/>
    <x v="2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2"/>
    <s v="GBP"/>
    <n v="1467681107"/>
    <n v="1465866707"/>
    <b v="0"/>
    <n v="20"/>
    <b v="1"/>
    <x v="2"/>
    <n v="101"/>
    <n v="25.16"/>
    <x v="2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"/>
    <n v="104"/>
    <n v="78.03"/>
    <x v="1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n v="112"/>
    <n v="87.1"/>
    <x v="1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2"/>
    <n v="3"/>
    <n v="52.8"/>
    <x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2"/>
    <n v="0"/>
    <n v="1"/>
    <x v="2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9"/>
    <s v="EUR"/>
    <n v="1439827559"/>
    <n v="1434643559"/>
    <b v="0"/>
    <n v="3"/>
    <b v="0"/>
    <x v="8"/>
    <n v="0"/>
    <n v="16.670000000000002"/>
    <x v="2"/>
    <x v="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2"/>
    <n v="2"/>
    <n v="50"/>
    <x v="1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2"/>
    <n v="139"/>
    <n v="62.33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2"/>
    <n v="101"/>
    <n v="145.87"/>
    <x v="2"/>
    <x v="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"/>
    <n v="100"/>
    <n v="52.82"/>
    <x v="1"/>
    <x v="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x v="17"/>
    <n v="0"/>
    <n v="0"/>
    <x v="1"/>
    <x v="1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25"/>
    <n v="0"/>
    <n v="0"/>
    <x v="6"/>
    <x v="2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8"/>
    <s v="EUR"/>
    <n v="1449162000"/>
    <n v="1446570315"/>
    <b v="1"/>
    <n v="63"/>
    <b v="1"/>
    <x v="2"/>
    <n v="164"/>
    <n v="70.290000000000006"/>
    <x v="2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x v="25"/>
    <n v="0"/>
    <n v="0"/>
    <x v="6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x v="22"/>
    <n v="1"/>
    <n v="38.33"/>
    <x v="0"/>
    <x v="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2"/>
    <n v="110"/>
    <n v="77.22"/>
    <x v="2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8"/>
    <n v="130"/>
    <n v="49.88"/>
    <x v="0"/>
    <x v="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x v="26"/>
    <n v="1"/>
    <n v="53"/>
    <x v="8"/>
    <x v="26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4"/>
    <n v="3"/>
    <n v="15.71"/>
    <x v="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1"/>
    <s v="AUD"/>
    <n v="1444525200"/>
    <n v="1441339242"/>
    <b v="1"/>
    <n v="1251"/>
    <b v="1"/>
    <x v="27"/>
    <n v="144"/>
    <n v="74.64"/>
    <x v="6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2"/>
    <n v="2"/>
    <n v="15.75"/>
    <x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n v="100"/>
    <n v="93.02"/>
    <x v="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"/>
    <n v="107"/>
    <n v="59.82"/>
    <x v="1"/>
    <x v="1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28"/>
    <n v="0"/>
    <n v="0"/>
    <x v="5"/>
    <x v="2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21"/>
    <n v="110"/>
    <n v="71.849999999999994"/>
    <x v="1"/>
    <x v="2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3"/>
    <n v="100"/>
    <n v="64.94"/>
    <x v="2"/>
    <x v="13"/>
  </r>
  <r>
    <n v="3392"/>
    <s v="1 in 3"/>
    <s v="Life is more than the days you have left. 1 in 3 tells of two normal people &amp; their confrontation with mortality and the dice of fate."/>
    <n v="500"/>
    <n v="500"/>
    <x v="0"/>
    <x v="2"/>
    <s v="GBP"/>
    <n v="1462565855"/>
    <n v="1458245855"/>
    <b v="0"/>
    <n v="12"/>
    <b v="1"/>
    <x v="2"/>
    <n v="100"/>
    <n v="41.67"/>
    <x v="2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8"/>
    <n v="0"/>
    <n v="0"/>
    <x v="2"/>
    <x v="8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16"/>
    <n v="0"/>
    <n v="0"/>
    <x v="5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9"/>
    <n v="113"/>
    <n v="136.91"/>
    <x v="1"/>
    <x v="2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8"/>
    <n v="15"/>
    <n v="30.12"/>
    <x v="2"/>
    <x v="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6"/>
    <n v="7"/>
    <n v="82.58"/>
    <x v="1"/>
    <x v="6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2"/>
    <n v="1"/>
    <n v="5"/>
    <x v="2"/>
    <x v="2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x v="13"/>
    <n v="0"/>
    <n v="10"/>
    <x v="2"/>
    <x v="1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2"/>
    <n v="107"/>
    <n v="35.799999999999997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2"/>
    <s v="GBP"/>
    <n v="1406761200"/>
    <n v="1402403907"/>
    <b v="0"/>
    <n v="38"/>
    <b v="1"/>
    <x v="2"/>
    <n v="101"/>
    <n v="53.29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4"/>
    <s v="CAD"/>
    <n v="1491019140"/>
    <n v="1487548802"/>
    <b v="0"/>
    <n v="3"/>
    <b v="0"/>
    <x v="23"/>
    <n v="2"/>
    <n v="74.33"/>
    <x v="5"/>
    <x v="2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4"/>
    <s v="CAD"/>
    <n v="1439533019"/>
    <n v="1436941019"/>
    <b v="0"/>
    <n v="3"/>
    <b v="0"/>
    <x v="27"/>
    <n v="1"/>
    <n v="12"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30"/>
    <n v="0"/>
    <n v="15"/>
    <x v="7"/>
    <x v="30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x v="20"/>
    <n v="0"/>
    <n v="0"/>
    <x v="4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7"/>
    <n v="110"/>
    <n v="31.44"/>
    <x v="6"/>
    <x v="2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2"/>
    <n v="102"/>
    <n v="61.1"/>
    <x v="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2"/>
    <n v="102"/>
    <n v="59.21"/>
    <x v="2"/>
    <x v="2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31"/>
    <n v="34"/>
    <n v="28.33"/>
    <x v="3"/>
    <x v="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2"/>
    <n v="128"/>
    <n v="47.22"/>
    <x v="2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8"/>
    <n v="121"/>
    <n v="80.33"/>
    <x v="0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2"/>
    <s v="GBP"/>
    <n v="1486391011"/>
    <n v="1483712611"/>
    <b v="0"/>
    <n v="375"/>
    <b v="1"/>
    <x v="3"/>
    <n v="105"/>
    <n v="61.56"/>
    <x v="3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2"/>
    <n v="26"/>
    <n v="65.34"/>
    <x v="2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3"/>
    <x v="3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6"/>
    <n v="0"/>
    <n v="0"/>
    <x v="1"/>
    <x v="6"/>
  </r>
  <r>
    <n v="2238"/>
    <s v="28mm Fantasy Miniature range Feral Orcs!"/>
    <s v="28mm Fantasy Miniature Range in leadfree white metal: Orcs, wolves and more."/>
    <n v="4000"/>
    <n v="5496"/>
    <x v="0"/>
    <x v="3"/>
    <s v="EUR"/>
    <n v="1489157716"/>
    <n v="1486565716"/>
    <b v="0"/>
    <n v="79"/>
    <b v="1"/>
    <x v="24"/>
    <n v="137"/>
    <n v="69.569999999999993"/>
    <x v="7"/>
    <x v="2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2"/>
    <n v="47"/>
    <n v="166.06"/>
    <x v="2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2"/>
    <n v="146"/>
    <n v="292.77999999999997"/>
    <x v="2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16"/>
    <n v="2"/>
    <n v="48.2"/>
    <x v="5"/>
    <x v="1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n v="144"/>
    <n v="92.55"/>
    <x v="1"/>
    <x v="7"/>
  </r>
  <r>
    <n v="14"/>
    <s v="3010 | Sci-fi Series"/>
    <s v="A highly charged post apocalyptic sci fi series that pulls no punches!"/>
    <n v="6000"/>
    <n v="6056"/>
    <x v="0"/>
    <x v="1"/>
    <s v="AUD"/>
    <n v="1405259940"/>
    <n v="1403051888"/>
    <b v="0"/>
    <n v="41"/>
    <b v="1"/>
    <x v="18"/>
    <n v="101"/>
    <n v="147.71"/>
    <x v="0"/>
    <x v="1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2"/>
    <n v="189"/>
    <n v="64.17"/>
    <x v="5"/>
    <x v="3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4"/>
    <n v="0"/>
    <n v="0"/>
    <x v="0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5"/>
    <n v="18"/>
    <n v="28.2"/>
    <x v="0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30"/>
    <n v="10"/>
    <n v="10"/>
    <x v="7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33"/>
    <n v="15"/>
    <n v="530.69000000000005"/>
    <x v="6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15"/>
    <n v="7814"/>
    <n v="88.6"/>
    <x v="6"/>
    <x v="15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34"/>
    <n v="0"/>
    <n v="0"/>
    <x v="7"/>
    <x v="3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n v="103"/>
    <n v="79.40000000000000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15"/>
    <n v="116"/>
    <n v="307.2"/>
    <x v="6"/>
    <x v="1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2"/>
    <n v="27"/>
    <n v="22.83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"/>
    <n v="109"/>
    <n v="50.63"/>
    <x v="1"/>
    <x v="1"/>
  </r>
  <r>
    <n v="1211"/>
    <s v="500 Views of Japan"/>
    <s v="From 2010 to 2015, I took over 15 000 photos in Japan. Here's 500 of them. Landscape, city view, people and so much more!"/>
    <n v="1000"/>
    <n v="1011"/>
    <x v="0"/>
    <x v="4"/>
    <s v="CAD"/>
    <n v="1465505261"/>
    <n v="1464209261"/>
    <b v="0"/>
    <n v="6"/>
    <b v="1"/>
    <x v="3"/>
    <n v="101"/>
    <n v="168.5"/>
    <x v="3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9"/>
    <n v="101"/>
    <n v="72.430000000000007"/>
    <x v="5"/>
    <x v="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2"/>
    <n v="119"/>
    <n v="97.38"/>
    <x v="2"/>
    <x v="2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4"/>
    <n v="0"/>
    <n v="0"/>
    <x v="0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2"/>
    <n v="104"/>
    <n v="96.88"/>
    <x v="5"/>
    <x v="3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n v="256"/>
    <n v="69.77"/>
    <x v="0"/>
    <x v="0"/>
  </r>
  <r>
    <n v="3886"/>
    <s v="a (Canceled)"/>
    <n v="1"/>
    <n v="10000"/>
    <n v="0"/>
    <x v="2"/>
    <x v="1"/>
    <s v="AUD"/>
    <n v="1418275702"/>
    <n v="1415683702"/>
    <b v="0"/>
    <n v="0"/>
    <b v="0"/>
    <x v="13"/>
    <n v="0"/>
    <n v="0"/>
    <x v="2"/>
    <x v="1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3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2"/>
    <n v="105"/>
    <n v="123.94"/>
    <x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n v="101"/>
    <n v="137.31"/>
    <x v="1"/>
    <x v="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8"/>
    <n v="103"/>
    <n v="118.97"/>
    <x v="2"/>
    <x v="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2"/>
    <n v="0"/>
    <n v="10"/>
    <x v="2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9"/>
    <n v="100"/>
    <n v="40"/>
    <x v="5"/>
    <x v="19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28"/>
    <n v="0"/>
    <n v="0"/>
    <x v="5"/>
    <x v="2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9"/>
    <n v="103"/>
    <n v="77.27"/>
    <x v="5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13"/>
    <n v="65"/>
    <n v="14.44"/>
    <x v="2"/>
    <x v="13"/>
  </r>
  <r>
    <n v="3517"/>
    <s v="A Bright Room Called Day by Tony Kushner"/>
    <s v="Support an outstanding cast of actors to take on a professional production of a masterpiece of modern theatre"/>
    <n v="4000"/>
    <n v="4000"/>
    <x v="0"/>
    <x v="2"/>
    <s v="GBP"/>
    <n v="1404471600"/>
    <n v="1401910634"/>
    <b v="0"/>
    <n v="13"/>
    <b v="1"/>
    <x v="2"/>
    <n v="100"/>
    <n v="307.69"/>
    <x v="2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x v="25"/>
    <n v="0"/>
    <n v="0"/>
    <x v="6"/>
    <x v="2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n v="101"/>
    <n v="287.31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2"/>
    <s v="GBP"/>
    <n v="1484687436"/>
    <n v="1482095436"/>
    <b v="0"/>
    <n v="30"/>
    <b v="1"/>
    <x v="2"/>
    <n v="125"/>
    <n v="50"/>
    <x v="2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x v="23"/>
    <n v="5"/>
    <n v="41.67"/>
    <x v="5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2"/>
    <n v="0"/>
    <n v="20"/>
    <x v="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x v="26"/>
    <n v="1"/>
    <n v="15"/>
    <x v="8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28"/>
    <n v="0"/>
    <n v="0"/>
    <x v="5"/>
    <x v="28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x v="20"/>
    <n v="0"/>
    <n v="0"/>
    <x v="4"/>
    <x v="20"/>
  </r>
  <r>
    <n v="2801"/>
    <s v="A Dream Play"/>
    <s v="Arise Theatre Company's production of August Strindberg's expressionist masterpiece 'A Dream Play'."/>
    <n v="500"/>
    <n v="666"/>
    <x v="0"/>
    <x v="1"/>
    <s v="AUD"/>
    <n v="1412938800"/>
    <n v="1411019409"/>
    <b v="0"/>
    <n v="13"/>
    <b v="1"/>
    <x v="2"/>
    <n v="133"/>
    <n v="51.23"/>
    <x v="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2"/>
    <n v="32"/>
    <n v="33.74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9"/>
    <n v="109"/>
    <n v="43.64"/>
    <x v="5"/>
    <x v="19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2"/>
    <n v="1"/>
    <n v="5.5"/>
    <x v="2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2"/>
    <n v="100"/>
    <n v="178.57"/>
    <x v="2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6"/>
    <n v="5"/>
    <n v="19.600000000000001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20"/>
    <n v="11"/>
    <n v="48.18"/>
    <x v="4"/>
    <x v="2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20"/>
    <n v="0"/>
    <n v="100"/>
    <x v="4"/>
    <x v="2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2"/>
    <n v="0"/>
    <n v="0"/>
    <x v="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4"/>
    <n v="0"/>
    <n v="69"/>
    <x v="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8"/>
    <s v="EUR"/>
    <n v="1456617600"/>
    <n v="1454280186"/>
    <b v="0"/>
    <n v="1"/>
    <b v="0"/>
    <x v="2"/>
    <n v="0"/>
    <n v="1"/>
    <x v="2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2"/>
    <n v="61"/>
    <n v="203.67"/>
    <x v="2"/>
    <x v="2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11"/>
    <n v="1"/>
    <n v="11.25"/>
    <x v="5"/>
    <x v="1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2"/>
    <n v="122"/>
    <n v="75.09"/>
    <x v="2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x v="8"/>
    <n v="17"/>
    <n v="66.099999999999994"/>
    <x v="2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2"/>
    <n v="104"/>
    <n v="111.89"/>
    <x v="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2"/>
    <s v="GBP"/>
    <n v="1470078000"/>
    <n v="1467648456"/>
    <b v="0"/>
    <n v="25"/>
    <b v="1"/>
    <x v="2"/>
    <n v="105"/>
    <n v="21.1"/>
    <x v="2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8"/>
    <n v="120"/>
    <n v="92.39"/>
    <x v="2"/>
    <x v="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8"/>
    <n v="1"/>
    <n v="56.34"/>
    <x v="2"/>
    <x v="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8"/>
    <n v="168"/>
    <n v="84.86"/>
    <x v="2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2"/>
    <n v="106"/>
    <n v="40.92"/>
    <x v="2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2"/>
    <n v="186"/>
    <n v="80.87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2"/>
    <n v="111"/>
    <n v="58.79"/>
    <x v="2"/>
    <x v="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28"/>
    <n v="0"/>
    <n v="0"/>
    <x v="5"/>
    <x v="2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n v="108"/>
    <n v="72.87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4"/>
    <s v="CAD"/>
    <n v="1467313039"/>
    <n v="1464807439"/>
    <b v="0"/>
    <n v="139"/>
    <b v="1"/>
    <x v="19"/>
    <n v="378"/>
    <n v="40.76"/>
    <x v="5"/>
    <x v="19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2"/>
    <n v="20"/>
    <n v="50.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4"/>
    <s v="CAD"/>
    <n v="1472097540"/>
    <n v="1471188502"/>
    <b v="0"/>
    <n v="17"/>
    <b v="1"/>
    <x v="2"/>
    <n v="251"/>
    <n v="44.24"/>
    <x v="2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8"/>
    <n v="0"/>
    <n v="0"/>
    <x v="2"/>
    <x v="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2"/>
    <n v="1"/>
    <n v="6.75"/>
    <x v="2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5"/>
    <n v="102"/>
    <n v="115.69"/>
    <x v="4"/>
    <x v="3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n v="118"/>
    <n v="64.95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x v="33"/>
    <n v="3"/>
    <n v="66.069999999999993"/>
    <x v="6"/>
    <x v="3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4"/>
    <s v="CAD"/>
    <n v="1441378800"/>
    <n v="1438873007"/>
    <b v="0"/>
    <n v="56"/>
    <b v="1"/>
    <x v="36"/>
    <n v="105"/>
    <n v="373.56"/>
    <x v="6"/>
    <x v="3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2"/>
    <n v="102"/>
    <n v="33.19"/>
    <x v="5"/>
    <x v="3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8"/>
    <n v="101"/>
    <n v="162.71"/>
    <x v="2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2"/>
    <n v="103"/>
    <n v="73.209999999999994"/>
    <x v="2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2"/>
    <n v="4"/>
    <n v="25"/>
    <x v="2"/>
    <x v="2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25"/>
    <n v="0"/>
    <n v="0"/>
    <x v="6"/>
    <x v="25"/>
  </r>
  <r>
    <n v="365"/>
    <s v="A QUEER COUNTRY"/>
    <s v="Please help us finish this documentary about how Tel Aviv in Israel became a gay friendly liberal hub in a religious state"/>
    <n v="15000"/>
    <n v="15596"/>
    <x v="0"/>
    <x v="2"/>
    <s v="GBP"/>
    <n v="1393597999"/>
    <n v="1391005999"/>
    <b v="0"/>
    <n v="65"/>
    <b v="1"/>
    <x v="0"/>
    <n v="104"/>
    <n v="239.94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2"/>
    <n v="101"/>
    <n v="131.91"/>
    <x v="2"/>
    <x v="2"/>
  </r>
  <r>
    <n v="857"/>
    <s v="A Reason To Breathe - DEBUT ALBUM"/>
    <s v="Modern Post-Hardcore/Electro music (Hardstyle, EDM, Trap, Dubstep, Dembow, House)."/>
    <n v="1200"/>
    <n v="1200"/>
    <x v="0"/>
    <x v="10"/>
    <s v="EUR"/>
    <n v="1448463431"/>
    <n v="1444831031"/>
    <b v="0"/>
    <n v="24"/>
    <b v="1"/>
    <x v="14"/>
    <n v="100"/>
    <n v="50"/>
    <x v="1"/>
    <x v="1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9"/>
    <n v="102"/>
    <n v="82.52"/>
    <x v="5"/>
    <x v="1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6"/>
    <n v="68"/>
    <n v="46.59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2"/>
    <n v="35"/>
    <n v="84.28"/>
    <x v="2"/>
    <x v="2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37"/>
    <n v="0"/>
    <n v="0"/>
    <x v="3"/>
    <x v="3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8"/>
    <n v="103"/>
    <n v="87.7"/>
    <x v="2"/>
    <x v="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n v="133"/>
    <n v="52.68"/>
    <x v="1"/>
    <x v="7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x v="8"/>
    <n v="60"/>
    <n v="65"/>
    <x v="2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13"/>
    <n v="0"/>
    <n v="1"/>
    <x v="2"/>
    <x v="1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0"/>
    <n v="119"/>
    <n v="91.23"/>
    <x v="0"/>
    <x v="1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11"/>
    <n v="0"/>
    <n v="0"/>
    <x v="5"/>
    <x v="1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13"/>
    <n v="4"/>
    <n v="100.5"/>
    <x v="2"/>
    <x v="1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24"/>
    <n v="147"/>
    <n v="15.72"/>
    <x v="7"/>
    <x v="2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"/>
    <n v="176"/>
    <n v="56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9"/>
    <n v="148"/>
    <n v="54.27"/>
    <x v="5"/>
    <x v="1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5"/>
    <n v="25"/>
    <n v="725.03"/>
    <x v="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2"/>
    <n v="101"/>
    <n v="46.77"/>
    <x v="2"/>
    <x v="2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2"/>
    <n v="0"/>
    <n v="0"/>
    <x v="2"/>
    <x v="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11"/>
    <n v="1"/>
    <n v="55"/>
    <x v="5"/>
    <x v="1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x v="17"/>
    <n v="0"/>
    <n v="0"/>
    <x v="1"/>
    <x v="1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x v="17"/>
    <n v="1"/>
    <n v="40"/>
    <x v="1"/>
    <x v="1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1"/>
    <s v="EUR"/>
    <n v="1483138800"/>
    <n v="1480610046"/>
    <b v="0"/>
    <n v="3"/>
    <b v="0"/>
    <x v="33"/>
    <n v="1"/>
    <n v="167.67"/>
    <x v="6"/>
    <x v="3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33"/>
    <n v="43"/>
    <n v="89.19"/>
    <x v="6"/>
    <x v="33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30"/>
    <n v="1"/>
    <n v="5"/>
    <x v="7"/>
    <x v="3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x v="2"/>
    <n v="7"/>
    <n v="383.33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2"/>
    <n v="106"/>
    <n v="143.11000000000001"/>
    <x v="2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"/>
    <n v="107"/>
    <n v="53.52"/>
    <x v="1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n v="148"/>
    <n v="95.23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"/>
    <n v="109"/>
    <n v="68.48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15"/>
    <n v="153"/>
    <n v="324.69"/>
    <x v="6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34"/>
    <n v="2"/>
    <n v="25.43"/>
    <x v="7"/>
    <x v="3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x v="23"/>
    <n v="1"/>
    <n v="27.5"/>
    <x v="5"/>
    <x v="2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4"/>
    <n v="0"/>
    <n v="0"/>
    <x v="0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15"/>
    <n v="125"/>
    <n v="385.04"/>
    <x v="6"/>
    <x v="1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3"/>
    <n v="117"/>
    <n v="41.7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"/>
    <n v="108"/>
    <n v="37.15"/>
    <x v="1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2"/>
    <s v="GBP"/>
    <n v="1440245273"/>
    <n v="1438085273"/>
    <b v="0"/>
    <n v="18"/>
    <b v="1"/>
    <x v="2"/>
    <n v="110"/>
    <n v="24.44"/>
    <x v="2"/>
    <x v="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2"/>
    <n v="103"/>
    <n v="102.5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8"/>
    <n v="149"/>
    <n v="37.25"/>
    <x v="2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2"/>
    <s v="GBP"/>
    <n v="1462017600"/>
    <n v="1458820564"/>
    <b v="0"/>
    <n v="72"/>
    <b v="1"/>
    <x v="27"/>
    <n v="170"/>
    <n v="47.18"/>
    <x v="6"/>
    <x v="2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2"/>
    <s v="GBP"/>
    <n v="1406113200"/>
    <n v="1402910965"/>
    <b v="0"/>
    <n v="54"/>
    <b v="1"/>
    <x v="2"/>
    <n v="101"/>
    <n v="93.61"/>
    <x v="2"/>
    <x v="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2"/>
    <n v="109"/>
    <n v="151.97999999999999"/>
    <x v="2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8"/>
    <n v="106"/>
    <n v="146.44999999999999"/>
    <x v="2"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2"/>
    <n v="102"/>
    <n v="141.71"/>
    <x v="2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"/>
    <n v="101"/>
    <n v="115.09"/>
    <x v="1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1"/>
    <n v="41"/>
    <n v="143.82"/>
    <x v="1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x v="17"/>
    <n v="1"/>
    <n v="5"/>
    <x v="1"/>
    <x v="17"/>
  </r>
  <r>
    <n v="1752"/>
    <s v="Adfectus Book"/>
    <s v="A little book of calm, in picture form, that will soothe the soul and un-furrow the brow."/>
    <n v="1200"/>
    <n v="3122"/>
    <x v="0"/>
    <x v="2"/>
    <s v="GBP"/>
    <n v="1476425082"/>
    <n v="1473833082"/>
    <b v="0"/>
    <n v="90"/>
    <b v="1"/>
    <x v="3"/>
    <n v="260"/>
    <n v="34.69"/>
    <x v="3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2"/>
    <n v="106"/>
    <n v="58.9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15"/>
    <n v="103"/>
    <n v="205"/>
    <x v="6"/>
    <x v="15"/>
  </r>
  <r>
    <n v="1100"/>
    <s v="Aeldengald Saga Book I"/>
    <s v="A retro style puzzle rpg with a dark story. Your decisions will influence the world and decide the outcome of the story."/>
    <n v="4000"/>
    <n v="100"/>
    <x v="1"/>
    <x v="3"/>
    <s v="EUR"/>
    <n v="1455417571"/>
    <n v="1452825571"/>
    <b v="0"/>
    <n v="10"/>
    <b v="0"/>
    <x v="30"/>
    <n v="3"/>
    <n v="10"/>
    <x v="7"/>
    <x v="3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2"/>
    <n v="111"/>
    <n v="92.5"/>
    <x v="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37"/>
    <n v="0"/>
    <n v="1"/>
    <x v="3"/>
    <x v="3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"/>
    <n v="105"/>
    <n v="32.72"/>
    <x v="1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6"/>
    <n v="11"/>
    <n v="21.8"/>
    <x v="1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3"/>
    <s v="EUR"/>
    <n v="1434197351"/>
    <n v="1431605351"/>
    <b v="0"/>
    <n v="62"/>
    <b v="1"/>
    <x v="3"/>
    <n v="101"/>
    <n v="211.48"/>
    <x v="3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2"/>
    <n v="119"/>
    <n v="48.34"/>
    <x v="2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2"/>
    <n v="2"/>
    <n v="30"/>
    <x v="2"/>
    <x v="2"/>
  </r>
  <r>
    <n v="2817"/>
    <s v="After The End"/>
    <s v="Let Go Theatre Co's very first production is going ahead in June 2015. Help support a brand new theatre co as we begin our adventure"/>
    <n v="600"/>
    <n v="780"/>
    <x v="0"/>
    <x v="2"/>
    <s v="GBP"/>
    <n v="1425136462"/>
    <n v="1421680462"/>
    <b v="0"/>
    <n v="33"/>
    <b v="1"/>
    <x v="2"/>
    <n v="130"/>
    <n v="23.64"/>
    <x v="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x v="17"/>
    <n v="3"/>
    <n v="35"/>
    <x v="1"/>
    <x v="1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3"/>
    <s v="CHF"/>
    <n v="1485989940"/>
    <n v="1483393836"/>
    <b v="0"/>
    <n v="46"/>
    <b v="1"/>
    <x v="2"/>
    <n v="106"/>
    <n v="115.02"/>
    <x v="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3"/>
    <n v="100"/>
    <n v="55.56"/>
    <x v="2"/>
    <x v="1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5"/>
    <n v="0"/>
    <n v="250"/>
    <x v="0"/>
    <x v="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2"/>
    <n v="0"/>
    <n v="10"/>
    <x v="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x v="17"/>
    <n v="1"/>
    <n v="25"/>
    <x v="1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8"/>
    <n v="109"/>
    <n v="94.6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0"/>
    <s v="EUR"/>
    <n v="1484065881"/>
    <n v="1481473881"/>
    <b v="0"/>
    <n v="31"/>
    <b v="0"/>
    <x v="33"/>
    <n v="3"/>
    <n v="13"/>
    <x v="6"/>
    <x v="3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20"/>
    <n v="1"/>
    <n v="200"/>
    <x v="4"/>
    <x v="2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2"/>
    <n v="112"/>
    <n v="31.62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2"/>
    <s v="GBP"/>
    <n v="1410862734"/>
    <n v="1407838734"/>
    <b v="1"/>
    <n v="205"/>
    <b v="1"/>
    <x v="15"/>
    <n v="127"/>
    <n v="117.6"/>
    <x v="6"/>
    <x v="1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33"/>
    <n v="0"/>
    <n v="84.29"/>
    <x v="6"/>
    <x v="3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5"/>
    <n v="0"/>
    <n v="1"/>
    <x v="0"/>
    <x v="5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33"/>
    <n v="1"/>
    <n v="10.56"/>
    <x v="6"/>
    <x v="3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2"/>
    <n v="103"/>
    <n v="77.73"/>
    <x v="2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x v="33"/>
    <n v="32"/>
    <n v="800.7"/>
    <x v="6"/>
    <x v="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n v="199"/>
    <n v="94.49"/>
    <x v="1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x v="25"/>
    <n v="0"/>
    <n v="10"/>
    <x v="6"/>
    <x v="25"/>
  </r>
  <r>
    <n v="1879"/>
    <s v="Alex and More"/>
    <s v="Juego de plataformas con 20 personajes. Cada personaje tiene cuatro habilidades distintas al resto de personajes y sus propias voces."/>
    <n v="5000"/>
    <n v="6"/>
    <x v="1"/>
    <x v="10"/>
    <s v="EUR"/>
    <n v="1457966129"/>
    <n v="1455377729"/>
    <b v="0"/>
    <n v="2"/>
    <b v="0"/>
    <x v="34"/>
    <n v="0"/>
    <n v="3"/>
    <x v="7"/>
    <x v="3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2"/>
    <n v="36"/>
    <n v="137.08000000000001"/>
    <x v="2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28"/>
    <n v="2"/>
    <n v="19"/>
    <x v="5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25"/>
    <n v="5"/>
    <n v="135.04"/>
    <x v="6"/>
    <x v="2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4"/>
    <s v="CAD"/>
    <n v="1484366340"/>
    <n v="1480219174"/>
    <b v="0"/>
    <n v="18"/>
    <b v="0"/>
    <x v="13"/>
    <n v="4"/>
    <n v="176.94"/>
    <x v="2"/>
    <x v="1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2"/>
    <n v="5"/>
    <n v="5.75"/>
    <x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24"/>
    <n v="537"/>
    <n v="22.12"/>
    <x v="7"/>
    <x v="24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x v="13"/>
    <n v="0"/>
    <n v="0"/>
    <x v="2"/>
    <x v="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2"/>
    <n v="8"/>
    <n v="50"/>
    <x v="1"/>
    <x v="12"/>
  </r>
  <r>
    <n v="3296"/>
    <s v="Alix in Wundergarten"/>
    <s v="A dark theatrical comedy about four actors recording a warped radio version of Lewis Carroll's 'Alice's Adventures in Wonderland'."/>
    <n v="1500"/>
    <n v="2161"/>
    <x v="0"/>
    <x v="2"/>
    <s v="GBP"/>
    <n v="1448229600"/>
    <n v="1446401372"/>
    <b v="0"/>
    <n v="47"/>
    <b v="1"/>
    <x v="2"/>
    <n v="144"/>
    <n v="45.98"/>
    <x v="2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1"/>
    <s v="EUR"/>
    <n v="1424421253"/>
    <n v="1421829253"/>
    <b v="1"/>
    <n v="10"/>
    <b v="0"/>
    <x v="3"/>
    <n v="14"/>
    <n v="65.099999999999994"/>
    <x v="3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2"/>
    <s v="GBP"/>
    <n v="1435752898"/>
    <n v="1433160898"/>
    <b v="1"/>
    <n v="79"/>
    <b v="1"/>
    <x v="2"/>
    <n v="112"/>
    <n v="39.81"/>
    <x v="2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1"/>
    <s v="EUR"/>
    <n v="1432479600"/>
    <n v="1428507409"/>
    <b v="0"/>
    <n v="1"/>
    <b v="0"/>
    <x v="25"/>
    <n v="0"/>
    <n v="10"/>
    <x v="6"/>
    <x v="2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8"/>
    <n v="27"/>
    <n v="70.11"/>
    <x v="2"/>
    <x v="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2"/>
    <n v="104"/>
    <n v="38.33"/>
    <x v="2"/>
    <x v="2"/>
  </r>
  <r>
    <n v="1220"/>
    <s v="All The People"/>
    <s v="A beautiful photo art book of portraits and conversations with people that may expand your idea of gender."/>
    <n v="15000"/>
    <n v="15565"/>
    <x v="0"/>
    <x v="3"/>
    <s v="EUR"/>
    <n v="1440515112"/>
    <n v="1437923112"/>
    <b v="0"/>
    <n v="140"/>
    <b v="1"/>
    <x v="3"/>
    <n v="104"/>
    <n v="111.18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x v="26"/>
    <n v="0"/>
    <n v="0"/>
    <x v="8"/>
    <x v="2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x v="33"/>
    <n v="82"/>
    <n v="216.34"/>
    <x v="6"/>
    <x v="3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1"/>
    <s v="AUD"/>
    <n v="1414807962"/>
    <n v="1412215962"/>
    <b v="0"/>
    <n v="2"/>
    <b v="0"/>
    <x v="25"/>
    <n v="0"/>
    <n v="35"/>
    <x v="6"/>
    <x v="25"/>
  </r>
  <r>
    <n v="3653"/>
    <s v="ALLIE"/>
    <s v="ALLIE is a new dark comedy play which will premiere at the Edinburgh Festival Fringe 2015. Written and produced by Ruaraidh Murray."/>
    <n v="2000"/>
    <n v="2010"/>
    <x v="0"/>
    <x v="2"/>
    <s v="GBP"/>
    <n v="1438764207"/>
    <n v="1436172207"/>
    <b v="0"/>
    <n v="33"/>
    <b v="1"/>
    <x v="2"/>
    <n v="101"/>
    <n v="60.91"/>
    <x v="2"/>
    <x v="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3"/>
    <n v="15"/>
    <n v="63.88"/>
    <x v="3"/>
    <x v="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n v="110"/>
    <n v="42.87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16"/>
    <n v="0"/>
    <n v="0"/>
    <x v="5"/>
    <x v="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n v="104"/>
    <n v="66.37"/>
    <x v="1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2"/>
    <n v="101"/>
    <n v="84.17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9"/>
    <n v="156"/>
    <n v="30.08"/>
    <x v="1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2"/>
    <s v="GBP"/>
    <n v="1455390126"/>
    <n v="1452798126"/>
    <b v="0"/>
    <n v="15"/>
    <b v="1"/>
    <x v="2"/>
    <n v="184"/>
    <n v="30.67"/>
    <x v="2"/>
    <x v="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3"/>
    <x v="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2"/>
    <n v="0"/>
    <n v="0"/>
    <x v="2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2"/>
    <n v="15"/>
    <n v="83.33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"/>
    <n v="101"/>
    <n v="41.73"/>
    <x v="1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21"/>
    <n v="130"/>
    <n v="39.159999999999997"/>
    <x v="1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3"/>
    <n v="3"/>
    <n v="73.88"/>
    <x v="3"/>
    <x v="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2"/>
    <n v="53"/>
    <n v="88.33"/>
    <x v="2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n v="104"/>
    <n v="53.83"/>
    <x v="1"/>
    <x v="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n v="118"/>
    <n v="30.65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n v="102"/>
    <n v="119.99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3"/>
    <n v="14"/>
    <n v="58.97"/>
    <x v="3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"/>
    <n v="101"/>
    <n v="110.49"/>
    <x v="1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5"/>
    <n v="102"/>
    <n v="108.78"/>
    <x v="4"/>
    <x v="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6"/>
    <n v="6"/>
    <n v="6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2"/>
    <n v="113"/>
    <n v="50.4"/>
    <x v="2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2"/>
    <n v="100"/>
    <n v="31.25"/>
    <x v="2"/>
    <x v="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2"/>
    <n v="126"/>
    <n v="74.12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2"/>
    <n v="101"/>
    <n v="55.33"/>
    <x v="2"/>
    <x v="2"/>
  </r>
  <r>
    <n v="321"/>
    <s v="An Impossible Project"/>
    <s v="The more digital the world, the more analog our dreams._x000a_A feature documentary shot on 35mm film."/>
    <n v="35000"/>
    <n v="35932"/>
    <x v="0"/>
    <x v="3"/>
    <s v="EUR"/>
    <n v="1478605386"/>
    <n v="1475577786"/>
    <b v="1"/>
    <n v="337"/>
    <b v="1"/>
    <x v="0"/>
    <n v="103"/>
    <n v="106.62"/>
    <x v="0"/>
    <x v="0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2"/>
    <n v="8"/>
    <n v="20.71"/>
    <x v="2"/>
    <x v="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3"/>
    <n v="41"/>
    <n v="120.77"/>
    <x v="3"/>
    <x v="3"/>
  </r>
  <r>
    <n v="1590"/>
    <s v="An Italian Adventure"/>
    <s v="Discover Italy through photography."/>
    <n v="60000"/>
    <n v="1020"/>
    <x v="1"/>
    <x v="9"/>
    <s v="EUR"/>
    <n v="1443040464"/>
    <n v="1440448464"/>
    <b v="0"/>
    <n v="2"/>
    <b v="0"/>
    <x v="37"/>
    <n v="2"/>
    <n v="510"/>
    <x v="3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x v="25"/>
    <n v="0"/>
    <n v="0"/>
    <x v="6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11"/>
    <n v="11"/>
    <n v="39.29"/>
    <x v="5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2"/>
    <n v="0"/>
    <n v="5"/>
    <x v="2"/>
    <x v="2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x v="25"/>
    <n v="2"/>
    <n v="100"/>
    <x v="6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2"/>
    <n v="101"/>
    <n v="99.34"/>
    <x v="2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2"/>
    <n v="17"/>
    <n v="29.24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4"/>
    <s v="CAD"/>
    <n v="1410761280"/>
    <n v="1408604363"/>
    <b v="0"/>
    <n v="9"/>
    <b v="1"/>
    <x v="13"/>
    <n v="106"/>
    <n v="88.33"/>
    <x v="2"/>
    <x v="13"/>
  </r>
  <r>
    <n v="2806"/>
    <s v="And Now: The World!"/>
    <s v="A one woman show about the challenges of being a feminist in a digital age. Touring 6 UK cities. Now with Stretch Goals!"/>
    <n v="3000"/>
    <n v="3363"/>
    <x v="0"/>
    <x v="2"/>
    <s v="GBP"/>
    <n v="1438772400"/>
    <n v="1435645490"/>
    <b v="0"/>
    <n v="76"/>
    <b v="1"/>
    <x v="2"/>
    <n v="112"/>
    <n v="44.25"/>
    <x v="2"/>
    <x v="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2"/>
    <n v="140"/>
    <n v="35"/>
    <x v="2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2"/>
    <n v="0"/>
    <n v="0"/>
    <x v="2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0"/>
    <s v="EUR"/>
    <n v="1460786340"/>
    <n v="1455615976"/>
    <b v="0"/>
    <n v="42"/>
    <b v="1"/>
    <x v="38"/>
    <n v="112"/>
    <n v="159.52000000000001"/>
    <x v="1"/>
    <x v="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33"/>
    <n v="35"/>
    <n v="153.88999999999999"/>
    <x v="6"/>
    <x v="3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4"/>
    <s v="CAD"/>
    <n v="1443127082"/>
    <n v="1440535082"/>
    <b v="0"/>
    <n v="50"/>
    <b v="1"/>
    <x v="21"/>
    <n v="110"/>
    <n v="43.82"/>
    <x v="1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5"/>
    <n v="5"/>
    <n v="136.09"/>
    <x v="0"/>
    <x v="5"/>
  </r>
  <r>
    <n v="2708"/>
    <s v="Angel Comedy Club"/>
    <s v="Angel Comedy Club: A permanent home for Londonâ€™s loveliest comedy night - a community comedy club"/>
    <n v="20000"/>
    <n v="46643.07"/>
    <x v="0"/>
    <x v="2"/>
    <s v="GBP"/>
    <n v="1469119526"/>
    <n v="1463935526"/>
    <b v="1"/>
    <n v="1049"/>
    <b v="1"/>
    <x v="8"/>
    <n v="233"/>
    <n v="44.46"/>
    <x v="2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2"/>
    <n v="0"/>
    <n v="0"/>
    <x v="1"/>
    <x v="12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4"/>
    <n v="1"/>
    <n v="91.43"/>
    <x v="0"/>
    <x v="4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2"/>
    <n v="1"/>
    <n v="62.5"/>
    <x v="2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8"/>
    <n v="309"/>
    <n v="117.36"/>
    <x v="0"/>
    <x v="18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34"/>
    <n v="0"/>
    <n v="10.5"/>
    <x v="7"/>
    <x v="3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1"/>
    <n v="1"/>
    <n v="10"/>
    <x v="1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5"/>
    <n v="0"/>
    <n v="10"/>
    <x v="0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"/>
    <n v="101"/>
    <n v="53.47"/>
    <x v="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2"/>
    <n v="114"/>
    <n v="37.96"/>
    <x v="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4"/>
    <n v="56"/>
    <n v="331.5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n v="126"/>
    <n v="88.85"/>
    <x v="0"/>
    <x v="0"/>
  </r>
  <r>
    <n v="3121"/>
    <s v="Ant Farm Theatre Project (Canceled)"/>
    <s v="I going to build a theatre for a local ant farm so that Ants can put on their theatre productions."/>
    <n v="1500"/>
    <n v="10"/>
    <x v="2"/>
    <x v="4"/>
    <s v="CAD"/>
    <n v="1411748335"/>
    <n v="1406564335"/>
    <b v="0"/>
    <n v="1"/>
    <b v="0"/>
    <x v="8"/>
    <n v="1"/>
    <n v="10"/>
    <x v="2"/>
    <x v="8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9"/>
    <n v="147"/>
    <n v="48.45"/>
    <x v="5"/>
    <x v="19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1"/>
    <s v="EUR"/>
    <n v="1481716868"/>
    <n v="1478257268"/>
    <b v="0"/>
    <n v="338"/>
    <b v="0"/>
    <x v="33"/>
    <n v="34"/>
    <n v="99.97"/>
    <x v="6"/>
    <x v="3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3"/>
    <n v="109"/>
    <n v="75.95999999999999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7"/>
    <n v="114"/>
    <n v="36.770000000000003"/>
    <x v="6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2"/>
    <n v="12"/>
    <n v="24.71"/>
    <x v="2"/>
    <x v="2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3"/>
    <n v="11"/>
    <n v="69.13"/>
    <x v="3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15"/>
    <n v="1132"/>
    <n v="80.73"/>
    <x v="6"/>
    <x v="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28"/>
    <n v="70"/>
    <n v="39"/>
    <x v="5"/>
    <x v="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21"/>
    <n v="103"/>
    <n v="33.24"/>
    <x v="1"/>
    <x v="2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"/>
    <n v="104"/>
    <n v="57.78"/>
    <x v="1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38"/>
    <n v="125"/>
    <n v="32.01"/>
    <x v="1"/>
    <x v="38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4"/>
    <n v="0"/>
    <n v="0"/>
    <x v="0"/>
    <x v="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33"/>
    <n v="7"/>
    <n v="177.39"/>
    <x v="6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7"/>
    <n v="304"/>
    <n v="157.29"/>
    <x v="6"/>
    <x v="27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4"/>
    <n v="0"/>
    <n v="0"/>
    <x v="0"/>
    <x v="4"/>
  </r>
  <r>
    <n v="1141"/>
    <s v="Arena Z - Zombie Survival"/>
    <s v="I think this will be a great game!"/>
    <n v="500"/>
    <n v="0"/>
    <x v="1"/>
    <x v="3"/>
    <s v="EUR"/>
    <n v="1436460450"/>
    <n v="1433868450"/>
    <b v="0"/>
    <n v="0"/>
    <b v="0"/>
    <x v="34"/>
    <n v="0"/>
    <n v="0"/>
    <x v="7"/>
    <x v="3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n v="101"/>
    <n v="200.89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15"/>
    <n v="402"/>
    <n v="245.02"/>
    <x v="6"/>
    <x v="1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2"/>
    <n v="0"/>
    <n v="0"/>
    <x v="2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30"/>
    <n v="1"/>
    <n v="5.31"/>
    <x v="7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20"/>
    <n v="41"/>
    <n v="84.06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n v="100"/>
    <n v="107.21"/>
    <x v="1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2"/>
    <n v="101"/>
    <n v="110.22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n v="117"/>
    <n v="40.76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2"/>
    <n v="5"/>
    <n v="10"/>
    <x v="2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8"/>
    <n v="100"/>
    <n v="171.84"/>
    <x v="0"/>
    <x v="1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"/>
    <n v="105"/>
    <n v="61.1"/>
    <x v="1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13"/>
    <n v="1"/>
    <n v="12.75"/>
    <x v="2"/>
    <x v="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2"/>
    <n v="0"/>
    <n v="0"/>
    <x v="2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2"/>
    <n v="169"/>
    <n v="45.62"/>
    <x v="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2"/>
    <n v="0"/>
    <n v="0"/>
    <x v="2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2"/>
    <s v="GBP"/>
    <n v="1429793446"/>
    <n v="1428583846"/>
    <b v="0"/>
    <n v="61"/>
    <b v="1"/>
    <x v="2"/>
    <n v="115"/>
    <n v="18.77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4"/>
    <s v="CAD"/>
    <n v="1404926665"/>
    <n v="1402334665"/>
    <b v="0"/>
    <n v="12"/>
    <b v="0"/>
    <x v="39"/>
    <n v="5"/>
    <n v="31.75"/>
    <x v="3"/>
    <x v="3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n v="155"/>
    <n v="82.96"/>
    <x v="1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2"/>
    <n v="104"/>
    <n v="199.17"/>
    <x v="2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1"/>
    <s v="AUD"/>
    <n v="1467280800"/>
    <n v="1464921112"/>
    <b v="0"/>
    <n v="81"/>
    <b v="1"/>
    <x v="27"/>
    <n v="158"/>
    <n v="38.99"/>
    <x v="6"/>
    <x v="2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24"/>
    <n v="452"/>
    <n v="75.650000000000006"/>
    <x v="7"/>
    <x v="24"/>
  </r>
  <r>
    <n v="535"/>
    <s v="Astronauts of Hartlepool: a Brexit sci-fi for VAULT 2017"/>
    <s v="Weâ€™re producing a Northern Brexit sci-fi play for VAULT festival 2017 and we need your help!"/>
    <n v="2000"/>
    <n v="2050"/>
    <x v="0"/>
    <x v="2"/>
    <s v="GBP"/>
    <n v="1483707905"/>
    <n v="1481115905"/>
    <b v="0"/>
    <n v="59"/>
    <b v="1"/>
    <x v="2"/>
    <n v="103"/>
    <n v="34.75"/>
    <x v="2"/>
    <x v="2"/>
  </r>
  <r>
    <n v="3324"/>
    <s v="At Swim, Two Boys"/>
    <s v="The play tells the story of Jim and Doyler and their friendship on the brink of Irish independence."/>
    <n v="1500"/>
    <n v="1525"/>
    <x v="0"/>
    <x v="8"/>
    <s v="EUR"/>
    <n v="1465135190"/>
    <n v="1463925590"/>
    <b v="0"/>
    <n v="10"/>
    <b v="1"/>
    <x v="2"/>
    <n v="102"/>
    <n v="152.5"/>
    <x v="2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x v="2"/>
    <n v="0"/>
    <n v="0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8"/>
    <s v="EUR"/>
    <n v="1428493379"/>
    <n v="1425901379"/>
    <b v="0"/>
    <n v="714"/>
    <b v="1"/>
    <x v="3"/>
    <n v="322"/>
    <n v="56.41"/>
    <x v="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15"/>
    <n v="161"/>
    <n v="457.39"/>
    <x v="6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9"/>
    <n v="111"/>
    <n v="34.21"/>
    <x v="5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4"/>
    <n v="103"/>
    <n v="31.91"/>
    <x v="1"/>
    <x v="1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15"/>
    <n v="193"/>
    <n v="63.05"/>
    <x v="6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2"/>
    <n v="0"/>
    <n v="5.5"/>
    <x v="2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2"/>
    <n v="16"/>
    <n v="29.17"/>
    <x v="2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x v="25"/>
    <n v="0"/>
    <n v="0"/>
    <x v="6"/>
    <x v="2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2"/>
    <s v="GBP"/>
    <n v="1383389834"/>
    <n v="1380797834"/>
    <b v="1"/>
    <n v="232"/>
    <b v="1"/>
    <x v="0"/>
    <n v="105"/>
    <n v="67.77"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3"/>
    <n v="127"/>
    <n v="1644"/>
    <x v="6"/>
    <x v="3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33"/>
    <n v="40"/>
    <n v="99.86"/>
    <x v="6"/>
    <x v="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3"/>
    <s v="EUR"/>
    <n v="1434047084"/>
    <n v="1431455084"/>
    <b v="1"/>
    <n v="28"/>
    <b v="0"/>
    <x v="2"/>
    <n v="7"/>
    <n v="75.459999999999994"/>
    <x v="2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x v="1"/>
    <s v="AUD"/>
    <n v="1402618355"/>
    <n v="1400026355"/>
    <b v="0"/>
    <n v="0"/>
    <b v="0"/>
    <x v="34"/>
    <n v="0"/>
    <n v="0"/>
    <x v="7"/>
    <x v="34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13"/>
    <n v="3"/>
    <n v="29"/>
    <x v="2"/>
    <x v="1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38"/>
    <n v="101"/>
    <n v="64.709999999999994"/>
    <x v="1"/>
    <x v="3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2"/>
    <n v="1"/>
    <n v="3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31"/>
    <n v="0"/>
    <n v="0"/>
    <x v="3"/>
    <x v="3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n v="105"/>
    <n v="38.89"/>
    <x v="1"/>
    <x v="7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5"/>
    <n v="0"/>
    <n v="0"/>
    <x v="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4"/>
    <s v="CAD"/>
    <n v="1415865720"/>
    <n v="1413270690"/>
    <b v="0"/>
    <n v="40"/>
    <b v="0"/>
    <x v="33"/>
    <n v="8"/>
    <n v="292.08"/>
    <x v="6"/>
    <x v="3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x v="22"/>
    <n v="1"/>
    <n v="35.9"/>
    <x v="0"/>
    <x v="22"/>
  </r>
  <r>
    <n v="3445"/>
    <s v="Axon Theatre - First Project (Phase 1)"/>
    <s v="Rehearsal &amp; development of our first project as Axon Theatre: &quot;The Star-Spangled Girl&quot; in South Wales."/>
    <n v="2000"/>
    <n v="2000"/>
    <x v="0"/>
    <x v="2"/>
    <s v="GBP"/>
    <n v="1445604236"/>
    <n v="1443185036"/>
    <b v="0"/>
    <n v="31"/>
    <b v="1"/>
    <x v="2"/>
    <n v="100"/>
    <n v="64.52"/>
    <x v="2"/>
    <x v="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30"/>
    <n v="10"/>
    <n v="23"/>
    <x v="7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15"/>
    <n v="1027"/>
    <n v="1323.25"/>
    <x v="6"/>
    <x v="1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8"/>
    <n v="100"/>
    <n v="115.08"/>
    <x v="2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5"/>
    <n v="0"/>
    <n v="0"/>
    <x v="0"/>
    <x v="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8"/>
    <n v="101"/>
    <n v="116.73"/>
    <x v="2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2"/>
    <s v="GBP"/>
    <n v="1433964444"/>
    <n v="1431372444"/>
    <b v="0"/>
    <n v="41"/>
    <b v="1"/>
    <x v="2"/>
    <n v="109"/>
    <n v="26.54"/>
    <x v="2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2"/>
    <n v="24"/>
    <n v="41"/>
    <x v="2"/>
    <x v="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4"/>
    <n v="0"/>
    <n v="0"/>
    <x v="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24"/>
    <n v="496"/>
    <n v="25.09"/>
    <x v="7"/>
    <x v="2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30"/>
    <n v="41"/>
    <n v="23.57"/>
    <x v="7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8"/>
    <n v="119"/>
    <n v="103.04"/>
    <x v="0"/>
    <x v="18"/>
  </r>
  <r>
    <n v="443"/>
    <s v="Bad Teddy Studios"/>
    <s v="We love cartoons!! We want to make more but it costs money to so. Be apart of your daily dose of WTF!?! Pledge now!!"/>
    <n v="10000"/>
    <n v="10"/>
    <x v="1"/>
    <x v="4"/>
    <s v="CAD"/>
    <n v="1391991701"/>
    <n v="1389399701"/>
    <b v="0"/>
    <n v="2"/>
    <b v="0"/>
    <x v="5"/>
    <n v="0"/>
    <n v="5"/>
    <x v="0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20"/>
    <n v="3"/>
    <n v="65"/>
    <x v="4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20"/>
    <n v="0"/>
    <n v="13.01"/>
    <x v="4"/>
    <x v="20"/>
  </r>
  <r>
    <n v="1147"/>
    <s v="baked pugtato"/>
    <s v="amazing gourmet baked potato truck with variable options for everyone, its always been my dream, help me make it come true :)."/>
    <n v="25000"/>
    <n v="0"/>
    <x v="1"/>
    <x v="4"/>
    <s v="CAD"/>
    <n v="1413760783"/>
    <n v="1408576783"/>
    <b v="0"/>
    <n v="0"/>
    <b v="0"/>
    <x v="20"/>
    <n v="0"/>
    <n v="0"/>
    <x v="4"/>
    <x v="20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x v="27"/>
    <n v="21"/>
    <n v="73.37"/>
    <x v="6"/>
    <x v="2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2"/>
    <n v="100"/>
    <n v="22.22"/>
    <x v="2"/>
    <x v="2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x v="8"/>
    <n v="2"/>
    <n v="93.33"/>
    <x v="2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1"/>
    <s v="AUD"/>
    <n v="1438495390"/>
    <n v="1435903390"/>
    <b v="0"/>
    <n v="0"/>
    <b v="0"/>
    <x v="31"/>
    <n v="0"/>
    <n v="0"/>
    <x v="3"/>
    <x v="3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8"/>
    <n v="104"/>
    <n v="125.98"/>
    <x v="2"/>
    <x v="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2"/>
    <n v="9"/>
    <n v="60.06"/>
    <x v="2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8"/>
    <n v="157"/>
    <n v="146.69"/>
    <x v="2"/>
    <x v="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x v="20"/>
    <n v="1"/>
    <n v="50"/>
    <x v="4"/>
    <x v="2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n v="424"/>
    <n v="21.2"/>
    <x v="1"/>
    <x v="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15"/>
    <n v="124"/>
    <n v="194.26"/>
    <x v="6"/>
    <x v="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2"/>
    <s v="GBP"/>
    <n v="1411326015"/>
    <n v="1408734015"/>
    <b v="0"/>
    <n v="1204"/>
    <b v="1"/>
    <x v="24"/>
    <n v="945"/>
    <n v="164.8"/>
    <x v="7"/>
    <x v="2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1"/>
    <s v="AUD"/>
    <n v="1396666779"/>
    <n v="1394078379"/>
    <b v="0"/>
    <n v="3"/>
    <b v="0"/>
    <x v="30"/>
    <n v="2"/>
    <n v="36.33"/>
    <x v="7"/>
    <x v="3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20"/>
    <n v="0"/>
    <n v="0"/>
    <x v="4"/>
    <x v="2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"/>
    <n v="100"/>
    <n v="27.27"/>
    <x v="1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2"/>
    <n v="121"/>
    <n v="40.85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n v="107"/>
    <n v="46.63"/>
    <x v="1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n v="145"/>
    <n v="47.67"/>
    <x v="1"/>
    <x v="7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x v="8"/>
    <n v="58"/>
    <n v="58"/>
    <x v="2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21"/>
    <n v="101"/>
    <n v="51.3"/>
    <x v="1"/>
    <x v="21"/>
  </r>
  <r>
    <n v="3474"/>
    <s v="Be Prepared"/>
    <s v="Help us get actor-writer Ian Bonar's debut play - a hilarious, heartbreaking story of grief and loss - to the 2016 Edinburgh Fringe."/>
    <n v="2000"/>
    <n v="2020"/>
    <x v="0"/>
    <x v="2"/>
    <s v="GBP"/>
    <n v="1469016131"/>
    <n v="1466424131"/>
    <b v="0"/>
    <n v="39"/>
    <b v="1"/>
    <x v="2"/>
    <n v="101"/>
    <n v="51.79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13"/>
    <n v="4"/>
    <n v="55.06"/>
    <x v="2"/>
    <x v="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n v="101"/>
    <n v="53.16"/>
    <x v="1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n v="166"/>
    <n v="31.82"/>
    <x v="1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x v="17"/>
    <n v="0"/>
    <n v="0"/>
    <x v="1"/>
    <x v="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2"/>
    <n v="110"/>
    <n v="50.02"/>
    <x v="2"/>
    <x v="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0"/>
    <n v="106"/>
    <n v="40.78"/>
    <x v="0"/>
    <x v="10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x v="23"/>
    <n v="41"/>
    <n v="47.77"/>
    <x v="5"/>
    <x v="23"/>
  </r>
  <r>
    <n v="3723"/>
    <s v="Beauty and the Beast"/>
    <s v="Saltmine Theatre Company present Beauty and the Beast:"/>
    <n v="4500"/>
    <n v="4592"/>
    <x v="0"/>
    <x v="2"/>
    <s v="GBP"/>
    <n v="1417374262"/>
    <n v="1414778662"/>
    <b v="0"/>
    <n v="63"/>
    <b v="1"/>
    <x v="2"/>
    <n v="102"/>
    <n v="72.89"/>
    <x v="2"/>
    <x v="2"/>
  </r>
  <r>
    <n v="1188"/>
    <s v="Because Dance."/>
    <s v="A photobook of young dancers and their inspiring stories, photographed in beautiful and unique locations."/>
    <n v="2000"/>
    <n v="3211"/>
    <x v="0"/>
    <x v="4"/>
    <s v="CAD"/>
    <n v="1482943740"/>
    <n v="1481129340"/>
    <b v="0"/>
    <n v="85"/>
    <b v="1"/>
    <x v="3"/>
    <n v="161"/>
    <n v="37.78"/>
    <x v="3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9"/>
    <n v="116"/>
    <n v="7.25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30"/>
    <n v="1"/>
    <n v="31.56"/>
    <x v="7"/>
    <x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9"/>
    <n v="125"/>
    <n v="38.549999999999997"/>
    <x v="5"/>
    <x v="1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21"/>
    <n v="128"/>
    <n v="21.37"/>
    <x v="1"/>
    <x v="2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2"/>
    <n v="42"/>
    <n v="105.03"/>
    <x v="2"/>
    <x v="2"/>
  </r>
  <r>
    <n v="2360"/>
    <s v="Bee Bay Microjobs (Canceled)"/>
    <s v="Welcome to Bee Bay Canada, your commission free microjobs website.  Sell at any price and keep 100% of what you earn!"/>
    <n v="5000"/>
    <n v="2"/>
    <x v="2"/>
    <x v="4"/>
    <s v="CAD"/>
    <n v="1454864280"/>
    <n v="1452272280"/>
    <b v="0"/>
    <n v="1"/>
    <b v="0"/>
    <x v="25"/>
    <n v="0"/>
    <n v="2"/>
    <x v="6"/>
    <x v="2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n v="113"/>
    <n v="48.05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5"/>
    <n v="181"/>
    <n v="40.49"/>
    <x v="4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5"/>
    <n v="48"/>
    <n v="30"/>
    <x v="4"/>
    <x v="3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8"/>
    <n v="116"/>
    <n v="50.69"/>
    <x v="2"/>
    <x v="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3"/>
    <n v="113"/>
    <n v="74.22"/>
    <x v="2"/>
    <x v="1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2"/>
    <n v="135"/>
    <n v="168.75"/>
    <x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n v="106"/>
    <n v="62.71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30"/>
    <n v="0"/>
    <n v="13.25"/>
    <x v="7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0"/>
    <s v="EUR"/>
    <n v="1461535140"/>
    <n v="1459716480"/>
    <b v="0"/>
    <n v="1"/>
    <b v="0"/>
    <x v="16"/>
    <n v="1"/>
    <n v="15"/>
    <x v="5"/>
    <x v="1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n v="105"/>
    <n v="158.96"/>
    <x v="1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2"/>
    <s v="GBP"/>
    <n v="1406760101"/>
    <n v="1404168101"/>
    <b v="0"/>
    <n v="72"/>
    <b v="1"/>
    <x v="2"/>
    <n v="109"/>
    <n v="30.15"/>
    <x v="2"/>
    <x v="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2"/>
    <n v="106"/>
    <n v="184.78"/>
    <x v="2"/>
    <x v="2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2"/>
    <n v="4"/>
    <n v="175"/>
    <x v="2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n v="119"/>
    <n v="230.09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2"/>
    <n v="23"/>
    <n v="96.55"/>
    <x v="2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3"/>
    <s v="CHF"/>
    <n v="1485480408"/>
    <n v="1482888408"/>
    <b v="0"/>
    <n v="0"/>
    <b v="0"/>
    <x v="33"/>
    <n v="0"/>
    <n v="0"/>
    <x v="6"/>
    <x v="3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4"/>
    <s v="CAD"/>
    <n v="1413547200"/>
    <n v="1411417602"/>
    <b v="0"/>
    <n v="21"/>
    <b v="1"/>
    <x v="0"/>
    <n v="102"/>
    <n v="68.099999999999994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2"/>
    <n v="75"/>
    <n v="251.33"/>
    <x v="2"/>
    <x v="2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13"/>
    <n v="20"/>
    <n v="58.95"/>
    <x v="2"/>
    <x v="13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x v="26"/>
    <n v="2"/>
    <n v="10"/>
    <x v="8"/>
    <x v="26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3"/>
    <n v="61"/>
    <n v="109.94"/>
    <x v="3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3"/>
    <s v="EUR"/>
    <n v="1444291193"/>
    <n v="1441699193"/>
    <b v="1"/>
    <n v="187"/>
    <b v="1"/>
    <x v="8"/>
    <n v="120"/>
    <n v="64.16"/>
    <x v="2"/>
    <x v="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8"/>
    <n v="180"/>
    <n v="54"/>
    <x v="2"/>
    <x v="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33"/>
    <n v="18"/>
    <n v="43.98"/>
    <x v="6"/>
    <x v="3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2"/>
    <n v="120"/>
    <n v="66.67"/>
    <x v="2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2"/>
    <n v="107"/>
    <n v="37.590000000000003"/>
    <x v="2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2"/>
    <s v="GBP"/>
    <n v="1434624067"/>
    <n v="1432032067"/>
    <b v="0"/>
    <n v="57"/>
    <b v="1"/>
    <x v="2"/>
    <n v="109"/>
    <n v="57.39"/>
    <x v="2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40"/>
    <n v="2"/>
    <n v="108.25"/>
    <x v="6"/>
    <x v="4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30"/>
    <n v="3"/>
    <n v="17.989999999999998"/>
    <x v="7"/>
    <x v="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n v="232"/>
    <n v="106.43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n v="100"/>
    <n v="110.07"/>
    <x v="0"/>
    <x v="0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3"/>
    <n v="1"/>
    <n v="19"/>
    <x v="3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n v="102"/>
    <n v="58.21"/>
    <x v="1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15"/>
    <n v="108"/>
    <n v="154.16999999999999"/>
    <x v="6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x v="26"/>
    <n v="0"/>
    <n v="0"/>
    <x v="8"/>
    <x v="26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x v="25"/>
    <n v="0"/>
    <n v="1"/>
    <x v="6"/>
    <x v="2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8"/>
    <n v="101"/>
    <n v="158.68"/>
    <x v="0"/>
    <x v="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"/>
    <n v="101"/>
    <n v="91.59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8"/>
    <n v="100"/>
    <n v="133.33000000000001"/>
    <x v="0"/>
    <x v="1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33"/>
    <n v="11"/>
    <n v="51.82"/>
    <x v="6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20"/>
    <n v="2"/>
    <n v="50.33"/>
    <x v="4"/>
    <x v="2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5"/>
    <n v="101"/>
    <n v="271.51"/>
    <x v="4"/>
    <x v="3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1"/>
    <s v="AUD"/>
    <n v="1405478025"/>
    <n v="1402886025"/>
    <b v="0"/>
    <n v="0"/>
    <b v="0"/>
    <x v="33"/>
    <n v="0"/>
    <n v="0"/>
    <x v="6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33"/>
    <n v="1"/>
    <n v="22.5"/>
    <x v="6"/>
    <x v="3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n v="131"/>
    <n v="45.05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2"/>
    <s v="GBP"/>
    <n v="1468611272"/>
    <n v="1466019272"/>
    <b v="0"/>
    <n v="27"/>
    <b v="1"/>
    <x v="2"/>
    <n v="101"/>
    <n v="56.33"/>
    <x v="2"/>
    <x v="2"/>
  </r>
  <r>
    <n v="2703"/>
    <s v="Bisagra Teatro: Foro Multidisciplinario"/>
    <s v="Â¡Tu nuevo espacio cultural multidisciplinario en el centro de Pachuca, Hidalgo"/>
    <n v="40000"/>
    <n v="41500"/>
    <x v="3"/>
    <x v="12"/>
    <s v="MXN"/>
    <n v="1490196830"/>
    <n v="1485016430"/>
    <b v="0"/>
    <n v="45"/>
    <b v="0"/>
    <x v="8"/>
    <n v="104"/>
    <n v="922.22"/>
    <x v="2"/>
    <x v="8"/>
  </r>
  <r>
    <n v="217"/>
    <s v="Bitch"/>
    <s v="A roadmovie by paw"/>
    <n v="100000"/>
    <n v="11943"/>
    <x v="1"/>
    <x v="14"/>
    <s v="SEK"/>
    <n v="1419780149"/>
    <n v="1417101749"/>
    <b v="0"/>
    <n v="38"/>
    <b v="0"/>
    <x v="4"/>
    <n v="12"/>
    <n v="314.29000000000002"/>
    <x v="0"/>
    <x v="4"/>
  </r>
  <r>
    <n v="2256"/>
    <s v="Bitcoin Empire"/>
    <s v="Build your crypto-currency empire and sabotage your opponents. A deck building, card game. 2-4 players. 15 minutes."/>
    <n v="480"/>
    <n v="1069"/>
    <x v="0"/>
    <x v="2"/>
    <s v="GBP"/>
    <n v="1479811846"/>
    <n v="1478602246"/>
    <b v="0"/>
    <n v="50"/>
    <b v="1"/>
    <x v="24"/>
    <n v="223"/>
    <n v="21.38"/>
    <x v="7"/>
    <x v="2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2"/>
    <n v="0"/>
    <n v="1.5"/>
    <x v="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28"/>
    <n v="0"/>
    <n v="5"/>
    <x v="5"/>
    <x v="28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n v="143"/>
    <n v="25"/>
    <x v="1"/>
    <x v="7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8"/>
    <n v="0"/>
    <n v="0"/>
    <x v="2"/>
    <x v="8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x v="22"/>
    <n v="0"/>
    <n v="0"/>
    <x v="0"/>
    <x v="22"/>
  </r>
  <r>
    <n v="185"/>
    <s v="BLANK Short Movie"/>
    <s v="Love has no boundaries!"/>
    <n v="40000"/>
    <n v="2200"/>
    <x v="1"/>
    <x v="15"/>
    <s v="NOK"/>
    <n v="1471557139"/>
    <n v="1468965139"/>
    <b v="0"/>
    <n v="10"/>
    <b v="0"/>
    <x v="4"/>
    <n v="6"/>
    <n v="220"/>
    <x v="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13"/>
    <n v="0"/>
    <n v="0"/>
    <x v="2"/>
    <x v="1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2"/>
    <n v="2"/>
    <n v="1.5"/>
    <x v="2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20"/>
    <n v="0"/>
    <n v="0"/>
    <x v="4"/>
    <x v="2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n v="111"/>
    <n v="109.82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2"/>
    <s v="GBP"/>
    <n v="1479846507"/>
    <n v="1479241707"/>
    <b v="0"/>
    <n v="17"/>
    <b v="1"/>
    <x v="24"/>
    <n v="299"/>
    <n v="35.119999999999997"/>
    <x v="7"/>
    <x v="2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n v="107"/>
    <n v="64.44"/>
    <x v="1"/>
    <x v="7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5"/>
    <n v="0"/>
    <n v="0"/>
    <x v="0"/>
    <x v="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x v="23"/>
    <n v="5"/>
    <n v="84.33"/>
    <x v="5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n v="1429722209"/>
    <b v="0"/>
    <n v="100"/>
    <b v="1"/>
    <x v="2"/>
    <n v="101"/>
    <n v="1008.24"/>
    <x v="2"/>
    <x v="2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4"/>
    <n v="0"/>
    <n v="0"/>
    <x v="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3"/>
    <n v="20"/>
    <n v="55.28"/>
    <x v="3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n v="162"/>
    <n v="62.52"/>
    <x v="1"/>
    <x v="7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33"/>
    <n v="12"/>
    <n v="72.59"/>
    <x v="6"/>
    <x v="3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x v="22"/>
    <n v="0"/>
    <n v="0"/>
    <x v="0"/>
    <x v="2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n v="121"/>
    <n v="46.09"/>
    <x v="1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2"/>
    <s v="GBP"/>
    <n v="1467054000"/>
    <n v="1463144254"/>
    <b v="0"/>
    <n v="28"/>
    <b v="1"/>
    <x v="2"/>
    <n v="127"/>
    <n v="22.61"/>
    <x v="2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8"/>
    <n v="100"/>
    <n v="51.72"/>
    <x v="2"/>
    <x v="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2"/>
    <n v="105"/>
    <n v="98.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15"/>
    <n v="262"/>
    <n v="127.32"/>
    <x v="6"/>
    <x v="1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3"/>
    <n v="132"/>
    <n v="39.07"/>
    <x v="6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3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"/>
    <n v="107"/>
    <n v="27.94"/>
    <x v="1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3"/>
    <s v="EUR"/>
    <n v="1443808800"/>
    <n v="1441048658"/>
    <b v="1"/>
    <n v="122"/>
    <b v="0"/>
    <x v="3"/>
    <n v="36"/>
    <n v="67.14"/>
    <x v="3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4"/>
    <s v="CAD"/>
    <n v="1432694700"/>
    <n v="1429651266"/>
    <b v="0"/>
    <n v="74"/>
    <b v="1"/>
    <x v="2"/>
    <n v="108"/>
    <n v="46.89"/>
    <x v="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16"/>
    <n v="7"/>
    <n v="44.5"/>
    <x v="5"/>
    <x v="16"/>
  </r>
  <r>
    <n v="3519"/>
    <s v="Bookstory"/>
    <s v="Bookstory is a tiny puppet musical with some very big ideas that tells the story of the story in the digital age"/>
    <n v="2000"/>
    <n v="2027"/>
    <x v="0"/>
    <x v="2"/>
    <s v="GBP"/>
    <n v="1425478950"/>
    <n v="1422886950"/>
    <b v="0"/>
    <n v="28"/>
    <b v="1"/>
    <x v="2"/>
    <n v="101"/>
    <n v="72.39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2"/>
    <n v="127"/>
    <n v="72.709999999999994"/>
    <x v="2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n v="106"/>
    <n v="72.48"/>
    <x v="0"/>
    <x v="0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x v="33"/>
    <n v="11"/>
    <n v="29.89"/>
    <x v="6"/>
    <x v="33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13"/>
    <n v="0"/>
    <n v="17.5"/>
    <x v="2"/>
    <x v="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5"/>
    <n v="108"/>
    <n v="90"/>
    <x v="4"/>
    <x v="3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11"/>
    <n v="0"/>
    <n v="0"/>
    <x v="5"/>
    <x v="1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5"/>
    <n v="115"/>
    <n v="62.07"/>
    <x v="4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5"/>
    <n v="155"/>
    <n v="69.27"/>
    <x v="4"/>
    <x v="35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9"/>
    <n v="1"/>
    <n v="1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x v="13"/>
    <n v="0"/>
    <n v="10"/>
    <x v="2"/>
    <x v="13"/>
  </r>
  <r>
    <n v="27"/>
    <s v="B-Rabbit TV Comedy Pilot"/>
    <s v="B-Rabbit is a hilarious depiction of immigrating to New Zealand and the life you desperately tried to leave behind."/>
    <n v="20000"/>
    <n v="22345"/>
    <x v="0"/>
    <x v="5"/>
    <s v="NZD"/>
    <n v="1416113833"/>
    <n v="1413518233"/>
    <b v="0"/>
    <n v="150"/>
    <b v="1"/>
    <x v="18"/>
    <n v="112"/>
    <n v="148.97"/>
    <x v="0"/>
    <x v="1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n v="104"/>
    <n v="60.86"/>
    <x v="1"/>
    <x v="7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25"/>
    <n v="3"/>
    <n v="200"/>
    <x v="6"/>
    <x v="2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n v="122"/>
    <n v="85.5"/>
    <x v="1"/>
    <x v="7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n v="106"/>
    <n v="90.28"/>
    <x v="1"/>
    <x v="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2"/>
    <s v="GBP"/>
    <n v="1488830400"/>
    <n v="1484924605"/>
    <b v="1"/>
    <n v="255"/>
    <b v="1"/>
    <x v="21"/>
    <n v="117"/>
    <n v="45.99"/>
    <x v="1"/>
    <x v="2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"/>
    <n v="105"/>
    <n v="32.32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2"/>
    <n v="114"/>
    <n v="113.57"/>
    <x v="2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5"/>
    <n v="254"/>
    <n v="47.38"/>
    <x v="4"/>
    <x v="3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n v="100"/>
    <n v="169.85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x v="8"/>
    <n v="2"/>
    <n v="18.899999999999999"/>
    <x v="2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n v="107"/>
    <n v="88.19"/>
    <x v="1"/>
    <x v="7"/>
  </r>
  <r>
    <n v="631"/>
    <s v="Brevity: A Powerful Online Publishing Software! (Canceled)"/>
    <s v="A Powerful Multimedia-Rich Software that aims at making online publishing very simple."/>
    <n v="50000"/>
    <n v="690"/>
    <x v="2"/>
    <x v="4"/>
    <s v="CAD"/>
    <n v="1464460329"/>
    <n v="1461954729"/>
    <b v="0"/>
    <n v="9"/>
    <b v="0"/>
    <x v="25"/>
    <n v="1"/>
    <n v="76.67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15"/>
    <n v="179"/>
    <n v="282.72000000000003"/>
    <x v="6"/>
    <x v="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3"/>
    <x v="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8"/>
    <n v="110"/>
    <n v="41.68"/>
    <x v="0"/>
    <x v="1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38"/>
    <n v="115"/>
    <n v="82.38"/>
    <x v="1"/>
    <x v="3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2"/>
    <s v="GBP"/>
    <n v="1467414000"/>
    <n v="1462492178"/>
    <b v="0"/>
    <n v="70"/>
    <b v="1"/>
    <x v="2"/>
    <n v="108"/>
    <n v="76.8"/>
    <x v="2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15"/>
    <n v="118"/>
    <n v="97.19"/>
    <x v="6"/>
    <x v="15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40"/>
    <n v="43"/>
    <n v="40.98"/>
    <x v="6"/>
    <x v="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x v="33"/>
    <n v="70"/>
    <n v="382.39"/>
    <x v="6"/>
    <x v="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3"/>
    <n v="102"/>
    <n v="231.66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2"/>
    <n v="111"/>
    <n v="200.69"/>
    <x v="2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5"/>
    <n v="108"/>
    <n v="74.23"/>
    <x v="4"/>
    <x v="3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2"/>
    <n v="108"/>
    <n v="47.46"/>
    <x v="2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6"/>
    <n v="31"/>
    <n v="21.47"/>
    <x v="1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21"/>
    <n v="112"/>
    <n v="23.96"/>
    <x v="1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2"/>
    <n v="102"/>
    <n v="119.19"/>
    <x v="2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2"/>
    <n v="102"/>
    <n v="106.84"/>
    <x v="2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2"/>
    <n v="62"/>
    <n v="486.43"/>
    <x v="2"/>
    <x v="2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8"/>
    <n v="109"/>
    <n v="66.349999999999994"/>
    <x v="0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2"/>
    <n v="0"/>
    <n v="25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2"/>
    <n v="112"/>
    <n v="44.32"/>
    <x v="5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2"/>
    <n v="102"/>
    <n v="62.92"/>
    <x v="2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2"/>
    <n v="1"/>
    <n v="20"/>
    <x v="2"/>
    <x v="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9"/>
    <n v="102"/>
    <n v="57.54"/>
    <x v="1"/>
    <x v="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x v="26"/>
    <n v="0"/>
    <n v="250"/>
    <x v="8"/>
    <x v="2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5"/>
    <n v="10"/>
    <n v="73.459999999999994"/>
    <x v="0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n v="105"/>
    <n v="201.94"/>
    <x v="1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2"/>
    <n v="12"/>
    <n v="79.400000000000006"/>
    <x v="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2"/>
    <s v="GBP"/>
    <n v="1427414400"/>
    <n v="1422656201"/>
    <b v="0"/>
    <n v="65"/>
    <b v="1"/>
    <x v="2"/>
    <n v="153"/>
    <n v="70.459999999999994"/>
    <x v="2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24"/>
    <n v="153"/>
    <n v="57.77"/>
    <x v="7"/>
    <x v="24"/>
  </r>
  <r>
    <n v="2182"/>
    <s v="Broken World - A Post-Apocalypse Tabletop RPG"/>
    <s v="An incredibly comprehensive tabletop rpg book for the post apocalypse, inspired by Dungeon World."/>
    <n v="3000"/>
    <n v="15725"/>
    <x v="0"/>
    <x v="4"/>
    <s v="CAD"/>
    <n v="1412285825"/>
    <n v="1409261825"/>
    <b v="0"/>
    <n v="356"/>
    <b v="1"/>
    <x v="24"/>
    <n v="524"/>
    <n v="44.17"/>
    <x v="7"/>
    <x v="2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5"/>
    <n v="168"/>
    <n v="75.67"/>
    <x v="4"/>
    <x v="3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2"/>
    <n v="105"/>
    <n v="79.540000000000006"/>
    <x v="2"/>
    <x v="2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8"/>
    <n v="142"/>
    <n v="117.51"/>
    <x v="0"/>
    <x v="1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n v="127"/>
    <n v="59.23"/>
    <x v="1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4"/>
    <s v="CAD"/>
    <n v="1488495478"/>
    <n v="1485903478"/>
    <b v="0"/>
    <n v="2"/>
    <b v="0"/>
    <x v="8"/>
    <n v="0"/>
    <n v="52.5"/>
    <x v="2"/>
    <x v="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9"/>
    <n v="158"/>
    <n v="68.349999999999994"/>
    <x v="5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8"/>
    <n v="145"/>
    <n v="56.14"/>
    <x v="0"/>
    <x v="18"/>
  </r>
  <r>
    <n v="3216"/>
    <s v="BRUTE"/>
    <s v="Brute (winner of the 2015 IdeasTap Underbelly Award) is new writing based on the true story of a rather twisted, horrible schoolgirl."/>
    <n v="2000"/>
    <n v="2001"/>
    <x v="0"/>
    <x v="2"/>
    <s v="GBP"/>
    <n v="1436625000"/>
    <n v="1433934371"/>
    <b v="1"/>
    <n v="35"/>
    <b v="1"/>
    <x v="2"/>
    <n v="100"/>
    <n v="57.17"/>
    <x v="2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3"/>
    <s v="EUR"/>
    <n v="1433996746"/>
    <n v="1431404746"/>
    <b v="1"/>
    <n v="729"/>
    <b v="1"/>
    <x v="15"/>
    <n v="201"/>
    <n v="220.74"/>
    <x v="6"/>
    <x v="15"/>
  </r>
  <r>
    <n v="3394"/>
    <s v="Buffer: Edinburgh Fringe 2014"/>
    <s v="Ambitious, Edinburgh-based company, Thrive Theatre, are bringing their brand new comedy BUFFER to the 2014 Edinburgh Fringe!"/>
    <n v="550"/>
    <n v="783"/>
    <x v="0"/>
    <x v="2"/>
    <s v="GBP"/>
    <n v="1406470645"/>
    <n v="1403878645"/>
    <b v="0"/>
    <n v="27"/>
    <b v="1"/>
    <x v="2"/>
    <n v="142"/>
    <n v="29"/>
    <x v="2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15"/>
    <n v="209"/>
    <n v="131.99"/>
    <x v="6"/>
    <x v="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30"/>
    <n v="18"/>
    <n v="74.209999999999994"/>
    <x v="7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40"/>
    <n v="1"/>
    <n v="28.89"/>
    <x v="6"/>
    <x v="4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x v="33"/>
    <n v="65"/>
    <n v="201.6"/>
    <x v="6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8"/>
    <n v="246"/>
    <n v="67.7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25"/>
    <n v="4"/>
    <n v="24.78"/>
    <x v="6"/>
    <x v="2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27"/>
    <n v="1"/>
    <n v="15"/>
    <x v="6"/>
    <x v="2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8"/>
    <n v="15"/>
    <n v="140.54"/>
    <x v="2"/>
    <x v="8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x v="20"/>
    <n v="1"/>
    <n v="25.5"/>
    <x v="4"/>
    <x v="2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8"/>
    <n v="147"/>
    <n v="155.24"/>
    <x v="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x v="25"/>
    <n v="1"/>
    <n v="342"/>
    <x v="6"/>
    <x v="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15"/>
    <n v="126"/>
    <n v="47.91"/>
    <x v="6"/>
    <x v="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36"/>
    <n v="63"/>
    <n v="128.62"/>
    <x v="6"/>
    <x v="3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15"/>
    <n v="138"/>
    <n v="87.44"/>
    <x v="6"/>
    <x v="1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n v="100"/>
    <n v="71.43000000000000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15"/>
    <n v="399"/>
    <n v="577.28"/>
    <x v="6"/>
    <x v="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4"/>
    <s v="CAD"/>
    <n v="1428292800"/>
    <n v="1424368298"/>
    <b v="0"/>
    <n v="83"/>
    <b v="1"/>
    <x v="2"/>
    <n v="113"/>
    <n v="68.25"/>
    <x v="2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5"/>
    <n v="14"/>
    <n v="51.88"/>
    <x v="0"/>
    <x v="5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8"/>
    <n v="0"/>
    <n v="1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1"/>
    <s v="AUD"/>
    <n v="1468658866"/>
    <n v="1464943666"/>
    <b v="0"/>
    <n v="2"/>
    <b v="0"/>
    <x v="11"/>
    <n v="11"/>
    <n v="52.5"/>
    <x v="5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x v="20"/>
    <n v="0"/>
    <n v="60"/>
    <x v="4"/>
    <x v="2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2"/>
    <n v="101"/>
    <n v="256.37"/>
    <x v="2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2"/>
    <n v="15"/>
    <n v="38.25"/>
    <x v="2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x v="25"/>
    <n v="0"/>
    <n v="54"/>
    <x v="6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4"/>
    <s v="CAD"/>
    <n v="1485838800"/>
    <n v="1484756245"/>
    <b v="0"/>
    <n v="4"/>
    <b v="0"/>
    <x v="25"/>
    <n v="1"/>
    <n v="8.75"/>
    <x v="6"/>
    <x v="2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8"/>
    <n v="16"/>
    <n v="88.44"/>
    <x v="2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n v="104"/>
    <n v="53.56"/>
    <x v="1"/>
    <x v="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33"/>
    <n v="1"/>
    <n v="35.33"/>
    <x v="6"/>
    <x v="3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2"/>
    <n v="112"/>
    <n v="69.19"/>
    <x v="2"/>
    <x v="2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11"/>
    <n v="1"/>
    <n v="5"/>
    <x v="5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34"/>
    <n v="10"/>
    <n v="32.82"/>
    <x v="7"/>
    <x v="3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2"/>
    <s v="GBP"/>
    <n v="1456487532"/>
    <n v="1453895532"/>
    <b v="0"/>
    <n v="666"/>
    <b v="1"/>
    <x v="15"/>
    <n v="202"/>
    <n v="45.55"/>
    <x v="6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5"/>
    <n v="294"/>
    <n v="66.62"/>
    <x v="4"/>
    <x v="3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2"/>
    <s v="GBP"/>
    <n v="1450051200"/>
    <n v="1448269539"/>
    <b v="0"/>
    <n v="391"/>
    <b v="1"/>
    <x v="24"/>
    <n v="332"/>
    <n v="21.23"/>
    <x v="7"/>
    <x v="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3"/>
    <s v="EUR"/>
    <n v="1478723208"/>
    <n v="1476559608"/>
    <b v="0"/>
    <n v="52"/>
    <b v="1"/>
    <x v="27"/>
    <n v="956"/>
    <n v="27.58"/>
    <x v="6"/>
    <x v="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20"/>
    <n v="6"/>
    <n v="12.14"/>
    <x v="4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x v="13"/>
    <n v="0"/>
    <n v="0"/>
    <x v="2"/>
    <x v="1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9"/>
    <s v="EUR"/>
    <n v="1450602000"/>
    <n v="1445415653"/>
    <b v="0"/>
    <n v="170"/>
    <b v="1"/>
    <x v="3"/>
    <n v="135"/>
    <n v="79.41"/>
    <x v="3"/>
    <x v="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6"/>
    <n v="18"/>
    <n v="58.18"/>
    <x v="1"/>
    <x v="6"/>
  </r>
  <r>
    <n v="3190"/>
    <s v="Call It A Day Productions - THE LIFE"/>
    <s v="Call It A Day Productions is putting on their first full production in December and every little bit helps!"/>
    <n v="4000"/>
    <n v="0"/>
    <x v="1"/>
    <x v="4"/>
    <s v="CAD"/>
    <n v="1481258275"/>
    <n v="1478662675"/>
    <b v="0"/>
    <n v="0"/>
    <b v="0"/>
    <x v="13"/>
    <n v="0"/>
    <n v="0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"/>
    <n v="103"/>
    <n v="50.37"/>
    <x v="1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n v="116"/>
    <n v="35.619999999999997"/>
    <x v="1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x v="27"/>
    <n v="1"/>
    <n v="17.670000000000002"/>
    <x v="6"/>
    <x v="2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2"/>
    <n v="0"/>
    <n v="5"/>
    <x v="2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2"/>
    <n v="26"/>
    <n v="65.97"/>
    <x v="1"/>
    <x v="1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2"/>
    <n v="126"/>
    <n v="53.72"/>
    <x v="2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x v="2"/>
    <s v="GBP"/>
    <n v="1458075600"/>
    <n v="1456183649"/>
    <b v="0"/>
    <n v="72"/>
    <b v="1"/>
    <x v="2"/>
    <n v="106"/>
    <n v="44.14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2"/>
    <s v="GBP"/>
    <n v="1466463600"/>
    <n v="1463337315"/>
    <b v="0"/>
    <n v="207"/>
    <b v="1"/>
    <x v="2"/>
    <n v="100"/>
    <n v="48.44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38"/>
    <n v="202"/>
    <n v="89.25"/>
    <x v="1"/>
    <x v="3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n v="117"/>
    <n v="75.48"/>
    <x v="1"/>
    <x v="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x v="25"/>
    <n v="2"/>
    <n v="224.43"/>
    <x v="6"/>
    <x v="25"/>
  </r>
  <r>
    <n v="3571"/>
    <s v="Cans at Theatre503"/>
    <s v="Support Kuleshovâ€™s first full length production; help to build the set and bring a fierce and important new play to life"/>
    <n v="1500"/>
    <n v="1831"/>
    <x v="0"/>
    <x v="2"/>
    <s v="GBP"/>
    <n v="1414701413"/>
    <n v="1412109413"/>
    <b v="0"/>
    <n v="25"/>
    <b v="1"/>
    <x v="2"/>
    <n v="122"/>
    <n v="73.239999999999995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8"/>
    <n v="160"/>
    <n v="109.78"/>
    <x v="0"/>
    <x v="18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x v="30"/>
    <n v="0"/>
    <n v="103.33"/>
    <x v="7"/>
    <x v="3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13"/>
    <n v="0"/>
    <n v="1"/>
    <x v="2"/>
    <x v="1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3"/>
    <n v="279"/>
    <n v="23.52"/>
    <x v="6"/>
    <x v="3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33"/>
    <n v="144"/>
    <n v="50.5"/>
    <x v="6"/>
    <x v="33"/>
  </r>
  <r>
    <n v="1902"/>
    <s v="Cardboard reality"/>
    <s v="Virtual reality is expensive, here is the solution. I've created a VR device out of cardboard. I present: World's cheapest VR Device."/>
    <n v="1000"/>
    <n v="12"/>
    <x v="1"/>
    <x v="11"/>
    <s v="EUR"/>
    <n v="1425495447"/>
    <n v="1422903447"/>
    <b v="0"/>
    <n v="3"/>
    <b v="0"/>
    <x v="40"/>
    <n v="1"/>
    <n v="4"/>
    <x v="6"/>
    <x v="4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3"/>
    <s v="EUR"/>
    <n v="1451602800"/>
    <n v="1449011610"/>
    <b v="0"/>
    <n v="23"/>
    <b v="0"/>
    <x v="33"/>
    <n v="6"/>
    <n v="82.09"/>
    <x v="6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9"/>
    <n v="0"/>
    <n v="0"/>
    <x v="4"/>
    <x v="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4"/>
    <n v="120"/>
    <n v="63.38"/>
    <x v="1"/>
    <x v="1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13"/>
    <n v="60"/>
    <n v="174"/>
    <x v="2"/>
    <x v="1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2"/>
    <n v="5"/>
    <n v="9.4"/>
    <x v="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0"/>
    <n v="198"/>
    <n v="53.04"/>
    <x v="0"/>
    <x v="10"/>
  </r>
  <r>
    <n v="3926"/>
    <s v="Caryl Churchill's 'Top Girls' - NSW HSC Text"/>
    <s v="Producing syllabus-relevant theatre targeted to HSC students on the NSW Central Coast"/>
    <n v="5000"/>
    <n v="15"/>
    <x v="1"/>
    <x v="1"/>
    <s v="AUD"/>
    <n v="1419645748"/>
    <n v="1417053748"/>
    <b v="0"/>
    <n v="1"/>
    <b v="0"/>
    <x v="2"/>
    <n v="0"/>
    <n v="15"/>
    <x v="2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2"/>
    <s v="MXN"/>
    <n v="1490416380"/>
    <n v="1487485760"/>
    <b v="0"/>
    <n v="6"/>
    <b v="0"/>
    <x v="2"/>
    <n v="5"/>
    <n v="450"/>
    <x v="2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2"/>
    <n v="109"/>
    <n v="139.24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38"/>
    <n v="118"/>
    <n v="36.24"/>
    <x v="1"/>
    <x v="3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2"/>
    <n v="139"/>
    <n v="45.35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15"/>
    <n v="263"/>
    <n v="272.36"/>
    <x v="6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34"/>
    <n v="0"/>
    <n v="0"/>
    <x v="7"/>
    <x v="3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n v="133"/>
    <n v="86.96"/>
    <x v="1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2"/>
    <n v="103"/>
    <n v="85.53"/>
    <x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x v="22"/>
    <n v="11"/>
    <n v="46.18"/>
    <x v="0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5"/>
    <n v="1"/>
    <n v="35.83"/>
    <x v="0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1"/>
    <s v="AUD"/>
    <n v="1472882100"/>
    <n v="1467941542"/>
    <b v="0"/>
    <n v="0"/>
    <b v="0"/>
    <x v="22"/>
    <n v="0"/>
    <n v="0"/>
    <x v="0"/>
    <x v="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x v="23"/>
    <n v="1"/>
    <n v="20"/>
    <x v="5"/>
    <x v="2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3"/>
    <n v="104"/>
    <n v="99.54"/>
    <x v="2"/>
    <x v="13"/>
  </r>
  <r>
    <n v="1741"/>
    <s v="Caught off Guard"/>
    <s v="A photo journal documenting my experiences and travels across New Zealand"/>
    <n v="1200"/>
    <n v="1330"/>
    <x v="0"/>
    <x v="2"/>
    <s v="GBP"/>
    <n v="1433948671"/>
    <n v="1430060671"/>
    <b v="0"/>
    <n v="52"/>
    <b v="1"/>
    <x v="3"/>
    <n v="111"/>
    <n v="25.58"/>
    <x v="3"/>
    <x v="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"/>
    <n v="100"/>
    <n v="78.95"/>
    <x v="1"/>
    <x v="1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2"/>
    <n v="5"/>
    <n v="183.33"/>
    <x v="2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2"/>
    <n v="101"/>
    <n v="131.13999999999999"/>
    <x v="2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6"/>
    <n v="0"/>
    <n v="25"/>
    <x v="1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9"/>
    <n v="122"/>
    <n v="84.14"/>
    <x v="5"/>
    <x v="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9"/>
    <n v="238"/>
    <n v="33.06"/>
    <x v="5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38"/>
    <n v="127"/>
    <n v="52.6"/>
    <x v="1"/>
    <x v="3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n v="117"/>
    <n v="59.25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2"/>
    <n v="24"/>
    <n v="24.33"/>
    <x v="2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x v="27"/>
    <n v="0"/>
    <n v="3.8"/>
    <x v="6"/>
    <x v="2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4"/>
    <n v="100"/>
    <n v="10"/>
    <x v="1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24"/>
    <n v="169"/>
    <n v="32.82"/>
    <x v="7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x v="17"/>
    <n v="4"/>
    <n v="44"/>
    <x v="1"/>
    <x v="17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31"/>
    <n v="9"/>
    <n v="60"/>
    <x v="3"/>
    <x v="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n v="113"/>
    <n v="203.63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2"/>
    <s v="GBP"/>
    <n v="1459414016"/>
    <n v="1456480016"/>
    <b v="1"/>
    <n v="122"/>
    <b v="1"/>
    <x v="21"/>
    <n v="100"/>
    <n v="57.38"/>
    <x v="1"/>
    <x v="2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n v="103"/>
    <n v="66.69"/>
    <x v="1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24"/>
    <n v="103"/>
    <n v="148.08000000000001"/>
    <x v="7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5"/>
    <s v="NZD"/>
    <n v="1407545334"/>
    <n v="1404953334"/>
    <b v="0"/>
    <n v="1"/>
    <b v="0"/>
    <x v="40"/>
    <n v="0"/>
    <n v="10"/>
    <x v="6"/>
    <x v="40"/>
  </r>
  <r>
    <n v="2"/>
    <s v="Charlie teaser completion"/>
    <s v="Completion fund for post-production for teaser of British crime/drama tv series about a girl who sells morals for money"/>
    <n v="500"/>
    <n v="525"/>
    <x v="0"/>
    <x v="2"/>
    <s v="GBP"/>
    <n v="1455555083"/>
    <n v="1454691083"/>
    <b v="0"/>
    <n v="35"/>
    <b v="1"/>
    <x v="18"/>
    <n v="105"/>
    <n v="15"/>
    <x v="0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2"/>
    <n v="13"/>
    <n v="93"/>
    <x v="2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4"/>
    <n v="2"/>
    <n v="100"/>
    <x v="0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9"/>
    <n v="106"/>
    <n v="95.96"/>
    <x v="5"/>
    <x v="19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x v="26"/>
    <n v="0"/>
    <n v="0"/>
    <x v="8"/>
    <x v="26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25"/>
    <n v="0"/>
    <n v="27.5"/>
    <x v="6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2"/>
    <s v="GBP"/>
    <n v="1433343850"/>
    <n v="1430751850"/>
    <b v="0"/>
    <n v="56"/>
    <b v="1"/>
    <x v="2"/>
    <n v="101"/>
    <n v="36.07"/>
    <x v="2"/>
    <x v="2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20"/>
    <n v="10"/>
    <n v="42"/>
    <x v="4"/>
    <x v="20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x v="33"/>
    <n v="31"/>
    <n v="191.25"/>
    <x v="6"/>
    <x v="3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2"/>
    <s v="GBP"/>
    <n v="1380449461"/>
    <n v="1375265461"/>
    <b v="0"/>
    <n v="13"/>
    <b v="1"/>
    <x v="19"/>
    <n v="160"/>
    <n v="4.92"/>
    <x v="5"/>
    <x v="19"/>
  </r>
  <r>
    <n v="1385"/>
    <s v="Chi Might Project"/>
    <s v="Musicians, singers &amp; songwriters from all over the world collaborate via YouTube in order to create an amazing album!"/>
    <n v="8000"/>
    <n v="8832.49"/>
    <x v="0"/>
    <x v="3"/>
    <s v="EUR"/>
    <n v="1461931860"/>
    <n v="1457109121"/>
    <b v="0"/>
    <n v="134"/>
    <b v="1"/>
    <x v="7"/>
    <n v="110"/>
    <n v="65.91"/>
    <x v="1"/>
    <x v="7"/>
  </r>
  <r>
    <n v="3673"/>
    <s v="CHILD Z"/>
    <s v="Zoe is a teenage girl growing up in a deeply disturbing society. If those paid to protect her aren't listening, then who is?"/>
    <n v="4000"/>
    <n v="4545"/>
    <x v="0"/>
    <x v="2"/>
    <s v="GBP"/>
    <n v="1415191920"/>
    <n v="1412233497"/>
    <b v="0"/>
    <n v="114"/>
    <b v="1"/>
    <x v="2"/>
    <n v="114"/>
    <n v="39.869999999999997"/>
    <x v="2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13"/>
    <n v="3"/>
    <n v="22.75"/>
    <x v="2"/>
    <x v="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2"/>
    <s v="GBP"/>
    <n v="1433198520"/>
    <n v="1430340195"/>
    <b v="0"/>
    <n v="123"/>
    <b v="1"/>
    <x v="3"/>
    <n v="107"/>
    <n v="65.08"/>
    <x v="3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x v="8"/>
    <s v="EUR"/>
    <n v="1428519527"/>
    <n v="1425927527"/>
    <b v="0"/>
    <n v="15"/>
    <b v="0"/>
    <x v="11"/>
    <n v="52"/>
    <n v="17.329999999999998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20"/>
    <n v="1"/>
    <n v="13.33"/>
    <x v="4"/>
    <x v="2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2"/>
    <n v="115"/>
    <n v="184.68"/>
    <x v="2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34"/>
    <n v="0"/>
    <n v="0"/>
    <x v="7"/>
    <x v="34"/>
  </r>
  <r>
    <n v="2174"/>
    <s v="Chivo Funge and the Extensions"/>
    <s v="Chivo and his band of miscreants present their debut album _x000a_'Blind Energy' ...we think you are going to like it."/>
    <n v="4000"/>
    <n v="4119"/>
    <x v="0"/>
    <x v="2"/>
    <s v="GBP"/>
    <n v="1462453307"/>
    <n v="1459861307"/>
    <b v="0"/>
    <n v="63"/>
    <b v="1"/>
    <x v="7"/>
    <n v="103"/>
    <n v="65.38"/>
    <x v="1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2"/>
    <s v="GBP"/>
    <n v="1404641289"/>
    <n v="1402049289"/>
    <b v="0"/>
    <n v="67"/>
    <b v="1"/>
    <x v="2"/>
    <n v="107"/>
    <n v="31.97"/>
    <x v="2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2"/>
    <n v="120"/>
    <n v="55.23"/>
    <x v="2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"/>
    <n v="116"/>
    <n v="46.2"/>
    <x v="1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"/>
    <n v="104"/>
    <n v="90.52"/>
    <x v="1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x v="14"/>
    <s v="SEK"/>
    <n v="1467817258"/>
    <n v="1465225258"/>
    <b v="0"/>
    <n v="28"/>
    <b v="0"/>
    <x v="33"/>
    <n v="22"/>
    <n v="1536.25"/>
    <x v="6"/>
    <x v="3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2"/>
    <n v="0"/>
    <n v="0"/>
    <x v="1"/>
    <x v="1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9"/>
    <n v="156"/>
    <n v="36.53"/>
    <x v="5"/>
    <x v="1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13"/>
    <n v="55"/>
    <n v="109.04"/>
    <x v="2"/>
    <x v="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2"/>
    <n v="44"/>
    <n v="253.14"/>
    <x v="1"/>
    <x v="1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25"/>
    <n v="0"/>
    <n v="1"/>
    <x v="6"/>
    <x v="25"/>
  </r>
  <r>
    <n v="1917"/>
    <s v="Chronovisor:The MOST innovative watch for night time reading"/>
    <s v="Let's build a legendary brand altogether"/>
    <n v="390000"/>
    <n v="205025"/>
    <x v="1"/>
    <x v="17"/>
    <s v="HKD"/>
    <n v="1486708133"/>
    <n v="1484116133"/>
    <b v="0"/>
    <n v="70"/>
    <b v="0"/>
    <x v="40"/>
    <n v="53"/>
    <n v="2928.93"/>
    <x v="6"/>
    <x v="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2"/>
    <n v="1"/>
    <n v="22.5"/>
    <x v="2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2"/>
    <s v="GBP"/>
    <n v="1434452400"/>
    <n v="1431509397"/>
    <b v="1"/>
    <n v="70"/>
    <b v="1"/>
    <x v="2"/>
    <n v="102"/>
    <n v="116"/>
    <x v="2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2"/>
    <n v="38"/>
    <n v="56.25"/>
    <x v="2"/>
    <x v="2"/>
  </r>
  <r>
    <n v="15"/>
    <s v="Cien&amp;Cia"/>
    <s v="Cien&amp;Cia es un proyecto transmedia para televisiÃ³n; la finalidad de la venta de camisetas es financiar el reality (Factual)."/>
    <n v="2000"/>
    <n v="2132"/>
    <x v="0"/>
    <x v="10"/>
    <s v="EUR"/>
    <n v="1443384840"/>
    <n v="1441790658"/>
    <b v="0"/>
    <n v="98"/>
    <b v="1"/>
    <x v="18"/>
    <n v="107"/>
    <n v="21.76"/>
    <x v="0"/>
    <x v="1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2"/>
    <n v="110"/>
    <n v="40.78"/>
    <x v="2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1"/>
    <s v="AUD"/>
    <n v="1439515497"/>
    <n v="1435627497"/>
    <b v="0"/>
    <n v="18"/>
    <b v="0"/>
    <x v="33"/>
    <n v="2"/>
    <n v="160.5"/>
    <x v="6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8"/>
    <n v="102"/>
    <n v="164.94"/>
    <x v="2"/>
    <x v="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2"/>
    <n v="135"/>
    <n v="89.79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2"/>
    <n v="9"/>
    <n v="222.5"/>
    <x v="2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5"/>
    <n v="0"/>
    <n v="0"/>
    <x v="0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x v="4"/>
    <s v="CAD"/>
    <n v="1405352264"/>
    <n v="1400168264"/>
    <b v="0"/>
    <n v="0"/>
    <b v="0"/>
    <x v="2"/>
    <n v="0"/>
    <n v="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n v="100"/>
    <n v="305.56"/>
    <x v="1"/>
    <x v="7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n v="109"/>
    <n v="75.38"/>
    <x v="1"/>
    <x v="7"/>
  </r>
  <r>
    <n v="3479"/>
    <s v="Civil Rogues"/>
    <s v="A new comedy about what happened to a band of foolhardy actors when the Puritans closed the theatres in the 1640s."/>
    <n v="1500"/>
    <n v="1918"/>
    <x v="0"/>
    <x v="2"/>
    <s v="GBP"/>
    <n v="1403382680"/>
    <n v="1400790680"/>
    <b v="0"/>
    <n v="56"/>
    <b v="1"/>
    <x v="2"/>
    <n v="128"/>
    <n v="34.25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37"/>
    <n v="0"/>
    <n v="40"/>
    <x v="3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3"/>
    <n v="2"/>
    <n v="6.25"/>
    <x v="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9"/>
    <s v="EUR"/>
    <n v="1461306772"/>
    <n v="1458714772"/>
    <b v="1"/>
    <n v="1281"/>
    <b v="1"/>
    <x v="15"/>
    <n v="260"/>
    <n v="180.75"/>
    <x v="6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3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9"/>
    <n v="120"/>
    <n v="49.19"/>
    <x v="1"/>
    <x v="2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9"/>
    <n v="104"/>
    <n v="55.77"/>
    <x v="1"/>
    <x v="2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3"/>
    <s v="EUR"/>
    <n v="1487113140"/>
    <n v="1484570885"/>
    <b v="1"/>
    <n v="196"/>
    <b v="1"/>
    <x v="3"/>
    <n v="124"/>
    <n v="110.39"/>
    <x v="3"/>
    <x v="3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34"/>
    <n v="1"/>
    <n v="17"/>
    <x v="7"/>
    <x v="3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3"/>
    <s v="EUR"/>
    <n v="1458676860"/>
    <n v="1455446303"/>
    <b v="1"/>
    <n v="345"/>
    <b v="1"/>
    <x v="3"/>
    <n v="104"/>
    <n v="48.04"/>
    <x v="3"/>
    <x v="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n v="105"/>
    <n v="104.31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n v="100"/>
    <n v="35.770000000000003"/>
    <x v="1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15"/>
    <n v="120"/>
    <n v="223.1"/>
    <x v="6"/>
    <x v="1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15"/>
    <n v="121"/>
    <n v="55.81"/>
    <x v="6"/>
    <x v="15"/>
  </r>
  <r>
    <n v="2571"/>
    <s v="Coco Bowls (Canceled)"/>
    <s v="Perth locals who dream of opening a health food van, and serving treats that not only taste amazing but also benefit your body."/>
    <n v="100000"/>
    <n v="250"/>
    <x v="2"/>
    <x v="1"/>
    <s v="AUD"/>
    <n v="1463645521"/>
    <n v="1458461521"/>
    <b v="0"/>
    <n v="4"/>
    <b v="0"/>
    <x v="20"/>
    <n v="0"/>
    <n v="62.5"/>
    <x v="4"/>
    <x v="2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5"/>
    <n v="3"/>
    <n v="64"/>
    <x v="0"/>
    <x v="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31"/>
    <n v="0"/>
    <n v="0"/>
    <x v="3"/>
    <x v="3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3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4"/>
    <n v="10"/>
    <n v="32.75"/>
    <x v="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2"/>
    <n v="11"/>
    <n v="108.33"/>
    <x v="2"/>
    <x v="2"/>
  </r>
  <r>
    <n v="3309"/>
    <s v="Collision Course"/>
    <s v="Two unlikely friends, a garage, tinned beans &amp; the end of the world."/>
    <n v="350"/>
    <n v="558"/>
    <x v="0"/>
    <x v="2"/>
    <s v="GBP"/>
    <n v="1476632178"/>
    <n v="1473953778"/>
    <b v="0"/>
    <n v="31"/>
    <b v="1"/>
    <x v="2"/>
    <n v="159"/>
    <n v="18"/>
    <x v="2"/>
    <x v="2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2"/>
    <n v="0"/>
    <n v="0"/>
    <x v="2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8"/>
    <n v="133"/>
    <n v="82.94"/>
    <x v="2"/>
    <x v="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2"/>
    <n v="100"/>
    <n v="262.11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3"/>
    <n v="146"/>
    <n v="38.42"/>
    <x v="2"/>
    <x v="13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3"/>
    <n v="14"/>
    <n v="63.65"/>
    <x v="3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2"/>
    <n v="2"/>
    <n v="32.36"/>
    <x v="2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x v="23"/>
    <n v="0"/>
    <n v="10"/>
    <x v="5"/>
    <x v="2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2"/>
    <n v="106"/>
    <n v="56.2"/>
    <x v="2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2"/>
    <n v="11"/>
    <n v="72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n v="101"/>
    <n v="52.95"/>
    <x v="1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2"/>
    <n v="115"/>
    <n v="110.97"/>
    <x v="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2"/>
    <n v="100"/>
    <n v="129.03"/>
    <x v="2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"/>
    <n v="113"/>
    <n v="23.45"/>
    <x v="1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2"/>
    <s v="GBP"/>
    <n v="1380192418"/>
    <n v="1375008418"/>
    <b v="0"/>
    <n v="63"/>
    <b v="1"/>
    <x v="29"/>
    <n v="107"/>
    <n v="59.46"/>
    <x v="1"/>
    <x v="2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4"/>
    <n v="0"/>
    <n v="0"/>
    <x v="0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2"/>
    <s v="GBP"/>
    <n v="1436151600"/>
    <n v="1433775668"/>
    <b v="0"/>
    <n v="263"/>
    <b v="1"/>
    <x v="24"/>
    <n v="542"/>
    <n v="41.23"/>
    <x v="7"/>
    <x v="2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9"/>
    <n v="102"/>
    <n v="230.19"/>
    <x v="5"/>
    <x v="1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"/>
    <n v="128"/>
    <n v="37.65"/>
    <x v="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15"/>
    <n v="212"/>
    <n v="127.36"/>
    <x v="6"/>
    <x v="1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2"/>
    <s v="GBP"/>
    <n v="1464712394"/>
    <n v="1459528394"/>
    <b v="0"/>
    <n v="27"/>
    <b v="1"/>
    <x v="2"/>
    <n v="136"/>
    <n v="15.15"/>
    <x v="2"/>
    <x v="2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5"/>
    <n v="0"/>
    <n v="5"/>
    <x v="0"/>
    <x v="5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x v="22"/>
    <n v="0"/>
    <n v="0"/>
    <x v="0"/>
    <x v="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3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34"/>
    <n v="0"/>
    <n v="23.25"/>
    <x v="7"/>
    <x v="34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2"/>
    <n v="0"/>
    <n v="20"/>
    <x v="2"/>
    <x v="2"/>
  </r>
  <r>
    <n v="2691"/>
    <s v="Cook"/>
    <s v="A Great New local Food Truck serving up ethnic fusion inspired eats in Ottawa."/>
    <n v="65000"/>
    <n v="35"/>
    <x v="1"/>
    <x v="4"/>
    <s v="CAD"/>
    <n v="1431278557"/>
    <n v="1427390557"/>
    <b v="0"/>
    <n v="2"/>
    <b v="0"/>
    <x v="20"/>
    <n v="0"/>
    <n v="17.5"/>
    <x v="4"/>
    <x v="2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"/>
    <n v="107"/>
    <n v="51.19"/>
    <x v="1"/>
    <x v="1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33"/>
    <n v="0"/>
    <n v="76.25"/>
    <x v="6"/>
    <x v="3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"/>
    <n v="100"/>
    <n v="39.49"/>
    <x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9"/>
    <n v="112"/>
    <n v="60.15"/>
    <x v="1"/>
    <x v="29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x v="33"/>
    <n v="112"/>
    <n v="367.97"/>
    <x v="6"/>
    <x v="3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8"/>
    <n v="57"/>
    <n v="43"/>
    <x v="2"/>
    <x v="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2"/>
    <n v="111"/>
    <n v="40.630000000000003"/>
    <x v="2"/>
    <x v="2"/>
  </r>
  <r>
    <n v="3719"/>
    <s v="Corium"/>
    <s v="A new piece of physical theatre about love, regret and longing."/>
    <n v="200"/>
    <n v="420"/>
    <x v="0"/>
    <x v="2"/>
    <s v="GBP"/>
    <n v="1434994266"/>
    <n v="1432402266"/>
    <b v="0"/>
    <n v="4"/>
    <b v="1"/>
    <x v="2"/>
    <n v="210"/>
    <n v="105"/>
    <x v="2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2"/>
    <s v="GBP"/>
    <n v="1436705265"/>
    <n v="1434113265"/>
    <b v="1"/>
    <n v="30"/>
    <b v="1"/>
    <x v="2"/>
    <n v="102"/>
    <n v="61"/>
    <x v="2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2"/>
    <n v="108"/>
    <n v="126.55"/>
    <x v="2"/>
    <x v="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2"/>
    <n v="100"/>
    <n v="72.290000000000006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n v="1420919913"/>
    <b v="0"/>
    <n v="60"/>
    <b v="1"/>
    <x v="24"/>
    <n v="116"/>
    <n v="144.43"/>
    <x v="7"/>
    <x v="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2"/>
    <s v="GBP"/>
    <n v="1470092340"/>
    <n v="1467973256"/>
    <b v="0"/>
    <n v="46"/>
    <b v="1"/>
    <x v="2"/>
    <n v="101"/>
    <n v="76.65000000000000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2"/>
    <s v="GBP"/>
    <n v="1458943200"/>
    <n v="1456491680"/>
    <b v="1"/>
    <n v="329"/>
    <b v="1"/>
    <x v="3"/>
    <n v="101"/>
    <n v="67.84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2"/>
    <n v="124"/>
    <n v="50.9"/>
    <x v="2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6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2"/>
    <s v="GBP"/>
    <n v="1470058860"/>
    <n v="1469026903"/>
    <b v="0"/>
    <n v="7"/>
    <b v="1"/>
    <x v="2"/>
    <n v="108"/>
    <n v="38.57"/>
    <x v="2"/>
    <x v="2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2"/>
    <n v="1"/>
    <n v="25"/>
    <x v="2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x v="25"/>
    <n v="2"/>
    <n v="15"/>
    <x v="6"/>
    <x v="2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25"/>
    <n v="1"/>
    <n v="35"/>
    <x v="6"/>
    <x v="2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2"/>
    <s v="GBP"/>
    <n v="1425682174"/>
    <n v="1423090174"/>
    <b v="0"/>
    <n v="21"/>
    <b v="1"/>
    <x v="29"/>
    <n v="100"/>
    <n v="143"/>
    <x v="1"/>
    <x v="29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28"/>
    <n v="2"/>
    <n v="50"/>
    <x v="5"/>
    <x v="28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4"/>
    <n v="105"/>
    <n v="59.26"/>
    <x v="1"/>
    <x v="14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8"/>
    <n v="0"/>
    <n v="1"/>
    <x v="2"/>
    <x v="8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1"/>
    <s v="AUD"/>
    <n v="1422928800"/>
    <n v="1420235311"/>
    <b v="0"/>
    <n v="5"/>
    <b v="0"/>
    <x v="8"/>
    <n v="30"/>
    <n v="237"/>
    <x v="2"/>
    <x v="8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20"/>
    <n v="1"/>
    <n v="1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n v="173"/>
    <n v="100.47"/>
    <x v="1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8"/>
    <n v="0"/>
    <n v="1"/>
    <x v="2"/>
    <x v="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x v="17"/>
    <n v="51"/>
    <n v="74.62"/>
    <x v="1"/>
    <x v="17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8"/>
    <n v="20"/>
    <n v="272.58999999999997"/>
    <x v="2"/>
    <x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8"/>
    <s v="EUR"/>
    <n v="1443014756"/>
    <n v="1439126756"/>
    <b v="1"/>
    <n v="97"/>
    <b v="1"/>
    <x v="8"/>
    <n v="129"/>
    <n v="53.16"/>
    <x v="2"/>
    <x v="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8"/>
    <n v="117"/>
    <n v="51.25"/>
    <x v="0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2"/>
    <s v="GBP"/>
    <n v="1425142800"/>
    <n v="1422983847"/>
    <b v="0"/>
    <n v="51"/>
    <b v="1"/>
    <x v="2"/>
    <n v="103"/>
    <n v="40.29"/>
    <x v="2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2"/>
    <s v="GBP"/>
    <n v="1471185057"/>
    <n v="1468593057"/>
    <b v="0"/>
    <n v="64"/>
    <b v="1"/>
    <x v="2"/>
    <n v="130"/>
    <n v="61.06"/>
    <x v="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2"/>
    <s v="GBP"/>
    <n v="1439136000"/>
    <n v="1436972472"/>
    <b v="0"/>
    <n v="36"/>
    <b v="1"/>
    <x v="2"/>
    <n v="103"/>
    <n v="57.22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8"/>
    <n v="0"/>
    <n v="1"/>
    <x v="2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x v="25"/>
    <n v="15"/>
    <n v="367"/>
    <x v="6"/>
    <x v="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n v="120"/>
    <n v="50.93"/>
    <x v="1"/>
    <x v="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24"/>
    <n v="327"/>
    <n v="97.3"/>
    <x v="7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8"/>
    <n v="0"/>
    <n v="18.670000000000002"/>
    <x v="2"/>
    <x v="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2"/>
    <n v="175"/>
    <n v="264.85000000000002"/>
    <x v="2"/>
    <x v="2"/>
  </r>
  <r>
    <n v="945"/>
    <s v="CT BAND"/>
    <s v="Make your watch Smart ! CT Band is an ultra-thin, high-tech smart watch-strap awarded twice at CES 2017 las vegas"/>
    <n v="100000"/>
    <n v="2484"/>
    <x v="1"/>
    <x v="16"/>
    <s v="EUR"/>
    <n v="1487462340"/>
    <n v="1482958626"/>
    <b v="0"/>
    <n v="16"/>
    <b v="0"/>
    <x v="33"/>
    <n v="2"/>
    <n v="155.25"/>
    <x v="6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n v="114"/>
    <n v="50.69"/>
    <x v="1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n v="125"/>
    <n v="188.31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2"/>
    <n v="109"/>
    <n v="46.05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x v="33"/>
    <n v="1"/>
    <n v="184.36"/>
    <x v="6"/>
    <x v="3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33"/>
    <n v="19"/>
    <n v="155.33000000000001"/>
    <x v="6"/>
    <x v="33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20"/>
    <n v="0"/>
    <n v="0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n v="102"/>
    <n v="86.49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9"/>
    <n v="0"/>
    <n v="17.2"/>
    <x v="4"/>
    <x v="9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20"/>
    <n v="0"/>
    <n v="52"/>
    <x v="4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20"/>
    <n v="21"/>
    <n v="82.82"/>
    <x v="4"/>
    <x v="2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20"/>
    <n v="0"/>
    <n v="0"/>
    <x v="4"/>
    <x v="2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8"/>
    <n v="110"/>
    <n v="104.15"/>
    <x v="2"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n v="109"/>
    <n v="40.549999999999997"/>
    <x v="1"/>
    <x v="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2"/>
    <s v="GBP"/>
    <n v="1466412081"/>
    <n v="1463820081"/>
    <b v="0"/>
    <n v="28"/>
    <b v="1"/>
    <x v="8"/>
    <n v="100"/>
    <n v="35.71"/>
    <x v="2"/>
    <x v="8"/>
  </r>
  <r>
    <n v="846"/>
    <s v="CURVE: The debut album from Miroist needs awesome merch"/>
    <s v="Pre-order and help me fund new merchandise so we can make the album release something amazing."/>
    <n v="1100"/>
    <n v="1342.01"/>
    <x v="0"/>
    <x v="2"/>
    <s v="GBP"/>
    <n v="1394460000"/>
    <n v="1393233855"/>
    <b v="0"/>
    <n v="47"/>
    <b v="1"/>
    <x v="14"/>
    <n v="122"/>
    <n v="28.55"/>
    <x v="1"/>
    <x v="1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0"/>
    <n v="106"/>
    <n v="56.67"/>
    <x v="0"/>
    <x v="10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x v="25"/>
    <n v="0"/>
    <n v="0"/>
    <x v="6"/>
    <x v="2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2"/>
    <s v="GBP"/>
    <n v="1405521075"/>
    <n v="1402929075"/>
    <b v="1"/>
    <n v="78"/>
    <b v="1"/>
    <x v="2"/>
    <n v="172"/>
    <n v="33.03"/>
    <x v="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15"/>
    <n v="104"/>
    <n v="845.7"/>
    <x v="6"/>
    <x v="1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30"/>
    <n v="0"/>
    <n v="7.5"/>
    <x v="7"/>
    <x v="3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n v="100"/>
    <n v="202.42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x v="33"/>
    <n v="4"/>
    <n v="41.59"/>
    <x v="6"/>
    <x v="33"/>
  </r>
  <r>
    <n v="2373"/>
    <s v="Cykelauktion.com (Canceled)"/>
    <s v="We want to create a safe marketplace for buying and selling bicycles."/>
    <n v="850000"/>
    <n v="50"/>
    <x v="2"/>
    <x v="14"/>
    <s v="SEK"/>
    <n v="1440863624"/>
    <n v="1438271624"/>
    <b v="0"/>
    <n v="1"/>
    <b v="0"/>
    <x v="25"/>
    <n v="0"/>
    <n v="50"/>
    <x v="6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2"/>
    <s v="GBP"/>
    <n v="1463743860"/>
    <n v="1461151860"/>
    <b v="0"/>
    <n v="36"/>
    <b v="1"/>
    <x v="2"/>
    <n v="126"/>
    <n v="17.53"/>
    <x v="2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24"/>
    <n v="489"/>
    <n v="31.57"/>
    <x v="7"/>
    <x v="2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x v="20"/>
    <n v="0"/>
    <n v="0"/>
    <x v="4"/>
    <x v="2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40"/>
    <n v="0"/>
    <n v="10.5"/>
    <x v="6"/>
    <x v="4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28"/>
    <n v="0"/>
    <n v="1"/>
    <x v="5"/>
    <x v="2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10"/>
    <n v="2702"/>
    <n v="38.6"/>
    <x v="0"/>
    <x v="1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3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3"/>
    <s v="EUR"/>
    <n v="1467128723"/>
    <n v="1464536723"/>
    <b v="0"/>
    <n v="1530"/>
    <b v="1"/>
    <x v="15"/>
    <n v="317"/>
    <n v="259.25"/>
    <x v="6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1"/>
    <n v="40"/>
    <n v="83.38"/>
    <x v="1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2"/>
    <n v="102"/>
    <n v="88.74"/>
    <x v="2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3"/>
    <n v="105"/>
    <n v="75"/>
    <x v="2"/>
    <x v="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0"/>
    <n v="220"/>
    <n v="46.7"/>
    <x v="0"/>
    <x v="1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n v="108"/>
    <n v="60.66"/>
    <x v="1"/>
    <x v="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30"/>
    <n v="0"/>
    <n v="11.92"/>
    <x v="7"/>
    <x v="30"/>
  </r>
  <r>
    <n v="520"/>
    <s v="Darktales The Play"/>
    <s v="Tim Arthur's 21st anniversary sell-out production of his 'chilling' and 'sinister' ghostly thriller returns to the Edinburgh Fringe!"/>
    <n v="5000"/>
    <n v="5105"/>
    <x v="0"/>
    <x v="2"/>
    <s v="GBP"/>
    <n v="1449766261"/>
    <n v="1447174261"/>
    <b v="0"/>
    <n v="34"/>
    <b v="1"/>
    <x v="2"/>
    <n v="102"/>
    <n v="150.15"/>
    <x v="2"/>
    <x v="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n v="103"/>
    <n v="73.569999999999993"/>
    <x v="1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2"/>
    <n v="117"/>
    <n v="81.569999999999993"/>
    <x v="2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5"/>
    <n v="0"/>
    <n v="12.5"/>
    <x v="0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2"/>
    <s v="GBP"/>
    <n v="1412974800"/>
    <n v="1411109167"/>
    <b v="0"/>
    <n v="34"/>
    <b v="1"/>
    <x v="2"/>
    <n v="110"/>
    <n v="81.03"/>
    <x v="2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2"/>
    <n v="18"/>
    <n v="25.57"/>
    <x v="2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16"/>
    <n v="0"/>
    <n v="1"/>
    <x v="5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2"/>
    <s v="GBP"/>
    <n v="1481564080"/>
    <n v="1479144880"/>
    <b v="0"/>
    <n v="27"/>
    <b v="1"/>
    <x v="21"/>
    <n v="103"/>
    <n v="50.59"/>
    <x v="1"/>
    <x v="2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2"/>
    <n v="71"/>
    <n v="106.97"/>
    <x v="2"/>
    <x v="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9"/>
    <n v="107"/>
    <n v="177.5"/>
    <x v="1"/>
    <x v="29"/>
  </r>
  <r>
    <n v="3826"/>
    <s v="DAY OF THE DOG by Blue Sparrow Theatre Company"/>
    <s v="This is the story about the Westons. One family who live with mental illness on a daily basis."/>
    <n v="600"/>
    <n v="715"/>
    <x v="0"/>
    <x v="2"/>
    <s v="GBP"/>
    <n v="1430993394"/>
    <n v="1428401394"/>
    <b v="0"/>
    <n v="26"/>
    <b v="1"/>
    <x v="2"/>
    <n v="119"/>
    <n v="27.5"/>
    <x v="2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33"/>
    <n v="7"/>
    <n v="80.67"/>
    <x v="6"/>
    <x v="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2"/>
    <n v="1"/>
    <n v="25"/>
    <x v="2"/>
    <x v="2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5"/>
    <n v="8"/>
    <n v="16.760000000000002"/>
    <x v="0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n v="137"/>
    <n v="89.42"/>
    <x v="1"/>
    <x v="7"/>
  </r>
  <r>
    <n v="1376"/>
    <s v="Dead Pirates / HIGHMARE LP 2nd pressing"/>
    <s v="Dead Pirates are planning a second pressing of HIGHMARE LP, who wants one ?"/>
    <n v="3700"/>
    <n v="9342"/>
    <x v="0"/>
    <x v="2"/>
    <s v="GBP"/>
    <n v="1480784606"/>
    <n v="1478189006"/>
    <b v="0"/>
    <n v="168"/>
    <b v="1"/>
    <x v="7"/>
    <n v="252"/>
    <n v="55.61"/>
    <x v="1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n v="103"/>
    <n v="88.33"/>
    <x v="1"/>
    <x v="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30"/>
    <n v="1"/>
    <n v="13"/>
    <x v="7"/>
    <x v="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0"/>
    <n v="128"/>
    <n v="117.92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2"/>
    <n v="100"/>
    <n v="200.49"/>
    <x v="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3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n v="121"/>
    <n v="79.53"/>
    <x v="1"/>
    <x v="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n v="180"/>
    <n v="43.52"/>
    <x v="1"/>
    <x v="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"/>
    <n v="171"/>
    <n v="31.34"/>
    <x v="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x v="12"/>
    <n v="9"/>
    <n v="35"/>
    <x v="1"/>
    <x v="12"/>
  </r>
  <r>
    <n v="2199"/>
    <s v="Decadolo. Flip it!"/>
    <s v="A new strategic board game designed to flip out your opponent."/>
    <n v="9000"/>
    <n v="13228"/>
    <x v="0"/>
    <x v="8"/>
    <s v="EUR"/>
    <n v="1444903198"/>
    <n v="1442311198"/>
    <b v="1"/>
    <n v="251"/>
    <b v="1"/>
    <x v="24"/>
    <n v="147"/>
    <n v="52.7"/>
    <x v="7"/>
    <x v="2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8"/>
    <n v="166"/>
    <n v="177.02"/>
    <x v="2"/>
    <x v="8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33"/>
    <n v="0"/>
    <n v="13.25"/>
    <x v="6"/>
    <x v="3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13"/>
    <n v="4"/>
    <n v="37.75"/>
    <x v="2"/>
    <x v="13"/>
  </r>
  <r>
    <n v="39"/>
    <s v="Deep Cuts - Series"/>
    <s v="Mystery-Drama Series. Following a shocking event, residents of a remote woodland community learn that some wounds never heal..."/>
    <n v="25000"/>
    <n v="32745"/>
    <x v="0"/>
    <x v="2"/>
    <s v="GBP"/>
    <n v="1401058740"/>
    <n v="1398388068"/>
    <b v="0"/>
    <n v="217"/>
    <b v="1"/>
    <x v="18"/>
    <n v="131"/>
    <n v="150.9"/>
    <x v="0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2"/>
    <n v="22"/>
    <n v="126.5"/>
    <x v="2"/>
    <x v="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2"/>
    <n v="60"/>
    <n v="60"/>
    <x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"/>
    <n v="145"/>
    <n v="68.81"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n v="134"/>
    <n v="108.15"/>
    <x v="0"/>
    <x v="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30"/>
    <n v="1"/>
    <n v="1"/>
    <x v="7"/>
    <x v="30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x v="22"/>
    <n v="0"/>
    <n v="0"/>
    <x v="0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1"/>
    <n v="3"/>
    <n v="28.89"/>
    <x v="1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0"/>
    <n v="113"/>
    <n v="144.91"/>
    <x v="0"/>
    <x v="1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n v="101"/>
    <n v="109.71"/>
    <x v="1"/>
    <x v="7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4"/>
    <n v="0"/>
    <n v="1"/>
    <x v="0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8"/>
    <n v="0"/>
    <n v="42"/>
    <x v="2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3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2"/>
    <n v="116"/>
    <n v="63.36"/>
    <x v="2"/>
    <x v="2"/>
  </r>
  <r>
    <n v="1210"/>
    <s v="Det Andra GÃ¶teborg"/>
    <s v="En fotobok om livet i det enda andra GÃ¶teborg i vÃ¤rlden"/>
    <n v="20000"/>
    <n v="50863"/>
    <x v="0"/>
    <x v="14"/>
    <s v="SEK"/>
    <n v="1433106000"/>
    <n v="1431124572"/>
    <b v="0"/>
    <n v="103"/>
    <b v="1"/>
    <x v="3"/>
    <n v="254"/>
    <n v="493.82"/>
    <x v="3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2"/>
    <n v="116"/>
    <n v="44.33"/>
    <x v="2"/>
    <x v="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25"/>
    <n v="1"/>
    <n v="25"/>
    <x v="6"/>
    <x v="2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n v="105"/>
    <n v="80.2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x v="23"/>
    <n v="21"/>
    <n v="108.05"/>
    <x v="5"/>
    <x v="2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5"/>
    <n v="1"/>
    <n v="16.63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8"/>
    <n v="129"/>
    <n v="128.94999999999999"/>
    <x v="0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2"/>
    <n v="18"/>
    <n v="36.590000000000003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24"/>
    <n v="271"/>
    <n v="140.97999999999999"/>
    <x v="7"/>
    <x v="2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24"/>
    <n v="108"/>
    <n v="37.200000000000003"/>
    <x v="7"/>
    <x v="24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x v="22"/>
    <n v="1"/>
    <n v="15.33"/>
    <x v="0"/>
    <x v="22"/>
  </r>
  <r>
    <n v="3292"/>
    <s v="Dick Whittington - our 2016 community pantomime!"/>
    <s v="Iver Heath Drama Club is a not-for-profit community group and this year we are performing DICK WHITTINGTON."/>
    <n v="101"/>
    <n v="289"/>
    <x v="0"/>
    <x v="2"/>
    <s v="GBP"/>
    <n v="1449257348"/>
    <n v="1444069748"/>
    <b v="0"/>
    <n v="15"/>
    <b v="1"/>
    <x v="2"/>
    <n v="286"/>
    <n v="19.27"/>
    <x v="2"/>
    <x v="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2"/>
    <n v="105"/>
    <n v="136"/>
    <x v="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2"/>
    <n v="1"/>
    <n v="8.75"/>
    <x v="1"/>
    <x v="1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3"/>
    <s v="EUR"/>
    <n v="1440408120"/>
    <n v="1435224120"/>
    <b v="0"/>
    <n v="0"/>
    <b v="0"/>
    <x v="16"/>
    <n v="0"/>
    <n v="0"/>
    <x v="5"/>
    <x v="16"/>
  </r>
  <r>
    <n v="3471"/>
    <s v="Different is Dangerous"/>
    <s v="Fast paced, two hander which uses headphone verbatim technique to give an insight into the everyday lives of Leeds city locals."/>
    <n v="500"/>
    <n v="1073"/>
    <x v="0"/>
    <x v="2"/>
    <s v="GBP"/>
    <n v="1409515200"/>
    <n v="1405971690"/>
    <b v="0"/>
    <n v="30"/>
    <b v="1"/>
    <x v="2"/>
    <n v="215"/>
    <n v="35.770000000000003"/>
    <x v="2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1"/>
    <s v="AUD"/>
    <n v="1392800922"/>
    <n v="1390381722"/>
    <b v="0"/>
    <n v="5"/>
    <b v="0"/>
    <x v="30"/>
    <n v="3"/>
    <n v="16.2"/>
    <x v="7"/>
    <x v="3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0"/>
    <n v="124"/>
    <n v="69.72"/>
    <x v="0"/>
    <x v="10"/>
  </r>
  <r>
    <n v="2725"/>
    <s v="Digital MPPT and Solar BMS for a Net Zero energy House"/>
    <s v="Best Net Zero energy solution for new or existing house (no more heating or electricity bills)."/>
    <n v="40000"/>
    <n v="57817"/>
    <x v="0"/>
    <x v="4"/>
    <s v="CAD"/>
    <n v="1488390735"/>
    <n v="1484070735"/>
    <b v="0"/>
    <n v="113"/>
    <b v="1"/>
    <x v="15"/>
    <n v="145"/>
    <n v="511.65"/>
    <x v="6"/>
    <x v="15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25"/>
    <n v="0"/>
    <n v="3"/>
    <x v="6"/>
    <x v="2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16"/>
    <n v="1"/>
    <n v="27.5"/>
    <x v="5"/>
    <x v="16"/>
  </r>
  <r>
    <n v="1298"/>
    <s v="Dinosaur Dreams"/>
    <s v="A play that raises awareness for mental health and explores the psychological effects childhood abuse can have on an adult."/>
    <n v="2000"/>
    <n v="2093"/>
    <x v="0"/>
    <x v="2"/>
    <s v="GBP"/>
    <n v="1461860432"/>
    <n v="1459268432"/>
    <b v="0"/>
    <n v="33"/>
    <b v="1"/>
    <x v="2"/>
    <n v="105"/>
    <n v="63.42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"/>
    <n v="108"/>
    <n v="40.96"/>
    <x v="1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9"/>
    <n v="128"/>
    <n v="492.31"/>
    <x v="5"/>
    <x v="19"/>
  </r>
  <r>
    <n v="1835"/>
    <s v="DIRTY LITTLE REBEL EP"/>
    <s v="WE ARE A HARD ROCK/PUNK BAND SEEKING FUNDS TO RECORD A NEW EP. _x000a__x000a_https://www.reverbnation.com/dirtylittlerebel"/>
    <n v="500"/>
    <n v="520"/>
    <x v="0"/>
    <x v="2"/>
    <s v="GBP"/>
    <n v="1459439471"/>
    <n v="1456851071"/>
    <b v="0"/>
    <n v="11"/>
    <b v="1"/>
    <x v="7"/>
    <n v="104"/>
    <n v="47.27"/>
    <x v="1"/>
    <x v="7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28"/>
    <n v="36"/>
    <n v="57.3"/>
    <x v="5"/>
    <x v="2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34"/>
    <n v="0"/>
    <n v="60.71"/>
    <x v="7"/>
    <x v="3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5"/>
    <n v="7"/>
    <n v="47.88"/>
    <x v="0"/>
    <x v="5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3"/>
    <n v="4"/>
    <n v="26.75"/>
    <x v="3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5"/>
    <n v="5"/>
    <n v="50"/>
    <x v="0"/>
    <x v="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n v="109"/>
    <n v="56.34"/>
    <x v="0"/>
    <x v="0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x v="25"/>
    <n v="0"/>
    <n v="25"/>
    <x v="6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2"/>
    <n v="0"/>
    <n v="25"/>
    <x v="2"/>
    <x v="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36"/>
    <n v="0"/>
    <n v="44"/>
    <x v="6"/>
    <x v="36"/>
  </r>
  <r>
    <n v="1071"/>
    <s v="DJ's Bane"/>
    <s v="I'm making a game where you choose how you want to kill the DJ, so you yourself can decide what music will be played at the party."/>
    <n v="100"/>
    <n v="0"/>
    <x v="1"/>
    <x v="15"/>
    <s v="NOK"/>
    <n v="1447787093"/>
    <n v="1445191493"/>
    <b v="0"/>
    <n v="0"/>
    <b v="0"/>
    <x v="30"/>
    <n v="0"/>
    <n v="0"/>
    <x v="7"/>
    <x v="3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n v="177"/>
    <n v="81.89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n v="121"/>
    <n v="83.95"/>
    <x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38"/>
    <n v="175"/>
    <n v="62.5"/>
    <x v="1"/>
    <x v="38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30"/>
    <n v="0"/>
    <n v="5"/>
    <x v="7"/>
    <x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x v="13"/>
    <n v="5"/>
    <n v="88.64"/>
    <x v="2"/>
    <x v="1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4"/>
    <s v="CAD"/>
    <n v="1430693460"/>
    <n v="1428087153"/>
    <b v="0"/>
    <n v="17"/>
    <b v="1"/>
    <x v="2"/>
    <n v="163"/>
    <n v="95.59"/>
    <x v="2"/>
    <x v="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2"/>
    <n v="101"/>
    <n v="59.17"/>
    <x v="2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2"/>
    <n v="110"/>
    <n v="73.400000000000006"/>
    <x v="2"/>
    <x v="2"/>
  </r>
  <r>
    <n v="3701"/>
    <s v="Dog Show"/>
    <s v="Part-silent film, part-thriller, Dog Show sees four actors play a community of dogs and their owners. One autumn, a killer strikes."/>
    <n v="1500"/>
    <n v="1505"/>
    <x v="0"/>
    <x v="2"/>
    <s v="GBP"/>
    <n v="1433422793"/>
    <n v="1430830793"/>
    <b v="0"/>
    <n v="39"/>
    <b v="1"/>
    <x v="2"/>
    <n v="100"/>
    <n v="38.590000000000003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n v="152"/>
    <n v="27.61"/>
    <x v="1"/>
    <x v="7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28"/>
    <n v="0"/>
    <n v="10"/>
    <x v="5"/>
    <x v="2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28"/>
    <n v="5"/>
    <n v="39.17"/>
    <x v="5"/>
    <x v="2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x v="25"/>
    <n v="0"/>
    <n v="0"/>
    <x v="6"/>
    <x v="2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20"/>
    <n v="26"/>
    <n v="116.56"/>
    <x v="4"/>
    <x v="2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5"/>
    <n v="106"/>
    <n v="104.99"/>
    <x v="4"/>
    <x v="3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2"/>
    <n v="0"/>
    <n v="0"/>
    <x v="2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2"/>
    <s v="GBP"/>
    <n v="1422712986"/>
    <n v="1418824986"/>
    <b v="0"/>
    <n v="16"/>
    <b v="1"/>
    <x v="2"/>
    <n v="108"/>
    <n v="33.75"/>
    <x v="2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4"/>
    <s v="CAD"/>
    <n v="1418841045"/>
    <n v="1416249045"/>
    <b v="0"/>
    <n v="3"/>
    <b v="0"/>
    <x v="25"/>
    <n v="0"/>
    <n v="4"/>
    <x v="6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4"/>
    <s v="CAD"/>
    <n v="1383430145"/>
    <n v="1380838145"/>
    <b v="0"/>
    <n v="6"/>
    <b v="0"/>
    <x v="28"/>
    <n v="2"/>
    <n v="17.5"/>
    <x v="5"/>
    <x v="2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33"/>
    <n v="0"/>
    <n v="1"/>
    <x v="6"/>
    <x v="3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2"/>
    <n v="3"/>
    <n v="39"/>
    <x v="2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21"/>
    <n v="114"/>
    <n v="55.8"/>
    <x v="1"/>
    <x v="2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x v="13"/>
    <n v="0"/>
    <n v="0"/>
    <x v="2"/>
    <x v="13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x v="27"/>
    <n v="12"/>
    <n v="83.94"/>
    <x v="6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37"/>
    <n v="0"/>
    <n v="1"/>
    <x v="3"/>
    <x v="37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5"/>
    <n v="1"/>
    <n v="56.57"/>
    <x v="0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3"/>
    <n v="103"/>
    <n v="329.2"/>
    <x v="2"/>
    <x v="13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5"/>
    <n v="0"/>
    <n v="0"/>
    <x v="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x v="13"/>
    <n v="53"/>
    <n v="44.76"/>
    <x v="2"/>
    <x v="13"/>
  </r>
  <r>
    <n v="706"/>
    <s v="Driver Alert System"/>
    <s v="Driver Alert System es un sistema de seguridad para el conductor, que le avisa en caso de perder la posicion vertical mientras conduce."/>
    <n v="100000"/>
    <n v="0"/>
    <x v="1"/>
    <x v="10"/>
    <s v="EUR"/>
    <n v="1481740740"/>
    <n v="1478130783"/>
    <b v="0"/>
    <n v="0"/>
    <b v="0"/>
    <x v="33"/>
    <n v="0"/>
    <n v="0"/>
    <x v="6"/>
    <x v="3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8"/>
    <n v="100"/>
    <n v="137.93"/>
    <x v="0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30"/>
    <n v="0"/>
    <n v="3.67"/>
    <x v="7"/>
    <x v="3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5"/>
    <n v="7"/>
    <n v="40.78"/>
    <x v="0"/>
    <x v="5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20"/>
    <n v="0"/>
    <n v="1"/>
    <x v="4"/>
    <x v="2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33"/>
    <n v="2"/>
    <n v="33.29"/>
    <x v="6"/>
    <x v="3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3"/>
    <n v="7"/>
    <n v="83.75"/>
    <x v="3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33"/>
    <n v="0"/>
    <n v="2"/>
    <x v="6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9"/>
    <n v="0"/>
    <n v="37.5"/>
    <x v="4"/>
    <x v="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3"/>
    <n v="108"/>
    <n v="94.91"/>
    <x v="2"/>
    <x v="13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13"/>
    <n v="2"/>
    <n v="5"/>
    <x v="2"/>
    <x v="1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2"/>
    <s v="GBP"/>
    <n v="1457031600"/>
    <n v="1455640559"/>
    <b v="0"/>
    <n v="3"/>
    <b v="1"/>
    <x v="2"/>
    <n v="150"/>
    <n v="25"/>
    <x v="2"/>
    <x v="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11"/>
    <n v="19"/>
    <n v="47.5"/>
    <x v="5"/>
    <x v="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n v="142"/>
    <n v="65.88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n v="118"/>
    <n v="98.03"/>
    <x v="1"/>
    <x v="7"/>
  </r>
  <r>
    <n v="1749"/>
    <s v="E FOTOGRAFESCHE RECKBLECK - 367 DEEG AM AUSLAND ASAZ"/>
    <s v="Help me fund the production run of my first book by local Photographer Sandro Ortolani."/>
    <n v="10050"/>
    <n v="12410.5"/>
    <x v="0"/>
    <x v="18"/>
    <s v="EUR"/>
    <n v="1488394800"/>
    <n v="1485213921"/>
    <b v="0"/>
    <n v="131"/>
    <b v="1"/>
    <x v="3"/>
    <n v="123"/>
    <n v="94.74"/>
    <x v="3"/>
    <x v="3"/>
  </r>
  <r>
    <n v="3607"/>
    <s v="E15 at The Pleasance and CPT"/>
    <s v="'E15' is a verbatim project that looks at the story of the Focus E15 Campaign"/>
    <n v="550"/>
    <n v="580"/>
    <x v="0"/>
    <x v="2"/>
    <s v="GBP"/>
    <n v="1450137600"/>
    <n v="1448924882"/>
    <b v="0"/>
    <n v="20"/>
    <b v="1"/>
    <x v="2"/>
    <n v="105"/>
    <n v="29"/>
    <x v="2"/>
    <x v="2"/>
  </r>
  <r>
    <n v="2076"/>
    <s v="Earin - The Worlds Smallest Wireless Earbuds"/>
    <s v="Wireless earbuds filled with sound, yet so small they are almost invisible!"/>
    <n v="179000"/>
    <n v="972594.99"/>
    <x v="0"/>
    <x v="2"/>
    <s v="GBP"/>
    <n v="1406149689"/>
    <n v="1402693689"/>
    <b v="0"/>
    <n v="8359"/>
    <b v="1"/>
    <x v="15"/>
    <n v="543"/>
    <n v="116.35"/>
    <x v="6"/>
    <x v="1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0"/>
    <n v="131"/>
    <n v="65.38"/>
    <x v="0"/>
    <x v="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7"/>
    <n v="101"/>
    <n v="270.57"/>
    <x v="6"/>
    <x v="2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15"/>
    <n v="281"/>
    <n v="201.96"/>
    <x v="6"/>
    <x v="15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25"/>
    <n v="0"/>
    <n v="0"/>
    <x v="6"/>
    <x v="2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9"/>
    <n v="122"/>
    <n v="56.67"/>
    <x v="5"/>
    <x v="19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x v="25"/>
    <n v="0"/>
    <n v="10"/>
    <x v="6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2"/>
    <s v="GBP"/>
    <n v="1405553241"/>
    <n v="1404948441"/>
    <b v="1"/>
    <n v="24"/>
    <b v="1"/>
    <x v="2"/>
    <n v="100"/>
    <n v="41.67"/>
    <x v="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n v="104"/>
    <n v="156.05000000000001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3"/>
    <x v="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n v="113"/>
    <n v="110.47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2"/>
    <n v="130"/>
    <n v="46.43"/>
    <x v="2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2"/>
    <n v="128"/>
    <n v="60.95"/>
    <x v="2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4"/>
    <s v="CAD"/>
    <n v="1410669297"/>
    <n v="1405485297"/>
    <b v="0"/>
    <n v="0"/>
    <b v="0"/>
    <x v="2"/>
    <n v="0"/>
    <n v="0"/>
    <x v="2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"/>
    <n v="124"/>
    <n v="89.3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3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"/>
    <n v="100"/>
    <n v="250"/>
    <x v="1"/>
    <x v="1"/>
  </r>
  <r>
    <n v="1179"/>
    <s v="El Camion Roja"/>
    <s v="Mexican Style Food Truck, run by a Red Seal Chef, in a town with NO MEXICAN FOOD! That is a culinary emergency situation!"/>
    <n v="60000"/>
    <n v="3200"/>
    <x v="1"/>
    <x v="4"/>
    <s v="CAD"/>
    <n v="1446052627"/>
    <n v="1443460627"/>
    <b v="0"/>
    <n v="5"/>
    <b v="0"/>
    <x v="20"/>
    <n v="5"/>
    <n v="640"/>
    <x v="4"/>
    <x v="2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2"/>
    <n v="101"/>
    <n v="63.28"/>
    <x v="2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20"/>
    <n v="0"/>
    <n v="50"/>
    <x v="4"/>
    <x v="20"/>
  </r>
  <r>
    <n v="3302"/>
    <s v="El muro de BorÃ­s KiÃ©n"/>
    <s v="FilosofÃ­a de los anÃ³nimos"/>
    <n v="8400"/>
    <n v="8685"/>
    <x v="0"/>
    <x v="10"/>
    <s v="EUR"/>
    <n v="1481099176"/>
    <n v="1478507176"/>
    <b v="0"/>
    <n v="50"/>
    <b v="1"/>
    <x v="2"/>
    <n v="103"/>
    <n v="173.7"/>
    <x v="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33"/>
    <n v="6"/>
    <n v="119.57"/>
    <x v="6"/>
    <x v="33"/>
  </r>
  <r>
    <n v="178"/>
    <s v="El viaje de LucÃ­a"/>
    <s v="El viaje de LucÃ­a es un largometraje de ficciÃ³n con temÃ¡tica sobre el cÃ¡ncer infantil."/>
    <n v="500000"/>
    <n v="0"/>
    <x v="1"/>
    <x v="10"/>
    <s v="EUR"/>
    <n v="1448582145"/>
    <n v="1445986545"/>
    <b v="0"/>
    <n v="0"/>
    <b v="0"/>
    <x v="4"/>
    <n v="0"/>
    <n v="0"/>
    <x v="0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x v="33"/>
    <n v="23"/>
    <n v="161.12"/>
    <x v="6"/>
    <x v="3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1"/>
    <s v="AUD"/>
    <n v="1476615600"/>
    <n v="1474884417"/>
    <b v="0"/>
    <n v="105"/>
    <b v="1"/>
    <x v="19"/>
    <n v="112"/>
    <n v="53.19"/>
    <x v="5"/>
    <x v="19"/>
  </r>
  <r>
    <n v="3732"/>
    <s v="Elektra Bekent - Afstudeervoorstelling"/>
    <s v="Mijn solo voorstelling gaat over Elektra (Sophokles) en hoe zij als jongere alles beleeft en meemaakt!"/>
    <n v="850"/>
    <n v="131"/>
    <x v="1"/>
    <x v="11"/>
    <s v="EUR"/>
    <n v="1422100800"/>
    <n v="1416932133"/>
    <b v="0"/>
    <n v="4"/>
    <b v="0"/>
    <x v="2"/>
    <n v="15"/>
    <n v="32.75"/>
    <x v="2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2"/>
    <n v="22"/>
    <n v="48.56"/>
    <x v="2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"/>
    <n v="157"/>
    <n v="37.67"/>
    <x v="1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n v="100"/>
    <n v="172.41"/>
    <x v="1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33"/>
    <n v="13"/>
    <n v="110.87"/>
    <x v="6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15"/>
    <n v="150"/>
    <n v="160.44"/>
    <x v="6"/>
    <x v="1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13"/>
    <n v="59"/>
    <n v="53.08"/>
    <x v="2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n v="102"/>
    <n v="88.04"/>
    <x v="1"/>
    <x v="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"/>
    <n v="116"/>
    <n v="31"/>
    <x v="1"/>
    <x v="1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20"/>
    <n v="2"/>
    <n v="61.19"/>
    <x v="4"/>
    <x v="2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2"/>
    <n v="102"/>
    <n v="177.09"/>
    <x v="2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2"/>
    <s v="GBP"/>
    <n v="1364286239"/>
    <n v="1360830239"/>
    <b v="0"/>
    <n v="623"/>
    <b v="1"/>
    <x v="24"/>
    <n v="1857"/>
    <n v="149.03"/>
    <x v="7"/>
    <x v="2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n v="107"/>
    <n v="97.64"/>
    <x v="0"/>
    <x v="0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25"/>
    <n v="1"/>
    <n v="14"/>
    <x v="6"/>
    <x v="25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20"/>
    <n v="1"/>
    <n v="18"/>
    <x v="4"/>
    <x v="2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9"/>
    <n v="132"/>
    <n v="99.77"/>
    <x v="5"/>
    <x v="19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2"/>
    <n v="0"/>
    <n v="0"/>
    <x v="2"/>
    <x v="2"/>
  </r>
  <r>
    <n v="3181"/>
    <s v="ENDURING SONG"/>
    <s v="ENDURING SONG by award-winning Bear Trap Theatre, is a sweeping historical epic about love, loss and family set in the First Crusade."/>
    <n v="500"/>
    <n v="545"/>
    <x v="0"/>
    <x v="2"/>
    <s v="GBP"/>
    <n v="1402848000"/>
    <n v="1400570787"/>
    <b v="1"/>
    <n v="15"/>
    <b v="1"/>
    <x v="2"/>
    <n v="109"/>
    <n v="36.33"/>
    <x v="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4"/>
    <s v="SEK"/>
    <n v="1423432709"/>
    <n v="1420840709"/>
    <b v="0"/>
    <n v="2"/>
    <b v="0"/>
    <x v="16"/>
    <n v="0"/>
    <n v="100"/>
    <x v="5"/>
    <x v="1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2"/>
    <n v="146"/>
    <n v="104.07"/>
    <x v="2"/>
    <x v="2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2"/>
    <n v="0"/>
    <n v="0"/>
    <x v="2"/>
    <x v="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2"/>
    <n v="0"/>
    <n v="20"/>
    <x v="2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7"/>
    <n v="878"/>
    <n v="27.6"/>
    <x v="6"/>
    <x v="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2"/>
    <n v="107"/>
    <n v="100.22"/>
    <x v="2"/>
    <x v="2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5"/>
    <n v="6"/>
    <n v="87.14"/>
    <x v="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n v="115"/>
    <n v="46.22"/>
    <x v="1"/>
    <x v="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13"/>
    <n v="25"/>
    <n v="41.67"/>
    <x v="2"/>
    <x v="1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n v="293"/>
    <n v="36.61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n v="106"/>
    <n v="120.91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16"/>
    <n v="8"/>
    <n v="80.599999999999994"/>
    <x v="5"/>
    <x v="1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6"/>
    <s v="EUR"/>
    <n v="1437861540"/>
    <n v="1435160452"/>
    <b v="0"/>
    <n v="1"/>
    <b v="0"/>
    <x v="25"/>
    <n v="0"/>
    <n v="30"/>
    <x v="6"/>
    <x v="25"/>
  </r>
  <r>
    <n v="2278"/>
    <s v="Eternity Dice - Regular and D6 Charms Edition"/>
    <s v="Dice forged from stone one by one entirely by hand for demanding Gamers and Collectors."/>
    <n v="2000"/>
    <n v="5414"/>
    <x v="0"/>
    <x v="9"/>
    <s v="EUR"/>
    <n v="1451861940"/>
    <n v="1448902867"/>
    <b v="0"/>
    <n v="102"/>
    <b v="1"/>
    <x v="24"/>
    <n v="271"/>
    <n v="53.08"/>
    <x v="7"/>
    <x v="2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39"/>
    <n v="42"/>
    <n v="83.43"/>
    <x v="3"/>
    <x v="39"/>
  </r>
  <r>
    <n v="92"/>
    <s v="Euphoria"/>
    <s v="Euphoria is an adventure film that follows adrenaline filled athletes on their hunt for the sublime while balancing family and careers."/>
    <n v="5000"/>
    <n v="5260"/>
    <x v="0"/>
    <x v="4"/>
    <s v="CAD"/>
    <n v="1485936000"/>
    <n v="1481949983"/>
    <b v="0"/>
    <n v="43"/>
    <b v="1"/>
    <x v="10"/>
    <n v="105"/>
    <n v="122.33"/>
    <x v="0"/>
    <x v="1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2"/>
    <n v="100"/>
    <n v="1000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n v="105"/>
    <n v="42.02"/>
    <x v="1"/>
    <x v="7"/>
  </r>
  <r>
    <n v="2557"/>
    <s v="European Tour"/>
    <s v="Raising money for our concert tour of Switzerland and Germany in June/July 2014"/>
    <n v="900"/>
    <n v="1066"/>
    <x v="0"/>
    <x v="2"/>
    <s v="GBP"/>
    <n v="1400176386"/>
    <n v="1397584386"/>
    <b v="0"/>
    <n v="36"/>
    <b v="1"/>
    <x v="29"/>
    <n v="118"/>
    <n v="29.61"/>
    <x v="1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2"/>
    <s v="GBP"/>
    <n v="1420377366"/>
    <n v="1415193366"/>
    <b v="0"/>
    <n v="31"/>
    <b v="1"/>
    <x v="2"/>
    <n v="133"/>
    <n v="42.9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2"/>
    <s v="GBP"/>
    <n v="1395532800"/>
    <n v="1393882717"/>
    <b v="0"/>
    <n v="108"/>
    <b v="1"/>
    <x v="10"/>
    <n v="103"/>
    <n v="43.04"/>
    <x v="0"/>
    <x v="1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2"/>
    <n v="110"/>
    <n v="47.03"/>
    <x v="2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25"/>
    <n v="0"/>
    <n v="10"/>
    <x v="6"/>
    <x v="2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20"/>
    <n v="0"/>
    <n v="50"/>
    <x v="4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13"/>
    <n v="51"/>
    <n v="147.88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9"/>
    <s v="EUR"/>
    <n v="1464939520"/>
    <n v="1461051520"/>
    <b v="0"/>
    <n v="1"/>
    <b v="0"/>
    <x v="16"/>
    <n v="0"/>
    <n v="1"/>
    <x v="5"/>
    <x v="16"/>
  </r>
  <r>
    <n v="1444"/>
    <s v="Expand the MillionairesLetter in the US Market!"/>
    <s v="We as a successfull german stock market newsletter publisher want expand in the US market!"/>
    <n v="4950"/>
    <n v="0"/>
    <x v="1"/>
    <x v="3"/>
    <s v="EUR"/>
    <n v="1442091462"/>
    <n v="1436907462"/>
    <b v="0"/>
    <n v="0"/>
    <b v="0"/>
    <x v="16"/>
    <n v="0"/>
    <n v="0"/>
    <x v="5"/>
    <x v="1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28"/>
    <n v="1"/>
    <n v="16"/>
    <x v="5"/>
    <x v="2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2"/>
    <n v="102"/>
    <n v="105.52"/>
    <x v="2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x v="23"/>
    <n v="1"/>
    <n v="42.5"/>
    <x v="5"/>
    <x v="2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6"/>
    <n v="0"/>
    <n v="0"/>
    <x v="1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15"/>
    <n v="113"/>
    <n v="50.22"/>
    <x v="6"/>
    <x v="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5"/>
    <s v="NOK"/>
    <n v="1458104697"/>
    <n v="1455516297"/>
    <b v="1"/>
    <n v="555"/>
    <b v="1"/>
    <x v="3"/>
    <n v="157"/>
    <n v="849.67"/>
    <x v="3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2"/>
    <n v="100"/>
    <n v="168.25"/>
    <x v="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2"/>
    <n v="140"/>
    <n v="61.82"/>
    <x v="2"/>
    <x v="2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x v="25"/>
    <n v="0"/>
    <n v="13"/>
    <x v="6"/>
    <x v="25"/>
  </r>
  <r>
    <n v="950"/>
    <s v="EZC Smartlight"/>
    <s v="Rider worn tail light brake light. Adheres to virtually any coat, jacket or vest. Stays on even when you get off."/>
    <n v="5000"/>
    <n v="1402"/>
    <x v="1"/>
    <x v="4"/>
    <s v="CAD"/>
    <n v="1453053661"/>
    <n v="1450461661"/>
    <b v="0"/>
    <n v="24"/>
    <b v="0"/>
    <x v="33"/>
    <n v="28"/>
    <n v="58.42"/>
    <x v="6"/>
    <x v="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x v="25"/>
    <n v="0"/>
    <n v="0"/>
    <x v="6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13"/>
    <n v="0"/>
    <n v="0"/>
    <x v="2"/>
    <x v="1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5"/>
    <s v="NZD"/>
    <n v="1441837879"/>
    <n v="1439245879"/>
    <b v="0"/>
    <n v="1"/>
    <b v="0"/>
    <x v="8"/>
    <n v="3"/>
    <n v="200"/>
    <x v="2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2"/>
    <n v="132"/>
    <n v="36.67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3"/>
    <s v="EUR"/>
    <n v="1470506400"/>
    <n v="1467358427"/>
    <b v="1"/>
    <n v="224"/>
    <b v="1"/>
    <x v="3"/>
    <n v="180"/>
    <n v="96.38"/>
    <x v="3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x v="23"/>
    <n v="0"/>
    <n v="0"/>
    <x v="5"/>
    <x v="2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3"/>
    <x v="3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4"/>
    <n v="0"/>
    <n v="0"/>
    <x v="0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13"/>
    <n v="90"/>
    <n v="145.41"/>
    <x v="2"/>
    <x v="1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2"/>
    <n v="14"/>
    <n v="78.08"/>
    <x v="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25"/>
    <n v="0"/>
    <n v="0"/>
    <x v="6"/>
    <x v="2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n v="101"/>
    <n v="139.83000000000001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9"/>
    <n v="100"/>
    <n v="185.19"/>
    <x v="1"/>
    <x v="2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2"/>
    <n v="102"/>
    <n v="145.65"/>
    <x v="2"/>
    <x v="2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4"/>
    <n v="22"/>
    <n v="56"/>
    <x v="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n v="137"/>
    <n v="70.06"/>
    <x v="1"/>
    <x v="7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8"/>
    <n v="143"/>
    <n v="185.48"/>
    <x v="0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2"/>
    <n v="6"/>
    <n v="9.5"/>
    <x v="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2"/>
    <s v="GBP"/>
    <n v="1460318400"/>
    <n v="1457881057"/>
    <b v="0"/>
    <n v="22"/>
    <b v="1"/>
    <x v="2"/>
    <n v="100"/>
    <n v="125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n v="101"/>
    <n v="589.95000000000005"/>
    <x v="0"/>
    <x v="0"/>
  </r>
  <r>
    <n v="1089"/>
    <s v="Farabel"/>
    <s v="Farabel is a single player turn-based fantasy strategy game for Mac/PC/Linux"/>
    <n v="15000"/>
    <n v="1174"/>
    <x v="1"/>
    <x v="16"/>
    <s v="EUR"/>
    <n v="1435293175"/>
    <n v="1432701175"/>
    <b v="0"/>
    <n v="49"/>
    <b v="0"/>
    <x v="30"/>
    <n v="8"/>
    <n v="23.96"/>
    <x v="7"/>
    <x v="30"/>
  </r>
  <r>
    <n v="3837"/>
    <s v="Farcical Elements Presents Boeing-Boeing"/>
    <s v="A high-flying French farce with the thrust of a well-tuned jet engine"/>
    <n v="2000"/>
    <n v="2042"/>
    <x v="0"/>
    <x v="2"/>
    <s v="GBP"/>
    <n v="1435947758"/>
    <n v="1432837358"/>
    <b v="0"/>
    <n v="17"/>
    <b v="1"/>
    <x v="2"/>
    <n v="102"/>
    <n v="120.12"/>
    <x v="2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4"/>
    <n v="0"/>
    <n v="0"/>
    <x v="0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n v="1479923937"/>
    <b v="0"/>
    <n v="7"/>
    <b v="0"/>
    <x v="33"/>
    <n v="1"/>
    <n v="859.86"/>
    <x v="6"/>
    <x v="33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6"/>
    <s v="EUR"/>
    <n v="1489680061"/>
    <n v="1487091661"/>
    <b v="0"/>
    <n v="15"/>
    <b v="0"/>
    <x v="33"/>
    <n v="16"/>
    <n v="214.07"/>
    <x v="6"/>
    <x v="3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34"/>
    <n v="43"/>
    <n v="58.08"/>
    <x v="7"/>
    <x v="34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20"/>
    <n v="0"/>
    <n v="23.67"/>
    <x v="4"/>
    <x v="2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2"/>
    <n v="114"/>
    <n v="88.77"/>
    <x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5"/>
    <n v="0"/>
    <n v="5"/>
    <x v="0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30"/>
    <n v="26"/>
    <n v="13"/>
    <x v="7"/>
    <x v="3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2"/>
    <s v="GBP"/>
    <n v="1435230324"/>
    <n v="1432638324"/>
    <b v="0"/>
    <n v="17"/>
    <b v="1"/>
    <x v="2"/>
    <n v="100"/>
    <n v="117.65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3"/>
    <s v="EUR"/>
    <n v="1472936229"/>
    <n v="1467752229"/>
    <b v="0"/>
    <n v="31"/>
    <b v="1"/>
    <x v="2"/>
    <n v="100"/>
    <n v="145.16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2"/>
    <s v="GBP"/>
    <n v="1413377522"/>
    <n v="1410785522"/>
    <b v="1"/>
    <n v="74"/>
    <b v="1"/>
    <x v="2"/>
    <n v="105"/>
    <n v="28.41"/>
    <x v="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25"/>
    <n v="1"/>
    <n v="3"/>
    <x v="6"/>
    <x v="2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20"/>
    <n v="0"/>
    <n v="8"/>
    <x v="4"/>
    <x v="2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2"/>
    <s v="GBP"/>
    <n v="1459444656"/>
    <n v="1456856256"/>
    <b v="0"/>
    <n v="14"/>
    <b v="1"/>
    <x v="2"/>
    <n v="100"/>
    <n v="35.71"/>
    <x v="2"/>
    <x v="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4"/>
    <n v="0"/>
    <n v="0"/>
    <x v="0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2"/>
    <n v="106"/>
    <n v="64.63"/>
    <x v="2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n v="105"/>
    <n v="83.97"/>
    <x v="1"/>
    <x v="7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n v="104"/>
    <n v="28.92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2"/>
    <n v="106"/>
    <n v="60.29"/>
    <x v="2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x v="4"/>
    <s v="CAD"/>
    <n v="1409376600"/>
    <n v="1405957098"/>
    <b v="0"/>
    <n v="14"/>
    <b v="0"/>
    <x v="2"/>
    <n v="27"/>
    <n v="46.43"/>
    <x v="2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x v="16"/>
    <n v="3"/>
    <n v="75"/>
    <x v="5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21"/>
    <n v="106"/>
    <n v="22.64"/>
    <x v="1"/>
    <x v="21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2"/>
    <n v="86"/>
    <n v="248.5"/>
    <x v="2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2"/>
    <n v="24"/>
    <n v="53.13"/>
    <x v="2"/>
    <x v="2"/>
  </r>
  <r>
    <n v="2786"/>
    <s v="Fierce"/>
    <s v="A heart-melting farce about sex, art and the lovelorn lay-abouts of London-town."/>
    <n v="2500"/>
    <n v="2946"/>
    <x v="0"/>
    <x v="2"/>
    <s v="GBP"/>
    <n v="1404913180"/>
    <n v="1403703580"/>
    <b v="0"/>
    <n v="74"/>
    <b v="1"/>
    <x v="2"/>
    <n v="118"/>
    <n v="39.81"/>
    <x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2"/>
    <n v="31"/>
    <n v="80.13"/>
    <x v="1"/>
    <x v="1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4"/>
    <n v="0"/>
    <n v="0"/>
    <x v="0"/>
    <x v="4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3"/>
    <n v="3"/>
    <n v="7.5"/>
    <x v="3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9"/>
    <n v="109"/>
    <n v="103.68"/>
    <x v="1"/>
    <x v="29"/>
  </r>
  <r>
    <n v="239"/>
    <s v="Filthy - Short Film"/>
    <s v="Lovers Clint and Eli convey their conflicting perspectives of guilt and remorse while in the desolate Australian bush."/>
    <n v="1000"/>
    <n v="250"/>
    <x v="1"/>
    <x v="1"/>
    <s v="AUD"/>
    <n v="1446984000"/>
    <n v="1445308730"/>
    <b v="0"/>
    <n v="5"/>
    <b v="0"/>
    <x v="4"/>
    <n v="25"/>
    <n v="50"/>
    <x v="0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x v="26"/>
    <n v="0"/>
    <n v="0"/>
    <x v="8"/>
    <x v="26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x v="2"/>
    <n v="0"/>
    <n v="0"/>
    <x v="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6"/>
    <s v="EUR"/>
    <n v="1437889336"/>
    <n v="1432705336"/>
    <b v="0"/>
    <n v="4"/>
    <b v="0"/>
    <x v="2"/>
    <n v="5"/>
    <n v="62.5"/>
    <x v="2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9"/>
    <s v="EUR"/>
    <n v="1466323800"/>
    <n v="1463418120"/>
    <b v="0"/>
    <n v="310"/>
    <b v="0"/>
    <x v="33"/>
    <n v="29"/>
    <n v="85"/>
    <x v="6"/>
    <x v="3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n v="136"/>
    <n v="160.47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8"/>
    <n v="100"/>
    <n v="80.16"/>
    <x v="0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1"/>
    <s v="AUD"/>
    <n v="1429839571"/>
    <n v="1427247571"/>
    <b v="0"/>
    <n v="6"/>
    <b v="0"/>
    <x v="25"/>
    <n v="3"/>
    <n v="30"/>
    <x v="6"/>
    <x v="2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n v="108"/>
    <n v="65.3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31"/>
    <n v="4"/>
    <n v="23.5"/>
    <x v="3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9"/>
    <n v="134"/>
    <n v="31.81"/>
    <x v="5"/>
    <x v="19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x v="25"/>
    <n v="0"/>
    <n v="18.329999999999998"/>
    <x v="6"/>
    <x v="2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3"/>
    <s v="EUR"/>
    <n v="1434286855"/>
    <n v="1431694855"/>
    <b v="0"/>
    <n v="0"/>
    <b v="0"/>
    <x v="16"/>
    <n v="0"/>
    <n v="0"/>
    <x v="5"/>
    <x v="16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n v="120"/>
    <n v="48.09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20"/>
    <n v="19"/>
    <n v="358.88"/>
    <x v="4"/>
    <x v="2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x v="27"/>
    <n v="2"/>
    <n v="307.82"/>
    <x v="6"/>
    <x v="2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2"/>
    <n v="127"/>
    <n v="69.569999999999993"/>
    <x v="2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2"/>
    <n v="67"/>
    <n v="63.13"/>
    <x v="2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6"/>
    <n v="7"/>
    <n v="18.71"/>
    <x v="1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6"/>
    <n v="2"/>
    <n v="55"/>
    <x v="1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8"/>
    <n v="11"/>
    <n v="217.38"/>
    <x v="2"/>
    <x v="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15"/>
    <n v="235"/>
    <n v="64.180000000000007"/>
    <x v="6"/>
    <x v="15"/>
  </r>
  <r>
    <n v="2796"/>
    <s v="Fishcakes"/>
    <s v="Fishcakes is a piece of new writing for the Camden Fringe that explores a story of love, loss, and all the â€˜little things'."/>
    <n v="800"/>
    <n v="924"/>
    <x v="0"/>
    <x v="2"/>
    <s v="GBP"/>
    <n v="1404564028"/>
    <n v="1401972028"/>
    <b v="0"/>
    <n v="21"/>
    <b v="1"/>
    <x v="2"/>
    <n v="116"/>
    <n v="44"/>
    <x v="2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x v="33"/>
    <n v="1"/>
    <n v="102.73"/>
    <x v="6"/>
    <x v="33"/>
  </r>
  <r>
    <n v="3481"/>
    <s v="FIX THE FITZ"/>
    <s v="One of Australia's greatest theatres needs your help. Please help us refurnish, fit out and restore this legendary storytelling venue."/>
    <n v="10000"/>
    <n v="11880"/>
    <x v="0"/>
    <x v="1"/>
    <s v="AUD"/>
    <n v="1420178188"/>
    <n v="1418709388"/>
    <b v="0"/>
    <n v="95"/>
    <b v="1"/>
    <x v="2"/>
    <n v="119"/>
    <n v="125.05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n v="102"/>
    <n v="246.29"/>
    <x v="1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2"/>
    <n v="20"/>
    <n v="34"/>
    <x v="2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4"/>
    <s v="CAD"/>
    <n v="1480110783"/>
    <n v="1477515183"/>
    <b v="0"/>
    <n v="0"/>
    <b v="0"/>
    <x v="25"/>
    <n v="0"/>
    <n v="0"/>
    <x v="6"/>
    <x v="2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9"/>
    <s v="EUR"/>
    <n v="1452553200"/>
    <n v="1449650173"/>
    <b v="1"/>
    <n v="971"/>
    <b v="1"/>
    <x v="15"/>
    <n v="820"/>
    <n v="422.02"/>
    <x v="6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2"/>
    <n v="100"/>
    <n v="171.43"/>
    <x v="1"/>
    <x v="12"/>
  </r>
  <r>
    <n v="1128"/>
    <s v="Flying Turds"/>
    <s v="#havingfunFTW"/>
    <n v="1000"/>
    <n v="1"/>
    <x v="1"/>
    <x v="2"/>
    <s v="GBP"/>
    <n v="1407425717"/>
    <n v="1404833717"/>
    <b v="0"/>
    <n v="1"/>
    <b v="0"/>
    <x v="34"/>
    <n v="0"/>
    <n v="1"/>
    <x v="7"/>
    <x v="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6"/>
    <n v="5"/>
    <n v="27.08"/>
    <x v="1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1"/>
    <s v="AUD"/>
    <n v="1432272300"/>
    <n v="1429655318"/>
    <b v="0"/>
    <n v="0"/>
    <b v="0"/>
    <x v="16"/>
    <n v="0"/>
    <n v="0"/>
    <x v="5"/>
    <x v="1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2"/>
    <n v="2"/>
    <n v="8"/>
    <x v="2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37"/>
    <n v="0"/>
    <n v="15"/>
    <x v="3"/>
    <x v="37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n v="103"/>
    <n v="78.2"/>
    <x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20"/>
    <n v="0"/>
    <n v="1"/>
    <x v="4"/>
    <x v="2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n v="104"/>
    <n v="77.75"/>
    <x v="1"/>
    <x v="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20"/>
    <n v="12"/>
    <n v="96.05"/>
    <x v="4"/>
    <x v="2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20"/>
    <n v="7"/>
    <n v="108.33"/>
    <x v="4"/>
    <x v="2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20"/>
    <n v="0"/>
    <n v="50"/>
    <x v="4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6"/>
    <s v="EUR"/>
    <n v="1480185673"/>
    <n v="1476294073"/>
    <b v="0"/>
    <n v="0"/>
    <b v="0"/>
    <x v="20"/>
    <n v="0"/>
    <n v="0"/>
    <x v="4"/>
    <x v="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2"/>
    <n v="139"/>
    <n v="57.92"/>
    <x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3"/>
    <n v="129"/>
    <n v="43"/>
    <x v="2"/>
    <x v="1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2"/>
    <n v="11"/>
    <n v="26.75"/>
    <x v="2"/>
    <x v="2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16"/>
    <n v="5"/>
    <n v="24.62"/>
    <x v="5"/>
    <x v="1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24"/>
    <n v="104"/>
    <n v="50.85"/>
    <x v="7"/>
    <x v="24"/>
  </r>
  <r>
    <n v="2930"/>
    <s v="Forbear! Theatre"/>
    <s v="Forbear! is a new theatre company aiming to produce exciting and innovative theatre using performers from a variety of disciplines."/>
    <n v="10000"/>
    <n v="10092"/>
    <x v="0"/>
    <x v="2"/>
    <s v="GBP"/>
    <n v="1431007264"/>
    <n v="1428415264"/>
    <b v="0"/>
    <n v="62"/>
    <b v="1"/>
    <x v="13"/>
    <n v="101"/>
    <n v="162.7700000000000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x v="33"/>
    <n v="75"/>
    <n v="932.31"/>
    <x v="6"/>
    <x v="33"/>
  </r>
  <r>
    <n v="533"/>
    <s v="Foresight"/>
    <s v="New writing â€¢ Twisty-turny magical realist retro sci-fi â€¢ Human lives â€¢ Storytelling â€¢ The slope our society slips down..."/>
    <n v="2000"/>
    <n v="2004"/>
    <x v="0"/>
    <x v="2"/>
    <s v="GBP"/>
    <n v="1463394365"/>
    <n v="1461320765"/>
    <b v="0"/>
    <n v="17"/>
    <b v="1"/>
    <x v="2"/>
    <n v="100"/>
    <n v="117.88"/>
    <x v="2"/>
    <x v="2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x v="22"/>
    <n v="0"/>
    <n v="4"/>
    <x v="0"/>
    <x v="2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2"/>
    <s v="GBP"/>
    <n v="1450825200"/>
    <n v="1448284433"/>
    <b v="1"/>
    <n v="158"/>
    <b v="1"/>
    <x v="0"/>
    <n v="107"/>
    <n v="134.91"/>
    <x v="0"/>
    <x v="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2"/>
    <n v="0"/>
    <n v="0"/>
    <x v="2"/>
    <x v="2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2"/>
    <n v="57"/>
    <n v="59.58"/>
    <x v="2"/>
    <x v="2"/>
  </r>
  <r>
    <n v="1303"/>
    <s v="Forward Arena Theatre Company: Summer Season"/>
    <s v="Groundbreaking queer theatre."/>
    <n v="3500"/>
    <n v="4559.13"/>
    <x v="0"/>
    <x v="2"/>
    <s v="GBP"/>
    <n v="1469962800"/>
    <n v="1468578920"/>
    <b v="0"/>
    <n v="108"/>
    <b v="1"/>
    <x v="2"/>
    <n v="130"/>
    <n v="42.21"/>
    <x v="2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1"/>
    <n v="3"/>
    <n v="35"/>
    <x v="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1"/>
    <s v="AUD"/>
    <n v="1459490400"/>
    <n v="1457078868"/>
    <b v="0"/>
    <n v="0"/>
    <b v="0"/>
    <x v="2"/>
    <n v="0"/>
    <n v="0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n v="102"/>
    <n v="140.86000000000001"/>
    <x v="1"/>
    <x v="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n v="107"/>
    <n v="68.709999999999994"/>
    <x v="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3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2"/>
    <n v="101"/>
    <n v="65.16"/>
    <x v="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20"/>
    <n v="0"/>
    <n v="5.67"/>
    <x v="4"/>
    <x v="2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9"/>
    <s v="EUR"/>
    <n v="1479382594"/>
    <n v="1476786994"/>
    <b v="0"/>
    <n v="14"/>
    <b v="1"/>
    <x v="2"/>
    <n v="100"/>
    <n v="171.43"/>
    <x v="2"/>
    <x v="2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2"/>
    <n v="2"/>
    <n v="15.83"/>
    <x v="2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15"/>
    <n v="168"/>
    <n v="76.14"/>
    <x v="6"/>
    <x v="1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3"/>
    <n v="101"/>
    <n v="90.54"/>
    <x v="2"/>
    <x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20"/>
    <n v="0"/>
    <n v="13"/>
    <x v="4"/>
    <x v="2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2"/>
    <n v="104"/>
    <n v="177.62"/>
    <x v="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20"/>
    <n v="4"/>
    <n v="33.33"/>
    <x v="4"/>
    <x v="2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n v="283"/>
    <n v="49.88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2"/>
    <n v="0"/>
    <n v="0"/>
    <x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2"/>
    <n v="14"/>
    <n v="71.25"/>
    <x v="2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3"/>
    <n v="7"/>
    <n v="213.38"/>
    <x v="3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n v="100"/>
    <n v="50.04"/>
    <x v="1"/>
    <x v="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11"/>
    <n v="0"/>
    <n v="0"/>
    <x v="5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2"/>
    <n v="105"/>
    <n v="32.97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4"/>
    <s v="CAD"/>
    <n v="1435708500"/>
    <n v="1434412500"/>
    <b v="0"/>
    <n v="1"/>
    <b v="0"/>
    <x v="31"/>
    <n v="4"/>
    <n v="20"/>
    <x v="3"/>
    <x v="3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2"/>
    <n v="104"/>
    <n v="866.67"/>
    <x v="2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n v="112"/>
    <n v="181.13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4"/>
    <n v="194"/>
    <n v="36.630000000000003"/>
    <x v="1"/>
    <x v="14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x v="20"/>
    <n v="0"/>
    <n v="0"/>
    <x v="4"/>
    <x v="2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"/>
    <n v="133"/>
    <n v="25.02"/>
    <x v="1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n v="117"/>
    <n v="76.92"/>
    <x v="1"/>
    <x v="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n v="148"/>
    <n v="63.49"/>
    <x v="1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8"/>
    <n v="0"/>
    <n v="13"/>
    <x v="2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13"/>
    <n v="0"/>
    <n v="0"/>
    <x v="2"/>
    <x v="13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8"/>
    <n v="0"/>
    <n v="37.5"/>
    <x v="2"/>
    <x v="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20"/>
    <n v="0"/>
    <n v="1"/>
    <x v="4"/>
    <x v="2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2"/>
    <s v="GBP"/>
    <n v="1459702800"/>
    <n v="1457690386"/>
    <b v="0"/>
    <n v="38"/>
    <b v="1"/>
    <x v="2"/>
    <n v="174"/>
    <n v="68.84"/>
    <x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0"/>
    <n v="100"/>
    <n v="167.49"/>
    <x v="0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30"/>
    <n v="0"/>
    <n v="1"/>
    <x v="7"/>
    <x v="3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1"/>
    <n v="1"/>
    <n v="3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20"/>
    <n v="0"/>
    <n v="0"/>
    <x v="4"/>
    <x v="2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30"/>
    <n v="0"/>
    <n v="0"/>
    <x v="7"/>
    <x v="3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2"/>
    <n v="100"/>
    <n v="37.78"/>
    <x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15"/>
    <n v="101"/>
    <n v="35"/>
    <x v="6"/>
    <x v="15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x v="33"/>
    <n v="0"/>
    <n v="1"/>
    <x v="6"/>
    <x v="3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34"/>
    <n v="0"/>
    <n v="0"/>
    <x v="7"/>
    <x v="34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2"/>
    <n v="4"/>
    <n v="26.33"/>
    <x v="2"/>
    <x v="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5"/>
    <n v="1"/>
    <n v="10"/>
    <x v="0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2"/>
    <n v="106"/>
    <n v="136.78"/>
    <x v="2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n v="103"/>
    <n v="86.85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x v="25"/>
    <n v="0"/>
    <n v="50"/>
    <x v="6"/>
    <x v="2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34"/>
    <n v="1"/>
    <n v="5"/>
    <x v="7"/>
    <x v="3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15"/>
    <n v="219"/>
    <n v="67.260000000000005"/>
    <x v="6"/>
    <x v="15"/>
  </r>
  <r>
    <n v="3118"/>
    <s v="Garden Eden, theatre, meeting, culture, music, art"/>
    <s v="a magical place for all kind of people, like a fairytaile in all colours"/>
    <n v="500000"/>
    <n v="1550"/>
    <x v="1"/>
    <x v="14"/>
    <s v="SEK"/>
    <n v="1467473723"/>
    <n v="1465832123"/>
    <b v="0"/>
    <n v="2"/>
    <b v="0"/>
    <x v="8"/>
    <n v="0"/>
    <n v="77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33"/>
    <n v="3"/>
    <n v="108.63"/>
    <x v="6"/>
    <x v="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3"/>
    <s v="EUR"/>
    <n v="1439998674"/>
    <n v="1436888274"/>
    <b v="0"/>
    <n v="2174"/>
    <b v="1"/>
    <x v="33"/>
    <n v="1460"/>
    <n v="134.36000000000001"/>
    <x v="6"/>
    <x v="33"/>
  </r>
  <r>
    <n v="2858"/>
    <s v="Gay Party Superposh 'Winter Wonderland'"/>
    <s v="Een Gay Party in het centrum van Amersfoort. _x000a_Een geweldige avond uit, met een show, optredens en DJ's."/>
    <n v="1000"/>
    <n v="0"/>
    <x v="1"/>
    <x v="11"/>
    <s v="EUR"/>
    <n v="1417778880"/>
    <n v="1415711095"/>
    <b v="0"/>
    <n v="0"/>
    <b v="0"/>
    <x v="2"/>
    <n v="0"/>
    <n v="0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"/>
    <n v="103"/>
    <n v="56.36"/>
    <x v="1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"/>
    <n v="187"/>
    <n v="38.74"/>
    <x v="1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"/>
    <n v="102"/>
    <n v="43.57"/>
    <x v="1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"/>
    <n v="137"/>
    <n v="30.37"/>
    <x v="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2"/>
    <n v="0"/>
    <n v="5.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2"/>
    <s v="GBP"/>
    <n v="1429138740"/>
    <n v="1426528418"/>
    <b v="0"/>
    <n v="76"/>
    <b v="1"/>
    <x v="14"/>
    <n v="144"/>
    <n v="22.74"/>
    <x v="1"/>
    <x v="14"/>
  </r>
  <r>
    <n v="1532"/>
    <s v="Geiko and Maiko of Kyoto"/>
    <s v="Award winning photography celebrating the artistry of geiko and maiko and the exquisite traditions of their Kyoto communities."/>
    <n v="5000"/>
    <n v="24201"/>
    <x v="0"/>
    <x v="1"/>
    <s v="AUD"/>
    <n v="1455548400"/>
    <n v="1453461865"/>
    <b v="1"/>
    <n v="294"/>
    <b v="1"/>
    <x v="3"/>
    <n v="484"/>
    <n v="82.32"/>
    <x v="3"/>
    <x v="3"/>
  </r>
  <r>
    <n v="1706"/>
    <s v="Gemeinde in Bremen"/>
    <s v="Unsere &quot;Aufgabe&quot; ist es, fÃ¼r Christen da zu sein die keiner Gemeinde angehÃ¶ren. Zudem spielt Lobpreis eine Zentrale Rolle."/>
    <n v="5500"/>
    <n v="0"/>
    <x v="1"/>
    <x v="3"/>
    <s v="EUR"/>
    <n v="1440314472"/>
    <n v="1435130472"/>
    <b v="0"/>
    <n v="0"/>
    <b v="0"/>
    <x v="12"/>
    <n v="0"/>
    <n v="0"/>
    <x v="1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16"/>
    <n v="7"/>
    <n v="12"/>
    <x v="5"/>
    <x v="1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2"/>
    <n v="121"/>
    <n v="33.67"/>
    <x v="2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"/>
    <n v="103"/>
    <n v="28.66"/>
    <x v="1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n v="109"/>
    <n v="121.28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2"/>
    <n v="143"/>
    <n v="164.62"/>
    <x v="2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3"/>
    <s v="EUR"/>
    <n v="1453244340"/>
    <n v="1448136417"/>
    <b v="0"/>
    <n v="76"/>
    <b v="1"/>
    <x v="2"/>
    <n v="110"/>
    <n v="72.38"/>
    <x v="2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2"/>
    <n v="41"/>
    <n v="81.319999999999993"/>
    <x v="2"/>
    <x v="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4"/>
    <s v="CAD"/>
    <n v="1489320642"/>
    <n v="1487164242"/>
    <b v="0"/>
    <n v="147"/>
    <b v="1"/>
    <x v="24"/>
    <n v="220"/>
    <n v="37.479999999999997"/>
    <x v="7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x v="25"/>
    <n v="3"/>
    <n v="20"/>
    <x v="6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2"/>
    <s v="GBP"/>
    <n v="1406719110"/>
    <n v="1405509510"/>
    <b v="0"/>
    <n v="45"/>
    <b v="1"/>
    <x v="2"/>
    <n v="100"/>
    <n v="33.33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"/>
    <n v="104"/>
    <n v="62.1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2"/>
    <s v="GBP"/>
    <n v="1489234891"/>
    <n v="1486642891"/>
    <b v="0"/>
    <n v="72"/>
    <b v="1"/>
    <x v="2"/>
    <n v="121"/>
    <n v="33.67"/>
    <x v="2"/>
    <x v="2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25"/>
    <n v="0"/>
    <n v="1"/>
    <x v="6"/>
    <x v="2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n v="118"/>
    <n v="443.75"/>
    <x v="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n v="101"/>
    <n v="76.05"/>
    <x v="1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2"/>
    <s v="GBP"/>
    <n v="1446213612"/>
    <n v="1443621612"/>
    <b v="1"/>
    <n v="21"/>
    <b v="1"/>
    <x v="2"/>
    <n v="104"/>
    <n v="59.52"/>
    <x v="2"/>
    <x v="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2"/>
    <n v="48"/>
    <n v="159.33000000000001"/>
    <x v="1"/>
    <x v="12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2"/>
    <n v="0"/>
    <n v="18.329999999999998"/>
    <x v="2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2"/>
    <n v="102"/>
    <n v="141.29"/>
    <x v="2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2"/>
    <n v="1"/>
    <n v="9.75"/>
    <x v="2"/>
    <x v="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3"/>
    <n v="133"/>
    <n v="120.55"/>
    <x v="2"/>
    <x v="1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38"/>
    <n v="108"/>
    <n v="33.75"/>
    <x v="1"/>
    <x v="3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2"/>
    <n v="7"/>
    <n v="35.17"/>
    <x v="2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n v="135"/>
    <n v="60.18"/>
    <x v="1"/>
    <x v="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7"/>
    <n v="224"/>
    <n v="58.93"/>
    <x v="6"/>
    <x v="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2"/>
    <n v="102"/>
    <n v="66.150000000000006"/>
    <x v="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24"/>
    <n v="106"/>
    <n v="64.75"/>
    <x v="7"/>
    <x v="24"/>
  </r>
  <r>
    <n v="3152"/>
    <s v="'Gilead', an original theatre piece"/>
    <s v="'Gilead' is an original theatre piece inspired by Margaret Atwood's 'The Handmaid's Tale'. (Brighton Fringe 2014)"/>
    <n v="2200"/>
    <n v="2331"/>
    <x v="0"/>
    <x v="2"/>
    <s v="GBP"/>
    <n v="1383425367"/>
    <n v="1380833367"/>
    <b v="1"/>
    <n v="67"/>
    <b v="1"/>
    <x v="2"/>
    <n v="106"/>
    <n v="34.79"/>
    <x v="2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6"/>
    <n v="123"/>
    <n v="93.7"/>
    <x v="6"/>
    <x v="3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8"/>
    <n v="103"/>
    <n v="94.41"/>
    <x v="2"/>
    <x v="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1"/>
    <n v="7"/>
    <n v="18"/>
    <x v="1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8"/>
    <n v="137"/>
    <n v="63.92"/>
    <x v="0"/>
    <x v="1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2"/>
    <n v="0"/>
    <n v="29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3"/>
    <n v="105"/>
    <n v="70.03"/>
    <x v="2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n v="100"/>
    <n v="52.63"/>
    <x v="1"/>
    <x v="7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3"/>
    <n v="0"/>
    <n v="0"/>
    <x v="3"/>
    <x v="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20"/>
    <n v="6"/>
    <n v="46.63"/>
    <x v="4"/>
    <x v="2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"/>
    <n v="135"/>
    <n v="51.96"/>
    <x v="1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n v="135"/>
    <n v="59.16"/>
    <x v="1"/>
    <x v="7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x v="33"/>
    <n v="0"/>
    <n v="0"/>
    <x v="6"/>
    <x v="33"/>
  </r>
  <r>
    <n v="3180"/>
    <s v="Glass Mountain: An Original Fairytale"/>
    <s v="A new tale of witches, fairies, cat-hunters and and bone-boilers from London theatre company Broken Glass."/>
    <n v="1200"/>
    <n v="1437"/>
    <x v="0"/>
    <x v="2"/>
    <s v="GBP"/>
    <n v="1403258049"/>
    <n v="1400666049"/>
    <b v="1"/>
    <n v="45"/>
    <b v="1"/>
    <x v="2"/>
    <n v="120"/>
    <n v="31.93"/>
    <x v="2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0"/>
    <n v="247"/>
    <n v="78.72"/>
    <x v="0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2"/>
    <n v="8"/>
    <n v="38.33"/>
    <x v="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16"/>
    <n v="0"/>
    <n v="0"/>
    <x v="5"/>
    <x v="1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5"/>
    <n v="1"/>
    <n v="25.5"/>
    <x v="0"/>
    <x v="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8"/>
    <n v="103"/>
    <n v="137.21"/>
    <x v="0"/>
    <x v="1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8"/>
    <n v="0"/>
    <n v="53.71"/>
    <x v="2"/>
    <x v="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9"/>
    <n v="107"/>
    <n v="169.58"/>
    <x v="5"/>
    <x v="1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33"/>
    <n v="22"/>
    <n v="23.95"/>
    <x v="6"/>
    <x v="3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n v="101"/>
    <n v="125.79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2"/>
    <s v="GBP"/>
    <n v="1416331406"/>
    <n v="1413735806"/>
    <b v="1"/>
    <n v="100"/>
    <b v="1"/>
    <x v="2"/>
    <n v="109"/>
    <n v="54.3"/>
    <x v="2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25"/>
    <n v="3"/>
    <n v="250"/>
    <x v="6"/>
    <x v="2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25"/>
    <n v="34"/>
    <n v="121.43"/>
    <x v="6"/>
    <x v="2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24"/>
    <n v="320"/>
    <n v="24.76"/>
    <x v="7"/>
    <x v="2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4"/>
    <n v="100"/>
    <n v="18.75"/>
    <x v="1"/>
    <x v="1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2"/>
    <n v="128"/>
    <n v="82.26"/>
    <x v="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2"/>
    <n v="105"/>
    <n v="51.22"/>
    <x v="2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1"/>
    <s v="AUD"/>
    <n v="1468128537"/>
    <n v="1465536537"/>
    <b v="0"/>
    <n v="15"/>
    <b v="0"/>
    <x v="8"/>
    <n v="12"/>
    <n v="2796.67"/>
    <x v="2"/>
    <x v="8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n v="104"/>
    <n v="117.68"/>
    <x v="1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n v="265"/>
    <n v="84.21"/>
    <x v="1"/>
    <x v="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2"/>
    <n v="103"/>
    <n v="62.05"/>
    <x v="2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4"/>
    <s v="CAD"/>
    <n v="1441119919"/>
    <n v="1437663919"/>
    <b v="0"/>
    <n v="29"/>
    <b v="0"/>
    <x v="33"/>
    <n v="1"/>
    <n v="30.31"/>
    <x v="6"/>
    <x v="3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2"/>
    <n v="100"/>
    <n v="179.28"/>
    <x v="2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4"/>
    <s v="CAD"/>
    <n v="1403539200"/>
    <n v="1400604056"/>
    <b v="0"/>
    <n v="5"/>
    <b v="0"/>
    <x v="2"/>
    <n v="3"/>
    <n v="57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8"/>
    <n v="265"/>
    <n v="57.63"/>
    <x v="2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n v="185"/>
    <n v="85.44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2"/>
    <n v="104"/>
    <n v="36.5"/>
    <x v="2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n v="101"/>
    <n v="95.7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0"/>
    <n v="120"/>
    <n v="60"/>
    <x v="0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2"/>
    <n v="114"/>
    <n v="105.21"/>
    <x v="2"/>
    <x v="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2"/>
    <n v="110"/>
    <n v="45.88"/>
    <x v="2"/>
    <x v="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2"/>
    <n v="109"/>
    <n v="86.44"/>
    <x v="1"/>
    <x v="1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4"/>
    <n v="6"/>
    <n v="49.88"/>
    <x v="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2"/>
    <n v="112"/>
    <n v="65.17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2"/>
    <n v="121"/>
    <n v="125.38"/>
    <x v="2"/>
    <x v="2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x v="33"/>
    <n v="1"/>
    <n v="28"/>
    <x v="6"/>
    <x v="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0"/>
    <n v="131"/>
    <n v="21.9"/>
    <x v="0"/>
    <x v="1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5"/>
    <n v="1"/>
    <n v="108"/>
    <x v="4"/>
    <x v="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1"/>
    <s v="AUD"/>
    <n v="1406593780"/>
    <n v="1404174580"/>
    <b v="1"/>
    <n v="60"/>
    <b v="0"/>
    <x v="36"/>
    <n v="6"/>
    <n v="41.58"/>
    <x v="6"/>
    <x v="3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38"/>
    <n v="122"/>
    <n v="34.380000000000003"/>
    <x v="1"/>
    <x v="3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2"/>
    <n v="1"/>
    <n v="20"/>
    <x v="2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n v="111"/>
    <n v="42.52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15"/>
    <n v="126"/>
    <n v="64.569999999999993"/>
    <x v="6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"/>
    <n v="117"/>
    <n v="60.27"/>
    <x v="1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5"/>
    <n v="101"/>
    <n v="125.99"/>
    <x v="4"/>
    <x v="3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2"/>
    <n v="122"/>
    <n v="60.9"/>
    <x v="2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20"/>
    <n v="0"/>
    <n v="0"/>
    <x v="4"/>
    <x v="2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24"/>
    <n v="460"/>
    <n v="11.67"/>
    <x v="7"/>
    <x v="2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2"/>
    <n v="100"/>
    <n v="122.54"/>
    <x v="2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2"/>
    <s v="GBP"/>
    <n v="1481716800"/>
    <n v="1479070867"/>
    <b v="0"/>
    <n v="95"/>
    <b v="1"/>
    <x v="0"/>
    <n v="107"/>
    <n v="224.85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n v="101"/>
    <n v="254.39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2"/>
    <n v="103"/>
    <n v="68.67"/>
    <x v="2"/>
    <x v="2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6"/>
    <n v="0"/>
    <n v="0"/>
    <x v="1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n v="103"/>
    <n v="62.17"/>
    <x v="1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2"/>
    <s v="GBP"/>
    <n v="1455138000"/>
    <n v="1452448298"/>
    <b v="0"/>
    <n v="47"/>
    <b v="1"/>
    <x v="2"/>
    <n v="105"/>
    <n v="17.829999999999998"/>
    <x v="2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9"/>
    <n v="106"/>
    <n v="23.12"/>
    <x v="1"/>
    <x v="29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20"/>
    <n v="0"/>
    <n v="1.33"/>
    <x v="4"/>
    <x v="2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8"/>
    <n v="110"/>
    <n v="94.55"/>
    <x v="2"/>
    <x v="8"/>
  </r>
  <r>
    <n v="2859"/>
    <s v="Grover Theatre Company (GTC)"/>
    <s v="A theatre company that will create works to inspire young people and get everyone involved."/>
    <n v="2000"/>
    <n v="35"/>
    <x v="1"/>
    <x v="1"/>
    <s v="AUD"/>
    <n v="1444984904"/>
    <n v="1439800904"/>
    <b v="0"/>
    <n v="1"/>
    <b v="0"/>
    <x v="2"/>
    <n v="2"/>
    <n v="35"/>
    <x v="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25"/>
    <n v="37"/>
    <n v="64.36"/>
    <x v="6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2"/>
    <n v="105"/>
    <n v="64.16"/>
    <x v="2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2"/>
    <n v="101"/>
    <n v="35.49"/>
    <x v="2"/>
    <x v="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2"/>
    <n v="100"/>
    <n v="104.17"/>
    <x v="2"/>
    <x v="2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8"/>
    <n v="1"/>
    <n v="100"/>
    <x v="2"/>
    <x v="8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5"/>
    <n v="0"/>
    <n v="0"/>
    <x v="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8"/>
    <n v="107"/>
    <n v="45.54"/>
    <x v="2"/>
    <x v="8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2"/>
    <n v="18"/>
    <n v="45"/>
    <x v="2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1"/>
    <s v="EUR"/>
    <n v="1492372800"/>
    <n v="1488823488"/>
    <b v="0"/>
    <n v="8"/>
    <b v="0"/>
    <x v="2"/>
    <n v="52"/>
    <n v="32.25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2"/>
    <n v="218"/>
    <n v="54.5"/>
    <x v="2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2"/>
    <n v="32"/>
    <n v="60.67"/>
    <x v="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n v="108"/>
    <n v="117.85"/>
    <x v="0"/>
    <x v="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25"/>
    <n v="0"/>
    <n v="1"/>
    <x v="6"/>
    <x v="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6"/>
    <n v="103"/>
    <n v="174.04"/>
    <x v="6"/>
    <x v="3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n v="263"/>
    <n v="42"/>
    <x v="1"/>
    <x v="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9"/>
    <n v="0"/>
    <n v="0"/>
    <x v="4"/>
    <x v="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5"/>
    <n v="106"/>
    <n v="211.84"/>
    <x v="4"/>
    <x v="3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2"/>
    <n v="38"/>
    <n v="81.56999999999999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x v="33"/>
    <n v="21535"/>
    <n v="1389.36"/>
    <x v="6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n v="114"/>
    <n v="72.06"/>
    <x v="1"/>
    <x v="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n v="149"/>
    <n v="71.97"/>
    <x v="1"/>
    <x v="7"/>
  </r>
  <r>
    <n v="1809"/>
    <s v="Hamilton: A Different Perspective"/>
    <s v="A stunning photo book highlighting the visual diversity of the City of Hamilton and showcasing it in a new light."/>
    <n v="3500"/>
    <n v="380"/>
    <x v="1"/>
    <x v="4"/>
    <s v="CAD"/>
    <n v="1425246439"/>
    <n v="1422222439"/>
    <b v="1"/>
    <n v="9"/>
    <b v="0"/>
    <x v="3"/>
    <n v="11"/>
    <n v="42.22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2"/>
    <n v="2"/>
    <n v="10"/>
    <x v="2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8"/>
    <s v="EUR"/>
    <n v="1459978200"/>
    <n v="1458416585"/>
    <b v="0"/>
    <n v="46"/>
    <b v="1"/>
    <x v="2"/>
    <n v="107"/>
    <n v="63.7"/>
    <x v="2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33"/>
    <n v="1"/>
    <n v="19.399999999999999"/>
    <x v="6"/>
    <x v="3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30"/>
    <n v="0"/>
    <n v="19.670000000000002"/>
    <x v="7"/>
    <x v="3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"/>
    <n v="101"/>
    <n v="109.11"/>
    <x v="1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3"/>
    <n v="20"/>
    <n v="44.94"/>
    <x v="3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3"/>
    <n v="100"/>
    <n v="35.1"/>
    <x v="2"/>
    <x v="1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2"/>
    <s v="GBP"/>
    <n v="1438358400"/>
    <n v="1437063121"/>
    <b v="0"/>
    <n v="139"/>
    <b v="1"/>
    <x v="2"/>
    <n v="101"/>
    <n v="36.47"/>
    <x v="2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25"/>
    <n v="0"/>
    <n v="1"/>
    <x v="6"/>
    <x v="25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5"/>
    <n v="0"/>
    <n v="0"/>
    <x v="0"/>
    <x v="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2"/>
    <n v="0"/>
    <n v="5"/>
    <x v="2"/>
    <x v="2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1"/>
    <n v="40"/>
    <n v="44.44"/>
    <x v="1"/>
    <x v="1"/>
  </r>
  <r>
    <n v="2356"/>
    <s v="HardstyleUnited.com (Canceled)"/>
    <s v="HardstyleUnited.com The Global Hardstyle community. Your Hardstyle community."/>
    <n v="10000"/>
    <n v="0"/>
    <x v="2"/>
    <x v="11"/>
    <s v="EUR"/>
    <n v="1433530104"/>
    <n v="1430938104"/>
    <b v="0"/>
    <n v="0"/>
    <b v="0"/>
    <x v="25"/>
    <n v="0"/>
    <n v="0"/>
    <x v="6"/>
    <x v="2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n v="113"/>
    <n v="73.02"/>
    <x v="0"/>
    <x v="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20"/>
    <n v="0"/>
    <n v="0"/>
    <x v="4"/>
    <x v="2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2"/>
    <n v="1"/>
    <n v="13"/>
    <x v="2"/>
    <x v="2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4"/>
    <n v="0"/>
    <n v="20"/>
    <x v="0"/>
    <x v="4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5"/>
    <n v="33"/>
    <n v="88.8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20"/>
    <n v="4"/>
    <n v="60.79"/>
    <x v="4"/>
    <x v="20"/>
  </r>
  <r>
    <n v="710"/>
    <s v="Hate York Shirt 2.0"/>
    <s v="Shirts, so technologically advanced, they connect mentally to their audience upon sight."/>
    <n v="1200"/>
    <n v="0"/>
    <x v="1"/>
    <x v="4"/>
    <s v="CAD"/>
    <n v="1408495440"/>
    <n v="1405640302"/>
    <b v="0"/>
    <n v="0"/>
    <b v="0"/>
    <x v="33"/>
    <n v="0"/>
    <n v="0"/>
    <x v="6"/>
    <x v="3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6"/>
    <n v="22"/>
    <n v="24.6"/>
    <x v="1"/>
    <x v="6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2"/>
    <n v="2"/>
    <n v="13.33"/>
    <x v="2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n v="102"/>
    <n v="92.32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30"/>
    <n v="11"/>
    <n v="45"/>
    <x v="7"/>
    <x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33"/>
    <n v="9"/>
    <n v="41.75"/>
    <x v="6"/>
    <x v="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2"/>
    <n v="35"/>
    <n v="17.5"/>
    <x v="2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6"/>
    <n v="1"/>
    <n v="30"/>
    <x v="1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x v="13"/>
    <n v="0"/>
    <n v="0"/>
    <x v="2"/>
    <x v="13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2"/>
    <n v="21"/>
    <n v="56.67"/>
    <x v="1"/>
    <x v="1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2"/>
    <n v="102"/>
    <n v="193.62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x v="16"/>
    <n v="11"/>
    <n v="225"/>
    <x v="5"/>
    <x v="1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"/>
    <n v="101"/>
    <n v="116.96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15"/>
    <n v="157"/>
    <n v="36.97"/>
    <x v="6"/>
    <x v="15"/>
  </r>
  <r>
    <n v="1524"/>
    <s v="Heath - Limited Edition Split Zine - Make 100"/>
    <s v="Limited edition split zine by photographers AdeY and Kersti K. 100 signed and hand numbered copies!"/>
    <n v="3000"/>
    <n v="6210"/>
    <x v="0"/>
    <x v="14"/>
    <s v="SEK"/>
    <n v="1487592090"/>
    <n v="1485000090"/>
    <b v="1"/>
    <n v="28"/>
    <b v="1"/>
    <x v="3"/>
    <n v="207"/>
    <n v="221.79"/>
    <x v="3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x v="33"/>
    <n v="40"/>
    <n v="152.41"/>
    <x v="6"/>
    <x v="3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2"/>
    <n v="126"/>
    <n v="55.97"/>
    <x v="2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4"/>
    <s v="SEK"/>
    <n v="1432455532"/>
    <n v="1429863532"/>
    <b v="0"/>
    <n v="19"/>
    <b v="0"/>
    <x v="13"/>
    <n v="12"/>
    <n v="356.84"/>
    <x v="2"/>
    <x v="1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3"/>
    <n v="103"/>
    <n v="106.93"/>
    <x v="2"/>
    <x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x v="27"/>
    <n v="2"/>
    <n v="39.479999999999997"/>
    <x v="6"/>
    <x v="2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x v="2"/>
    <n v="108"/>
    <n v="33.75"/>
    <x v="2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2"/>
    <s v="GBP"/>
    <n v="1487769952"/>
    <n v="1485177952"/>
    <b v="0"/>
    <n v="41"/>
    <b v="1"/>
    <x v="2"/>
    <n v="106"/>
    <n v="51.85"/>
    <x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11"/>
    <n v="0"/>
    <n v="0"/>
    <x v="5"/>
    <x v="11"/>
  </r>
  <r>
    <n v="65"/>
    <s v="Hello World - Post Production Funds"/>
    <s v="Help finish the short film Hello World. The story of an android in the broken home of a father &amp; son."/>
    <n v="7000"/>
    <n v="7527"/>
    <x v="0"/>
    <x v="4"/>
    <s v="CAD"/>
    <n v="1407736740"/>
    <n v="1405453354"/>
    <b v="0"/>
    <n v="57"/>
    <b v="1"/>
    <x v="10"/>
    <n v="108"/>
    <n v="132.05000000000001"/>
    <x v="0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16"/>
    <n v="0"/>
    <n v="0"/>
    <x v="5"/>
    <x v="16"/>
  </r>
  <r>
    <n v="1294"/>
    <s v="HELMER'S LOO"/>
    <s v="We have an award-winning Danish play, now we just need a bathroom set to perform it in. Spend a penny to help us build the set!"/>
    <n v="500"/>
    <n v="610"/>
    <x v="0"/>
    <x v="2"/>
    <s v="GBP"/>
    <n v="1445252400"/>
    <n v="1443696797"/>
    <b v="0"/>
    <n v="22"/>
    <b v="1"/>
    <x v="2"/>
    <n v="122"/>
    <n v="27.73"/>
    <x v="2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20"/>
    <n v="11"/>
    <n v="72.760000000000005"/>
    <x v="4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20"/>
    <n v="3"/>
    <n v="35.380000000000003"/>
    <x v="4"/>
    <x v="2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8"/>
    <n v="105"/>
    <n v="63.23"/>
    <x v="2"/>
    <x v="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"/>
    <n v="136"/>
    <n v="97.9"/>
    <x v="1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2"/>
    <n v="100"/>
    <n v="50"/>
    <x v="2"/>
    <x v="2"/>
  </r>
  <r>
    <n v="3374"/>
    <s v="HELP BUILD &quot;THE CASTLE&quot;"/>
    <s v="A rare  production of World acclaimed playwright Howard Barker's groundbreaking &amp; provocative 'The Castle'."/>
    <n v="3500"/>
    <n v="3730"/>
    <x v="0"/>
    <x v="4"/>
    <s v="CAD"/>
    <n v="1446053616"/>
    <n v="1443461616"/>
    <b v="0"/>
    <n v="52"/>
    <b v="1"/>
    <x v="2"/>
    <n v="107"/>
    <n v="71.73"/>
    <x v="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34"/>
    <n v="5"/>
    <n v="71.59"/>
    <x v="7"/>
    <x v="34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20"/>
    <n v="7"/>
    <n v="115.53"/>
    <x v="4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9"/>
    <n v="0"/>
    <n v="0"/>
    <x v="4"/>
    <x v="9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x v="17"/>
    <n v="0"/>
    <n v="0"/>
    <x v="1"/>
    <x v="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"/>
    <n v="111"/>
    <n v="28.88"/>
    <x v="1"/>
    <x v="1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x v="25"/>
    <n v="29"/>
    <n v="60"/>
    <x v="6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3"/>
    <n v="129"/>
    <n v="64.459999999999994"/>
    <x v="2"/>
    <x v="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n v="104"/>
    <n v="27.15"/>
    <x v="1"/>
    <x v="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n v="350"/>
    <n v="75.040000000000006"/>
    <x v="1"/>
    <x v="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n v="115"/>
    <n v="39.31"/>
    <x v="1"/>
    <x v="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6"/>
    <n v="42"/>
    <n v="34.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2"/>
    <n v="102"/>
    <n v="203.2"/>
    <x v="2"/>
    <x v="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6"/>
    <n v="5"/>
    <n v="18"/>
    <x v="1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3"/>
    <n v="119"/>
    <n v="151.32"/>
    <x v="6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1"/>
    <n v="4"/>
    <n v="31.25"/>
    <x v="1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21"/>
    <n v="102"/>
    <n v="42.33"/>
    <x v="1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9"/>
    <n v="156"/>
    <n v="38.880000000000003"/>
    <x v="1"/>
    <x v="2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8"/>
    <n v="109"/>
    <n v="73.03"/>
    <x v="2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4"/>
    <s v="CAD"/>
    <n v="1455232937"/>
    <n v="1453936937"/>
    <b v="0"/>
    <n v="4"/>
    <b v="0"/>
    <x v="30"/>
    <n v="14"/>
    <n v="10.56"/>
    <x v="7"/>
    <x v="3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0"/>
    <n v="100"/>
    <n v="31.38"/>
    <x v="0"/>
    <x v="1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"/>
    <n v="111"/>
    <n v="115.31"/>
    <x v="1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n v="167"/>
    <n v="75.77"/>
    <x v="1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1"/>
    <s v="AUD"/>
    <n v="1432873653"/>
    <n v="1430281653"/>
    <b v="0"/>
    <n v="1"/>
    <b v="0"/>
    <x v="30"/>
    <n v="0"/>
    <n v="5"/>
    <x v="7"/>
    <x v="3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2"/>
    <n v="105"/>
    <n v="107.57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38"/>
    <n v="103"/>
    <n v="44.61"/>
    <x v="1"/>
    <x v="3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2"/>
    <n v="38"/>
    <n v="32.36"/>
    <x v="2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8"/>
    <n v="17"/>
    <n v="40.83"/>
    <x v="2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9"/>
    <n v="179"/>
    <n v="53.73"/>
    <x v="5"/>
    <x v="1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"/>
    <n v="241"/>
    <n v="23.15"/>
    <x v="1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20"/>
    <n v="0"/>
    <n v="11.67"/>
    <x v="4"/>
    <x v="2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"/>
    <n v="115"/>
    <n v="57.25"/>
    <x v="1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"/>
    <n v="266"/>
    <n v="26.57"/>
    <x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13"/>
    <n v="52"/>
    <n v="49.21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n v="132"/>
    <n v="75.11"/>
    <x v="1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4"/>
    <s v="CAD"/>
    <n v="1482457678"/>
    <n v="1480729678"/>
    <b v="0"/>
    <n v="93"/>
    <b v="1"/>
    <x v="7"/>
    <n v="212"/>
    <n v="50.25"/>
    <x v="1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n v="106"/>
    <n v="38.54"/>
    <x v="1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n v="127"/>
    <n v="45.46"/>
    <x v="1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8"/>
    <n v="131"/>
    <n v="164.3"/>
    <x v="2"/>
    <x v="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2"/>
    <n v="10"/>
    <n v="5"/>
    <x v="2"/>
    <x v="2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8"/>
    <n v="0"/>
    <n v="0"/>
    <x v="2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2"/>
    <n v="61"/>
    <n v="179.12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8"/>
    <n v="213"/>
    <n v="33.31"/>
    <x v="2"/>
    <x v="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n v="120"/>
    <n v="141.47"/>
    <x v="1"/>
    <x v="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20"/>
    <n v="0"/>
    <n v="1"/>
    <x v="4"/>
    <x v="2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2"/>
    <n v="103"/>
    <n v="24"/>
    <x v="1"/>
    <x v="1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2"/>
    <s v="GBP"/>
    <n v="1487580602"/>
    <n v="1485161402"/>
    <b v="0"/>
    <n v="25"/>
    <b v="1"/>
    <x v="2"/>
    <n v="133"/>
    <n v="26.61"/>
    <x v="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n v="205"/>
    <n v="45.62"/>
    <x v="1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n v="100"/>
    <n v="417.33"/>
    <x v="1"/>
    <x v="7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6"/>
    <n v="0"/>
    <n v="0"/>
    <x v="1"/>
    <x v="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4"/>
    <n v="0"/>
    <n v="0"/>
    <x v="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n v="204"/>
    <n v="59.85"/>
    <x v="1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2"/>
    <n v="105"/>
    <n v="47.88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n v="105"/>
    <n v="58.33"/>
    <x v="1"/>
    <x v="7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8"/>
    <n v="0"/>
    <n v="1"/>
    <x v="2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x v="8"/>
    <n v="0"/>
    <n v="0"/>
    <x v="2"/>
    <x v="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1"/>
    <s v="AUD"/>
    <n v="1430316426"/>
    <n v="1427724426"/>
    <b v="0"/>
    <n v="6"/>
    <b v="0"/>
    <x v="2"/>
    <n v="19"/>
    <n v="64.17"/>
    <x v="2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x v="25"/>
    <n v="1"/>
    <n v="47.86"/>
    <x v="6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36"/>
    <n v="28"/>
    <n v="167.15"/>
    <x v="6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4"/>
    <s v="CAD"/>
    <n v="1425937761"/>
    <n v="1422917361"/>
    <b v="0"/>
    <n v="84"/>
    <b v="1"/>
    <x v="27"/>
    <n v="100"/>
    <n v="136.9"/>
    <x v="6"/>
    <x v="2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n v="102"/>
    <n v="67.39"/>
    <x v="1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8"/>
    <n v="0"/>
    <n v="420.6"/>
    <x v="2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31"/>
    <n v="29"/>
    <n v="26.27"/>
    <x v="3"/>
    <x v="31"/>
  </r>
  <r>
    <n v="3255"/>
    <s v="Henry V"/>
    <s v="5 Actors, 30 Characters, 90 Minutes._x000a_Let us transport you from London to the fields of Agincourt, using the power of your imagination."/>
    <n v="300"/>
    <n v="525"/>
    <x v="0"/>
    <x v="2"/>
    <s v="GBP"/>
    <n v="1412706375"/>
    <n v="1410114375"/>
    <b v="1"/>
    <n v="18"/>
    <b v="1"/>
    <x v="2"/>
    <n v="175"/>
    <n v="29.17"/>
    <x v="2"/>
    <x v="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2"/>
    <n v="105"/>
    <n v="36.86"/>
    <x v="2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15"/>
    <n v="111"/>
    <n v="226.21"/>
    <x v="6"/>
    <x v="1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2"/>
    <n v="0"/>
    <n v="1"/>
    <x v="2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"/>
    <n v="102"/>
    <n v="196.34"/>
    <x v="1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7"/>
    <n v="104"/>
    <n v="64.930000000000007"/>
    <x v="6"/>
    <x v="2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1"/>
    <s v="AUD"/>
    <n v="1487093020"/>
    <n v="1485278620"/>
    <b v="0"/>
    <n v="210"/>
    <b v="1"/>
    <x v="24"/>
    <n v="780"/>
    <n v="37.119999999999997"/>
    <x v="7"/>
    <x v="2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5"/>
    <n v="1"/>
    <n v="133.33000000000001"/>
    <x v="0"/>
    <x v="5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x v="2"/>
    <n v="128"/>
    <n v="29.05"/>
    <x v="2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n v="109"/>
    <n v="99.16"/>
    <x v="1"/>
    <x v="7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x v="16"/>
    <n v="0"/>
    <n v="0"/>
    <x v="5"/>
    <x v="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n v="134"/>
    <n v="39.82"/>
    <x v="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2"/>
    <n v="128"/>
    <n v="37.21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3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2"/>
    <n v="0"/>
    <n v="0"/>
    <x v="2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x v="14"/>
    <s v="SEK"/>
    <n v="1456385101"/>
    <n v="1453793101"/>
    <b v="0"/>
    <n v="123"/>
    <b v="0"/>
    <x v="33"/>
    <n v="56"/>
    <n v="790.84"/>
    <x v="6"/>
    <x v="3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38"/>
    <n v="113"/>
    <n v="39.1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2"/>
    <s v="GBP"/>
    <n v="1462100406"/>
    <n v="1456920006"/>
    <b v="0"/>
    <n v="56"/>
    <b v="1"/>
    <x v="8"/>
    <n v="106"/>
    <n v="45.21"/>
    <x v="2"/>
    <x v="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28"/>
    <n v="0"/>
    <n v="5"/>
    <x v="5"/>
    <x v="28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8"/>
    <n v="0"/>
    <n v="10"/>
    <x v="2"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2"/>
    <n v="10"/>
    <n v="37.54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2"/>
    <n v="100"/>
    <n v="62.5"/>
    <x v="2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7"/>
    <n v="326"/>
    <n v="80.02"/>
    <x v="6"/>
    <x v="2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7"/>
    <n v="408"/>
    <n v="81.95"/>
    <x v="6"/>
    <x v="2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"/>
    <n v="171"/>
    <n v="35.840000000000003"/>
    <x v="1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20"/>
    <n v="12"/>
    <n v="69.12"/>
    <x v="4"/>
    <x v="2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n v="122"/>
    <n v="709.42"/>
    <x v="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2"/>
    <s v="GBP"/>
    <n v="1406227904"/>
    <n v="1403635904"/>
    <b v="1"/>
    <n v="43"/>
    <b v="1"/>
    <x v="3"/>
    <n v="111"/>
    <n v="38.86"/>
    <x v="3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n v="100"/>
    <n v="76.92"/>
    <x v="1"/>
    <x v="7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20"/>
    <n v="1"/>
    <n v="17.5"/>
    <x v="4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2"/>
    <n v="108"/>
    <n v="46.61"/>
    <x v="2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9"/>
    <n v="111"/>
    <n v="61.03"/>
    <x v="1"/>
    <x v="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n v="100"/>
    <n v="136.36000000000001"/>
    <x v="1"/>
    <x v="7"/>
  </r>
  <r>
    <n v="3578"/>
    <s v="Home"/>
    <s v="An unsparing, slightly surreal look at the effects of the private rented sector on two young women. Based on real events."/>
    <n v="1500"/>
    <n v="1500.2"/>
    <x v="0"/>
    <x v="2"/>
    <s v="GBP"/>
    <n v="1462037777"/>
    <n v="1459445777"/>
    <b v="0"/>
    <n v="37"/>
    <b v="1"/>
    <x v="2"/>
    <n v="100"/>
    <n v="40.549999999999997"/>
    <x v="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2"/>
    <n v="113"/>
    <n v="64.290000000000006"/>
    <x v="2"/>
    <x v="2"/>
  </r>
  <r>
    <n v="3186"/>
    <s v="Honest"/>
    <s v="Honest is an exciting and dark new play by Bristol based writer Alice Nicholas, touring the South of England and London this October."/>
    <n v="3200"/>
    <n v="3270"/>
    <x v="0"/>
    <x v="2"/>
    <s v="GBP"/>
    <n v="1410901200"/>
    <n v="1408313438"/>
    <b v="1"/>
    <n v="70"/>
    <b v="1"/>
    <x v="2"/>
    <n v="102"/>
    <n v="46.71"/>
    <x v="2"/>
    <x v="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2"/>
    <n v="101"/>
    <n v="60.48"/>
    <x v="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4"/>
    <s v="CAD"/>
    <n v="1402938394"/>
    <n v="1400691994"/>
    <b v="0"/>
    <n v="8"/>
    <b v="1"/>
    <x v="2"/>
    <n v="104"/>
    <n v="97.5"/>
    <x v="2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11"/>
    <n v="5"/>
    <n v="37.950000000000003"/>
    <x v="5"/>
    <x v="1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5"/>
    <n v="1"/>
    <n v="68.33"/>
    <x v="0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2"/>
    <n v="131"/>
    <n v="50.46"/>
    <x v="2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2"/>
    <s v="GBP"/>
    <n v="1444149047"/>
    <n v="1441557047"/>
    <b v="0"/>
    <n v="37"/>
    <b v="1"/>
    <x v="8"/>
    <n v="128"/>
    <n v="51.89"/>
    <x v="2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n v="107"/>
    <n v="134.21"/>
    <x v="1"/>
    <x v="7"/>
  </r>
  <r>
    <n v="2558"/>
    <s v="Hopkins Sinfonia 2015 Season"/>
    <s v="The Hopkins Sinfonia is looking for your support to run our 2015 Season made up of five concerts."/>
    <n v="1250"/>
    <n v="1361"/>
    <x v="0"/>
    <x v="1"/>
    <s v="AUD"/>
    <n v="1430488740"/>
    <n v="1427747906"/>
    <b v="0"/>
    <n v="18"/>
    <b v="1"/>
    <x v="29"/>
    <n v="109"/>
    <n v="75.61"/>
    <x v="1"/>
    <x v="2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33"/>
    <n v="0"/>
    <n v="68.33"/>
    <x v="6"/>
    <x v="3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20"/>
    <n v="0"/>
    <n v="1"/>
    <x v="4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2"/>
    <n v="1"/>
    <n v="10"/>
    <x v="2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6"/>
    <n v="0"/>
    <n v="0"/>
    <x v="1"/>
    <x v="6"/>
  </r>
  <r>
    <n v="1131"/>
    <s v="Hot Potato - The App"/>
    <s v="Don't drop it like it's hot..Hot Potato is a battle between friends. Compete to keep Mr Potato off the ground. Who will drop him first?"/>
    <n v="40000"/>
    <n v="0"/>
    <x v="1"/>
    <x v="1"/>
    <s v="AUD"/>
    <n v="1450993668"/>
    <n v="1448401668"/>
    <b v="0"/>
    <n v="0"/>
    <b v="0"/>
    <x v="34"/>
    <n v="0"/>
    <n v="0"/>
    <x v="7"/>
    <x v="3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33"/>
    <n v="27"/>
    <n v="291.33"/>
    <x v="6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0"/>
    <s v="EUR"/>
    <n v="1482085857"/>
    <n v="1479493857"/>
    <b v="0"/>
    <n v="48"/>
    <b v="1"/>
    <x v="15"/>
    <n v="131"/>
    <n v="546.69000000000005"/>
    <x v="6"/>
    <x v="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9"/>
    <n v="104"/>
    <n v="66.7"/>
    <x v="5"/>
    <x v="1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n v="114"/>
    <n v="63.48"/>
    <x v="1"/>
    <x v="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8"/>
    <n v="154"/>
    <n v="84.87"/>
    <x v="2"/>
    <x v="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2"/>
    <n v="0"/>
    <n v="0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11"/>
    <n v="27"/>
    <n v="42.16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11"/>
    <n v="1"/>
    <n v="25"/>
    <x v="5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33"/>
    <n v="15"/>
    <n v="34.270000000000003"/>
    <x v="6"/>
    <x v="3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n v="191"/>
    <n v="83.35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2"/>
    <n v="102"/>
    <n v="47.41"/>
    <x v="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2"/>
    <n v="22"/>
    <n v="129.16999999999999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2"/>
    <n v="339"/>
    <n v="62.59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8"/>
    <s v="EUR"/>
    <n v="1483474370"/>
    <n v="1480882370"/>
    <b v="0"/>
    <n v="0"/>
    <b v="0"/>
    <x v="25"/>
    <n v="0"/>
    <n v="0"/>
    <x v="6"/>
    <x v="2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2"/>
    <n v="5"/>
    <n v="27"/>
    <x v="2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15"/>
    <n v="473"/>
    <n v="278.39"/>
    <x v="6"/>
    <x v="1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3"/>
    <n v="24"/>
    <n v="51.23"/>
    <x v="3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30"/>
    <n v="0"/>
    <n v="50.91"/>
    <x v="7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x v="22"/>
    <n v="2"/>
    <n v="47.5"/>
    <x v="0"/>
    <x v="2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2"/>
    <n v="102"/>
    <n v="99"/>
    <x v="2"/>
    <x v="2"/>
  </r>
  <r>
    <n v="17"/>
    <s v="Humble Pie"/>
    <s v="Uplifting English sitcom, a love letter to youthful exuberance that proves once and for all that none of us are ready for real life."/>
    <n v="1500"/>
    <n v="1510"/>
    <x v="0"/>
    <x v="2"/>
    <s v="GBP"/>
    <n v="1415126022"/>
    <n v="1412530422"/>
    <b v="0"/>
    <n v="36"/>
    <b v="1"/>
    <x v="18"/>
    <n v="101"/>
    <n v="41.94"/>
    <x v="0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21"/>
    <n v="101"/>
    <n v="47.22"/>
    <x v="1"/>
    <x v="2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2"/>
    <n v="0"/>
    <n v="23.33"/>
    <x v="2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2"/>
    <n v="10"/>
    <n v="54.11"/>
    <x v="1"/>
    <x v="1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33"/>
    <n v="79"/>
    <n v="117.7"/>
    <x v="6"/>
    <x v="3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n v="102"/>
    <n v="50.88"/>
    <x v="1"/>
    <x v="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15"/>
    <n v="922"/>
    <n v="192.39"/>
    <x v="6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x v="33"/>
    <n v="2"/>
    <n v="116.53"/>
    <x v="6"/>
    <x v="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8"/>
    <n v="34"/>
    <n v="132.35"/>
    <x v="2"/>
    <x v="8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5"/>
    <n v="0"/>
    <n v="0"/>
    <x v="0"/>
    <x v="5"/>
  </r>
  <r>
    <n v="131"/>
    <s v="I (Canceled)"/>
    <s v="I"/>
    <n v="1200"/>
    <n v="0"/>
    <x v="2"/>
    <x v="0"/>
    <s v="USD"/>
    <n v="1467763200"/>
    <n v="1466453161"/>
    <b v="0"/>
    <n v="0"/>
    <b v="0"/>
    <x v="22"/>
    <n v="0"/>
    <n v="0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1"/>
    <x v="11"/>
    <s v="EUR"/>
    <n v="1431108776"/>
    <n v="1425924776"/>
    <b v="0"/>
    <n v="0"/>
    <b v="0"/>
    <x v="4"/>
    <n v="0"/>
    <n v="0"/>
    <x v="0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2"/>
    <s v="GBP"/>
    <n v="1429813800"/>
    <n v="1427363645"/>
    <b v="0"/>
    <n v="30"/>
    <b v="1"/>
    <x v="2"/>
    <n v="120"/>
    <n v="159.47"/>
    <x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2"/>
    <n v="105"/>
    <n v="89.59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28"/>
    <n v="0"/>
    <n v="16"/>
    <x v="5"/>
    <x v="2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2"/>
    <n v="109"/>
    <n v="44.19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2"/>
    <n v="114"/>
    <n v="77.34"/>
    <x v="2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3"/>
    <n v="110"/>
    <n v="94.9"/>
    <x v="2"/>
    <x v="1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2"/>
    <n v="5"/>
    <n v="65"/>
    <x v="2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20"/>
    <n v="0"/>
    <n v="0"/>
    <x v="4"/>
    <x v="20"/>
  </r>
  <r>
    <n v="1761"/>
    <s v="I Wanted To See Boobs"/>
    <s v="A hardcover photobook telling the naked truth of a young photographers journey."/>
    <n v="100"/>
    <n v="155"/>
    <x v="0"/>
    <x v="2"/>
    <s v="GBP"/>
    <n v="1442065060"/>
    <n v="1437745060"/>
    <b v="0"/>
    <n v="3"/>
    <b v="1"/>
    <x v="3"/>
    <n v="155"/>
    <n v="51.67"/>
    <x v="3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"/>
    <n v="104"/>
    <n v="18.91"/>
    <x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0"/>
    <n v="115"/>
    <n v="50.59"/>
    <x v="0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33"/>
    <n v="15"/>
    <n v="59.2"/>
    <x v="6"/>
    <x v="3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2"/>
    <s v="GBP"/>
    <n v="1485886100"/>
    <n v="1482862100"/>
    <b v="0"/>
    <n v="108"/>
    <b v="1"/>
    <x v="3"/>
    <n v="102"/>
    <n v="61.53"/>
    <x v="3"/>
    <x v="3"/>
  </r>
  <r>
    <n v="3388"/>
    <s v="ICONS"/>
    <s v="ICONS is a unique new play about the Amazon warrior women from Greek myth and re-imagines them from a contemporary female perspective."/>
    <n v="1500"/>
    <n v="1557"/>
    <x v="0"/>
    <x v="2"/>
    <s v="GBP"/>
    <n v="1434625441"/>
    <n v="1432033441"/>
    <b v="0"/>
    <n v="45"/>
    <b v="1"/>
    <x v="2"/>
    <n v="104"/>
    <n v="34.6"/>
    <x v="2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33"/>
    <n v="28"/>
    <n v="19.239999999999998"/>
    <x v="6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x v="25"/>
    <n v="11"/>
    <n v="97.41"/>
    <x v="6"/>
    <x v="2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21"/>
    <n v="123"/>
    <n v="32.32"/>
    <x v="1"/>
    <x v="21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30"/>
    <n v="0"/>
    <n v="0"/>
    <x v="7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2"/>
    <n v="456"/>
    <n v="52.62"/>
    <x v="5"/>
    <x v="32"/>
  </r>
  <r>
    <n v="3645"/>
    <s v="If the Shoe Fits"/>
    <s v="This new musical comedy empowers women and girls of all ages to be themselves in their shoes, whatever shoes they choose."/>
    <n v="1000"/>
    <n v="1"/>
    <x v="1"/>
    <x v="4"/>
    <s v="CAD"/>
    <n v="1479773838"/>
    <n v="1477178238"/>
    <b v="0"/>
    <n v="1"/>
    <b v="0"/>
    <x v="13"/>
    <n v="0"/>
    <n v="1"/>
    <x v="2"/>
    <x v="1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2"/>
    <s v="GBP"/>
    <n v="1482321030"/>
    <n v="1477133430"/>
    <b v="0"/>
    <n v="9"/>
    <b v="1"/>
    <x v="2"/>
    <n v="104"/>
    <n v="26"/>
    <x v="2"/>
    <x v="2"/>
  </r>
  <r>
    <n v="2680"/>
    <s v="iHeart Pillow"/>
    <s v="iHeartPillow, Connecting loved ones"/>
    <n v="32000"/>
    <n v="276"/>
    <x v="1"/>
    <x v="10"/>
    <s v="EUR"/>
    <n v="1459915491"/>
    <n v="1457327091"/>
    <b v="0"/>
    <n v="4"/>
    <b v="0"/>
    <x v="36"/>
    <n v="1"/>
    <n v="69"/>
    <x v="6"/>
    <x v="3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1"/>
    <s v="AUD"/>
    <n v="1420352264"/>
    <n v="1416896264"/>
    <b v="0"/>
    <n v="0"/>
    <b v="0"/>
    <x v="25"/>
    <n v="0"/>
    <n v="0"/>
    <x v="6"/>
    <x v="2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33"/>
    <n v="25"/>
    <n v="89.6"/>
    <x v="6"/>
    <x v="3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2"/>
    <n v="0"/>
    <n v="0"/>
    <x v="1"/>
    <x v="12"/>
  </r>
  <r>
    <n v="514"/>
    <s v="I'm Sticking With You."/>
    <s v="A film created entirely out of paper, visual effects and found objects depicts how one man created a new life for himself."/>
    <n v="1500"/>
    <n v="50"/>
    <x v="1"/>
    <x v="4"/>
    <s v="CAD"/>
    <n v="1407595447"/>
    <n v="1405003447"/>
    <b v="0"/>
    <n v="3"/>
    <b v="0"/>
    <x v="5"/>
    <n v="3"/>
    <n v="16.670000000000002"/>
    <x v="0"/>
    <x v="5"/>
  </r>
  <r>
    <n v="103"/>
    <s v="I'M TWENTY SOMETHING"/>
    <s v="Three friends in their twenties are trying to do the impossible - have fun on a casual Friday night."/>
    <n v="1300"/>
    <n v="1367"/>
    <x v="0"/>
    <x v="2"/>
    <s v="GBP"/>
    <n v="1394220030"/>
    <n v="1392232830"/>
    <b v="0"/>
    <n v="49"/>
    <b v="1"/>
    <x v="10"/>
    <n v="105"/>
    <n v="27.9"/>
    <x v="0"/>
    <x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2"/>
    <n v="34"/>
    <n v="63"/>
    <x v="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8"/>
    <n v="102"/>
    <n v="83.75"/>
    <x v="0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2"/>
    <n v="109"/>
    <n v="41.92"/>
    <x v="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9"/>
    <s v="EUR"/>
    <n v="1453071600"/>
    <n v="1449596425"/>
    <b v="0"/>
    <n v="0"/>
    <b v="0"/>
    <x v="25"/>
    <n v="0"/>
    <n v="0"/>
    <x v="6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4"/>
    <n v="21"/>
    <n v="180.5"/>
    <x v="0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2"/>
    <s v="GBP"/>
    <n v="1408289724"/>
    <n v="1403105724"/>
    <b v="0"/>
    <n v="20"/>
    <b v="1"/>
    <x v="2"/>
    <n v="100"/>
    <n v="110.5"/>
    <x v="2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15"/>
    <n v="387"/>
    <n v="593.94000000000005"/>
    <x v="6"/>
    <x v="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2"/>
    <n v="0"/>
    <n v="1"/>
    <x v="2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8"/>
    <n v="191"/>
    <n v="259.95"/>
    <x v="2"/>
    <x v="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6"/>
    <n v="11"/>
    <n v="56.25"/>
    <x v="1"/>
    <x v="6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x v="26"/>
    <n v="3"/>
    <n v="33.25"/>
    <x v="8"/>
    <x v="2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n v="176"/>
    <n v="91.19"/>
    <x v="0"/>
    <x v="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5"/>
    <n v="9"/>
    <n v="170.55"/>
    <x v="0"/>
    <x v="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0"/>
    <n v="126"/>
    <n v="71.709999999999994"/>
    <x v="0"/>
    <x v="10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2"/>
    <n v="1"/>
    <n v="22"/>
    <x v="1"/>
    <x v="1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4"/>
    <n v="0"/>
    <n v="30"/>
    <x v="0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2"/>
    <s v="GBP"/>
    <n v="1438531200"/>
    <n v="1435921992"/>
    <b v="0"/>
    <n v="169"/>
    <b v="1"/>
    <x v="2"/>
    <n v="142"/>
    <n v="25.13"/>
    <x v="2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n v="156"/>
    <n v="55.22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9"/>
    <n v="104"/>
    <n v="42.35"/>
    <x v="5"/>
    <x v="1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x v="22"/>
    <n v="0"/>
    <n v="0"/>
    <x v="0"/>
    <x v="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2"/>
    <n v="110"/>
    <n v="55"/>
    <x v="2"/>
    <x v="2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2"/>
    <n v="0"/>
    <n v="10.5"/>
    <x v="2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"/>
    <n v="130"/>
    <n v="28"/>
    <x v="1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2"/>
    <n v="2"/>
    <n v="11.25"/>
    <x v="2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0"/>
    <n v="100"/>
    <n v="100"/>
    <x v="0"/>
    <x v="1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3"/>
    <x v="3"/>
  </r>
  <r>
    <n v="949"/>
    <s v="INBED"/>
    <s v="Der INBED ist ein innovatives Multisensor-Wearable fÃ¼r die SturzprÃ¤vention motorisch eingeschrÃ¤nkter Personen."/>
    <n v="20000"/>
    <n v="273"/>
    <x v="1"/>
    <x v="3"/>
    <s v="EUR"/>
    <n v="1456016576"/>
    <n v="1450832576"/>
    <b v="0"/>
    <n v="7"/>
    <b v="0"/>
    <x v="33"/>
    <n v="1"/>
    <n v="39"/>
    <x v="6"/>
    <x v="3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2"/>
    <n v="109"/>
    <n v="136.46"/>
    <x v="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4"/>
    <n v="0"/>
    <n v="0"/>
    <x v="0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9"/>
    <n v="111"/>
    <n v="35.6"/>
    <x v="1"/>
    <x v="2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8"/>
    <n v="106"/>
    <n v="93.26"/>
    <x v="0"/>
    <x v="18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5"/>
    <n v="0"/>
    <n v="10"/>
    <x v="0"/>
    <x v="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16"/>
    <n v="0"/>
    <n v="25"/>
    <x v="5"/>
    <x v="16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x v="26"/>
    <n v="0"/>
    <n v="0"/>
    <x v="8"/>
    <x v="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2"/>
    <s v="GBP"/>
    <n v="1428256277"/>
    <n v="1425235877"/>
    <b v="0"/>
    <n v="15"/>
    <b v="1"/>
    <x v="2"/>
    <n v="113"/>
    <n v="30"/>
    <x v="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15"/>
    <n v="207"/>
    <n v="136.63999999999999"/>
    <x v="6"/>
    <x v="1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24"/>
    <n v="930250"/>
    <n v="4.57"/>
    <x v="7"/>
    <x v="2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0"/>
    <n v="106"/>
    <n v="53.13"/>
    <x v="0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"/>
    <n v="115"/>
    <n v="57.52"/>
    <x v="1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3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0"/>
    <n v="105"/>
    <n v="91.84"/>
    <x v="0"/>
    <x v="10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20"/>
    <n v="0"/>
    <n v="5"/>
    <x v="4"/>
    <x v="2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x v="33"/>
    <n v="26"/>
    <n v="90.62"/>
    <x v="6"/>
    <x v="3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n v="157"/>
    <n v="87.69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"/>
    <n v="114"/>
    <n v="65.84"/>
    <x v="1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33"/>
    <n v="2"/>
    <n v="424.45"/>
    <x v="6"/>
    <x v="3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3"/>
    <s v="EUR"/>
    <n v="1480721803"/>
    <n v="1478126203"/>
    <b v="0"/>
    <n v="20"/>
    <b v="0"/>
    <x v="25"/>
    <n v="1"/>
    <n v="68.3"/>
    <x v="6"/>
    <x v="2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1"/>
    <s v="EUR"/>
    <n v="1482052815"/>
    <n v="1479460815"/>
    <b v="0"/>
    <n v="0"/>
    <b v="0"/>
    <x v="25"/>
    <n v="0"/>
    <n v="0"/>
    <x v="6"/>
    <x v="2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2"/>
    <s v="GBP"/>
    <n v="1354269600"/>
    <n v="1351663605"/>
    <b v="0"/>
    <n v="121"/>
    <b v="1"/>
    <x v="19"/>
    <n v="123"/>
    <n v="25.35"/>
    <x v="5"/>
    <x v="1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3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n v="107"/>
    <n v="28.58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8"/>
    <n v="101"/>
    <n v="76.45"/>
    <x v="0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2"/>
    <n v="0"/>
    <n v="3"/>
    <x v="2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"/>
    <n v="195"/>
    <n v="27.39"/>
    <x v="1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"/>
    <n v="102"/>
    <n v="42.24"/>
    <x v="1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2"/>
    <s v="GBP"/>
    <n v="1468593246"/>
    <n v="1466001246"/>
    <b v="0"/>
    <n v="111"/>
    <b v="1"/>
    <x v="3"/>
    <n v="102"/>
    <n v="55.37"/>
    <x v="3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x v="33"/>
    <n v="0"/>
    <n v="26.5"/>
    <x v="6"/>
    <x v="33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4"/>
    <n v="0"/>
    <n v="10"/>
    <x v="0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2"/>
    <s v="GBP"/>
    <n v="1438543889"/>
    <n v="1436383889"/>
    <b v="0"/>
    <n v="28"/>
    <b v="1"/>
    <x v="13"/>
    <n v="106"/>
    <n v="47.43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15"/>
    <n v="370"/>
    <n v="182.78"/>
    <x v="6"/>
    <x v="15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33"/>
    <n v="1"/>
    <n v="8.1300000000000008"/>
    <x v="6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15"/>
    <n v="148"/>
    <n v="493.13"/>
    <x v="6"/>
    <x v="1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33"/>
    <n v="5"/>
    <n v="27.36"/>
    <x v="6"/>
    <x v="3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37"/>
    <n v="29"/>
    <n v="44.48"/>
    <x v="3"/>
    <x v="37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4"/>
    <n v="0"/>
    <n v="1"/>
    <x v="0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33"/>
    <n v="1"/>
    <n v="25.2"/>
    <x v="6"/>
    <x v="3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4"/>
    <s v="CAD"/>
    <n v="1408986738"/>
    <n v="1405098738"/>
    <b v="0"/>
    <n v="1"/>
    <b v="0"/>
    <x v="25"/>
    <n v="1"/>
    <n v="300"/>
    <x v="6"/>
    <x v="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1"/>
    <s v="AUD"/>
    <n v="1487738622"/>
    <n v="1485146622"/>
    <b v="1"/>
    <n v="1596"/>
    <b v="1"/>
    <x v="0"/>
    <n v="147"/>
    <n v="92.25"/>
    <x v="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3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30"/>
    <n v="0"/>
    <n v="5"/>
    <x v="7"/>
    <x v="3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2"/>
    <n v="100"/>
    <n v="31.58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3"/>
    <x v="3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7"/>
    <n v="355"/>
    <n v="89.1"/>
    <x v="6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6"/>
    <n v="0"/>
    <n v="0"/>
    <x v="1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9"/>
    <s v="EUR"/>
    <n v="1461235478"/>
    <n v="1459507478"/>
    <b v="0"/>
    <n v="0"/>
    <b v="0"/>
    <x v="16"/>
    <n v="0"/>
    <n v="0"/>
    <x v="5"/>
    <x v="16"/>
  </r>
  <r>
    <n v="1207"/>
    <s v="ITALIANA"/>
    <s v="A humanistic photo book about ancestral &amp; post-modern Italy."/>
    <n v="16700"/>
    <n v="17396"/>
    <x v="0"/>
    <x v="9"/>
    <s v="EUR"/>
    <n v="1459418400"/>
    <n v="1456827573"/>
    <b v="0"/>
    <n v="141"/>
    <b v="1"/>
    <x v="3"/>
    <n v="104"/>
    <n v="123.38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3"/>
    <n v="107"/>
    <n v="81.239999999999995"/>
    <x v="2"/>
    <x v="1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2"/>
    <s v="GBP"/>
    <n v="1462697966"/>
    <n v="1460105966"/>
    <b v="0"/>
    <n v="33"/>
    <b v="1"/>
    <x v="2"/>
    <n v="101"/>
    <n v="24.55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20"/>
    <n v="0"/>
    <n v="50"/>
    <x v="4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3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2"/>
    <n v="154"/>
    <n v="110.87"/>
    <x v="2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31"/>
    <n v="13"/>
    <n v="14.43"/>
    <x v="3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n v="107"/>
    <n v="36.61"/>
    <x v="1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11"/>
    <n v="14"/>
    <n v="29.47"/>
    <x v="5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20"/>
    <n v="1"/>
    <n v="10.5"/>
    <x v="4"/>
    <x v="20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30"/>
    <n v="0"/>
    <n v="8.5"/>
    <x v="7"/>
    <x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9"/>
    <n v="102"/>
    <n v="165.16"/>
    <x v="1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20"/>
    <n v="4"/>
    <n v="10.5"/>
    <x v="4"/>
    <x v="2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2"/>
    <n v="124"/>
    <n v="45.04"/>
    <x v="2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n v="112"/>
    <n v="73.91"/>
    <x v="1"/>
    <x v="7"/>
  </r>
  <r>
    <n v="1049"/>
    <s v="J1 (Canceled)"/>
    <s v="------"/>
    <n v="12000"/>
    <n v="0"/>
    <x v="2"/>
    <x v="0"/>
    <s v="USD"/>
    <n v="1455272445"/>
    <n v="1452680445"/>
    <b v="0"/>
    <n v="0"/>
    <b v="0"/>
    <x v="26"/>
    <n v="0"/>
    <n v="0"/>
    <x v="8"/>
    <x v="2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13"/>
    <n v="1"/>
    <n v="50"/>
    <x v="2"/>
    <x v="1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n v="102"/>
    <n v="82.54"/>
    <x v="1"/>
    <x v="7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2"/>
    <n v="0"/>
    <n v="0"/>
    <x v="2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x v="4"/>
    <s v="CAD"/>
    <n v="1452120613"/>
    <n v="1449528613"/>
    <b v="0"/>
    <n v="25"/>
    <b v="0"/>
    <x v="39"/>
    <n v="13"/>
    <n v="25"/>
    <x v="3"/>
    <x v="3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3"/>
    <n v="112"/>
    <n v="35.130000000000003"/>
    <x v="6"/>
    <x v="3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x v="20"/>
    <n v="1"/>
    <n v="25"/>
    <x v="4"/>
    <x v="20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11"/>
    <n v="2"/>
    <n v="25"/>
    <x v="5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5"/>
    <n v="0"/>
    <n v="13"/>
    <x v="0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7"/>
    <n v="115"/>
    <n v="120.31"/>
    <x v="6"/>
    <x v="2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8"/>
    <n v="108"/>
    <n v="76.87"/>
    <x v="0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4"/>
    <s v="CAD"/>
    <n v="1434670397"/>
    <n v="1429486397"/>
    <b v="0"/>
    <n v="7"/>
    <b v="1"/>
    <x v="0"/>
    <n v="128"/>
    <n v="183.29"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n v="105"/>
    <n v="58.37"/>
    <x v="1"/>
    <x v="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2"/>
    <s v="GBP"/>
    <n v="1398451093"/>
    <n v="1395859093"/>
    <b v="0"/>
    <n v="41"/>
    <b v="1"/>
    <x v="10"/>
    <n v="127"/>
    <n v="40.270000000000003"/>
    <x v="0"/>
    <x v="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38"/>
    <n v="100"/>
    <n v="156.77000000000001"/>
    <x v="1"/>
    <x v="3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2"/>
    <s v="GBP"/>
    <n v="1448922600"/>
    <n v="1446352529"/>
    <b v="0"/>
    <n v="14"/>
    <b v="1"/>
    <x v="2"/>
    <n v="129"/>
    <n v="30.71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n v="155"/>
    <n v="53.01"/>
    <x v="1"/>
    <x v="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8"/>
    <n v="108"/>
    <n v="76.790000000000006"/>
    <x v="2"/>
    <x v="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38"/>
    <n v="105"/>
    <n v="113.83"/>
    <x v="1"/>
    <x v="3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33"/>
    <n v="15"/>
    <n v="47.94"/>
    <x v="6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6"/>
    <n v="18"/>
    <n v="52.92"/>
    <x v="1"/>
    <x v="6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6"/>
    <n v="1"/>
    <n v="100"/>
    <x v="1"/>
    <x v="6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6"/>
    <n v="3"/>
    <n v="32.67"/>
    <x v="1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6"/>
    <n v="0"/>
    <n v="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2"/>
    <s v="GBP"/>
    <n v="1462879020"/>
    <n v="1461941527"/>
    <b v="0"/>
    <n v="15"/>
    <b v="1"/>
    <x v="2"/>
    <n v="126"/>
    <n v="147.33000000000001"/>
    <x v="2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5"/>
    <n v="3"/>
    <n v="21.2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9"/>
    <n v="100"/>
    <n v="100.33"/>
    <x v="1"/>
    <x v="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n v="124"/>
    <n v="92.54"/>
    <x v="1"/>
    <x v="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13"/>
    <n v="0"/>
    <n v="1"/>
    <x v="2"/>
    <x v="13"/>
  </r>
  <r>
    <n v="3487"/>
    <s v="Jericho Creek"/>
    <s v="Jericho Creek is an original production by Fledgling Theatre Company which will be performed at The Cockpit Theatre in July 2015"/>
    <n v="2000"/>
    <n v="2555"/>
    <x v="0"/>
    <x v="2"/>
    <s v="GBP"/>
    <n v="1435185252"/>
    <n v="1432593252"/>
    <b v="0"/>
    <n v="66"/>
    <b v="1"/>
    <x v="2"/>
    <n v="128"/>
    <n v="38.71"/>
    <x v="2"/>
    <x v="2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2"/>
    <n v="65"/>
    <n v="118.36"/>
    <x v="1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"/>
    <n v="100"/>
    <n v="48.08"/>
    <x v="1"/>
    <x v="1"/>
  </r>
  <r>
    <n v="3329"/>
    <s v="Jestia and Raedon"/>
    <s v="Jestia and Raedon is a brand new romantic comedy play going to the Edinburgh Fringe Festival this summer."/>
    <n v="1000"/>
    <n v="1168"/>
    <x v="0"/>
    <x v="2"/>
    <s v="GBP"/>
    <n v="1406502000"/>
    <n v="1405583108"/>
    <b v="0"/>
    <n v="26"/>
    <b v="1"/>
    <x v="2"/>
    <n v="117"/>
    <n v="44.92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3"/>
    <x v="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6"/>
    <n v="0"/>
    <n v="0"/>
    <x v="1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15"/>
    <n v="217"/>
    <n v="78.83"/>
    <x v="6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n v="112"/>
    <n v="85.05"/>
    <x v="1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5"/>
    <n v="2"/>
    <n v="12.67"/>
    <x v="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6"/>
    <n v="0"/>
    <n v="0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5"/>
    <n v="0"/>
    <n v="0"/>
    <x v="0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2"/>
    <s v="GBP"/>
    <n v="1411858862"/>
    <n v="1409266862"/>
    <b v="0"/>
    <n v="26"/>
    <b v="1"/>
    <x v="2"/>
    <n v="100"/>
    <n v="115.38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2"/>
    <n v="106"/>
    <n v="103.95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5"/>
    <n v="173"/>
    <n v="75.13"/>
    <x v="4"/>
    <x v="3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n v="118"/>
    <n v="47.2"/>
    <x v="1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15"/>
    <n v="674"/>
    <n v="70.849999999999994"/>
    <x v="6"/>
    <x v="1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38"/>
    <n v="111"/>
    <n v="554"/>
    <x v="1"/>
    <x v="3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8"/>
    <n v="100"/>
    <n v="169.61"/>
    <x v="0"/>
    <x v="1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x v="17"/>
    <n v="0"/>
    <n v="0"/>
    <x v="1"/>
    <x v="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"/>
    <n v="429"/>
    <n v="64.819999999999993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n v="147"/>
    <n v="91.63"/>
    <x v="1"/>
    <x v="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30"/>
    <n v="1"/>
    <n v="49.38"/>
    <x v="7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30"/>
    <n v="36"/>
    <n v="100.23"/>
    <x v="7"/>
    <x v="3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20"/>
    <n v="2"/>
    <n v="76.67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n v="110"/>
    <n v="50"/>
    <x v="1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8"/>
    <n v="1"/>
    <n v="415.78"/>
    <x v="2"/>
    <x v="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"/>
    <n v="107"/>
    <n v="54.62"/>
    <x v="1"/>
    <x v="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2"/>
    <n v="0"/>
    <n v="1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"/>
    <n v="103"/>
    <n v="77.349999999999994"/>
    <x v="1"/>
    <x v="1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20"/>
    <n v="1"/>
    <n v="27.5"/>
    <x v="4"/>
    <x v="2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"/>
    <n v="116"/>
    <n v="152.54"/>
    <x v="1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8"/>
    <n v="24"/>
    <n v="23.63"/>
    <x v="2"/>
    <x v="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0"/>
    <n v="393"/>
    <n v="60.38"/>
    <x v="0"/>
    <x v="1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38"/>
    <n v="103"/>
    <n v="70.78"/>
    <x v="1"/>
    <x v="3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n v="105"/>
    <n v="109.45"/>
    <x v="1"/>
    <x v="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n v="174"/>
    <n v="86.14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"/>
    <n v="100"/>
    <n v="40.04"/>
    <x v="1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2"/>
    <n v="1"/>
    <n v="12.5"/>
    <x v="2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2"/>
    <n v="1"/>
    <n v="25.5"/>
    <x v="1"/>
    <x v="12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20"/>
    <n v="23"/>
    <n v="56.3"/>
    <x v="4"/>
    <x v="20"/>
  </r>
  <r>
    <n v="111"/>
    <s v="Judi Dench is Cool in Person"/>
    <s v="Two actors, one bookie and a very bad day.  Judi Dench is Cool in Person is fast, funny and only a little bit nasty."/>
    <n v="3500"/>
    <n v="5410"/>
    <x v="0"/>
    <x v="1"/>
    <s v="AUD"/>
    <n v="1433059187"/>
    <n v="1430467187"/>
    <b v="0"/>
    <n v="53"/>
    <b v="1"/>
    <x v="10"/>
    <n v="155"/>
    <n v="102.08"/>
    <x v="0"/>
    <x v="10"/>
  </r>
  <r>
    <n v="2861"/>
    <s v="Julius Caesar"/>
    <s v="The University of Queensland Drama Production Course is putting on an adaptation of William Shakespeares Julius Caesar"/>
    <n v="250"/>
    <n v="80"/>
    <x v="1"/>
    <x v="1"/>
    <s v="AUD"/>
    <n v="1443103848"/>
    <n v="1441894248"/>
    <b v="0"/>
    <n v="3"/>
    <b v="0"/>
    <x v="2"/>
    <n v="32"/>
    <n v="26.67"/>
    <x v="2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2"/>
    <n v="29"/>
    <n v="44.31"/>
    <x v="2"/>
    <x v="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24"/>
    <n v="287"/>
    <n v="41.78"/>
    <x v="7"/>
    <x v="2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x v="33"/>
    <n v="85"/>
    <n v="379.23"/>
    <x v="6"/>
    <x v="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28"/>
    <n v="4"/>
    <n v="59"/>
    <x v="5"/>
    <x v="2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2"/>
    <n v="8"/>
    <n v="4.75"/>
    <x v="2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20"/>
    <n v="0"/>
    <n v="12"/>
    <x v="4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3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x v="22"/>
    <n v="0"/>
    <n v="0"/>
    <x v="0"/>
    <x v="22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2"/>
    <n v="6"/>
    <n v="28.13"/>
    <x v="1"/>
    <x v="1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6"/>
    <n v="1"/>
    <n v="32.5"/>
    <x v="1"/>
    <x v="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x v="33"/>
    <n v="16"/>
    <n v="129.16999999999999"/>
    <x v="6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9"/>
    <s v="EUR"/>
    <n v="1483535180"/>
    <n v="1480943180"/>
    <b v="0"/>
    <n v="1"/>
    <b v="0"/>
    <x v="2"/>
    <n v="5"/>
    <n v="30"/>
    <x v="2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2"/>
    <n v="104"/>
    <n v="52"/>
    <x v="2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33"/>
    <n v="46"/>
    <n v="136.46"/>
    <x v="6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7"/>
    <n v="102"/>
    <n v="107.1"/>
    <x v="6"/>
    <x v="2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2"/>
    <n v="103"/>
    <n v="52.55"/>
    <x v="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30"/>
    <n v="63"/>
    <n v="48.28"/>
    <x v="7"/>
    <x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3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"/>
    <n v="116"/>
    <n v="50.69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10"/>
    <s v="EUR"/>
    <n v="1450911540"/>
    <n v="1448536516"/>
    <b v="0"/>
    <n v="25"/>
    <b v="1"/>
    <x v="8"/>
    <n v="124"/>
    <n v="14.84"/>
    <x v="2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3"/>
    <x v="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3"/>
    <n v="100"/>
    <n v="30"/>
    <x v="2"/>
    <x v="1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3"/>
    <n v="101"/>
    <n v="126.72"/>
    <x v="2"/>
    <x v="1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2"/>
    <n v="111"/>
    <n v="90.5"/>
    <x v="5"/>
    <x v="3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n v="102"/>
    <n v="105.32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2"/>
    <n v="109"/>
    <n v="74.819999999999993"/>
    <x v="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n v="101"/>
    <n v="63.03"/>
    <x v="1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n v="101"/>
    <n v="115.71"/>
    <x v="1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3"/>
    <n v="15"/>
    <n v="71.34"/>
    <x v="3"/>
    <x v="3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x v="25"/>
    <n v="0"/>
    <n v="0"/>
    <x v="6"/>
    <x v="2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9"/>
    <n v="0"/>
    <n v="16.25"/>
    <x v="4"/>
    <x v="9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3"/>
    <n v="22"/>
    <n v="48.72"/>
    <x v="3"/>
    <x v="3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x v="25"/>
    <n v="0"/>
    <n v="4"/>
    <x v="6"/>
    <x v="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38"/>
    <n v="110"/>
    <n v="85.55"/>
    <x v="1"/>
    <x v="3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25"/>
    <n v="3"/>
    <n v="8.5"/>
    <x v="6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2"/>
    <s v="GBP"/>
    <n v="1459378085"/>
    <n v="1456789685"/>
    <b v="0"/>
    <n v="21"/>
    <b v="1"/>
    <x v="2"/>
    <n v="153"/>
    <n v="143.1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3"/>
    <s v="EUR"/>
    <n v="1479890743"/>
    <n v="1476776743"/>
    <b v="1"/>
    <n v="398"/>
    <b v="1"/>
    <x v="15"/>
    <n v="305"/>
    <n v="383.36"/>
    <x v="6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n v="126"/>
    <n v="64.540000000000006"/>
    <x v="1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2"/>
    <n v="122"/>
    <n v="129.36000000000001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38"/>
    <n v="118"/>
    <n v="47"/>
    <x v="1"/>
    <x v="38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30"/>
    <n v="7"/>
    <n v="81.95"/>
    <x v="7"/>
    <x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9"/>
    <n v="183"/>
    <n v="71.44"/>
    <x v="5"/>
    <x v="1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x v="23"/>
    <n v="4"/>
    <n v="26.92"/>
    <x v="5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5"/>
    <n v="134"/>
    <n v="53.4"/>
    <x v="4"/>
    <x v="3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"/>
    <n v="119"/>
    <n v="46.4"/>
    <x v="1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n v="113"/>
    <n v="66.47"/>
    <x v="1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n v="200"/>
    <n v="182.13"/>
    <x v="1"/>
    <x v="7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8"/>
    <n v="11"/>
    <n v="117.65"/>
    <x v="2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21"/>
    <n v="196"/>
    <n v="40.75"/>
    <x v="1"/>
    <x v="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40"/>
    <n v="3"/>
    <n v="106.8"/>
    <x v="6"/>
    <x v="4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25"/>
    <n v="0"/>
    <n v="30.5"/>
    <x v="6"/>
    <x v="25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x v="25"/>
    <n v="0"/>
    <n v="1"/>
    <x v="6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11"/>
    <n v="3"/>
    <n v="75"/>
    <x v="5"/>
    <x v="11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8"/>
    <n v="5"/>
    <n v="57.89"/>
    <x v="2"/>
    <x v="8"/>
  </r>
  <r>
    <n v="987"/>
    <s v="Kidswatcher"/>
    <s v="Always know where your precious children are. Let them explore the world freely and in a secure way by using the Kidswatcher."/>
    <n v="50000"/>
    <n v="6610"/>
    <x v="1"/>
    <x v="11"/>
    <s v="EUR"/>
    <n v="1403507050"/>
    <n v="1400051050"/>
    <b v="0"/>
    <n v="41"/>
    <b v="0"/>
    <x v="33"/>
    <n v="13"/>
    <n v="161.22"/>
    <x v="6"/>
    <x v="3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n v="100"/>
    <n v="126.81"/>
    <x v="1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x v="25"/>
    <n v="4"/>
    <n v="145"/>
    <x v="6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2"/>
    <s v="GBP"/>
    <n v="1393162791"/>
    <n v="1390570791"/>
    <b v="0"/>
    <n v="36"/>
    <b v="1"/>
    <x v="10"/>
    <n v="127"/>
    <n v="21.19"/>
    <x v="0"/>
    <x v="1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2"/>
    <n v="119"/>
    <n v="50.16"/>
    <x v="2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2"/>
    <n v="138"/>
    <n v="109.08"/>
    <x v="2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30"/>
    <n v="0"/>
    <n v="0"/>
    <x v="7"/>
    <x v="3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2"/>
    <n v="100"/>
    <n v="148.47999999999999"/>
    <x v="2"/>
    <x v="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24"/>
    <n v="1212"/>
    <n v="27.23"/>
    <x v="7"/>
    <x v="24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30"/>
    <n v="6"/>
    <n v="113.57"/>
    <x v="7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4"/>
    <n v="16"/>
    <n v="76.47"/>
    <x v="0"/>
    <x v="4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x v="16"/>
    <n v="0"/>
    <n v="0"/>
    <x v="5"/>
    <x v="16"/>
  </r>
  <r>
    <n v="3438"/>
    <s v="KLIPPIES"/>
    <s v="Klippies is the debut play from Johannesburg-born writer Jessica SiÃ¢n, premiering at the Southwark Playhouse, London in May 2015."/>
    <n v="2500"/>
    <n v="2605"/>
    <x v="0"/>
    <x v="2"/>
    <s v="GBP"/>
    <n v="1430600400"/>
    <n v="1428358567"/>
    <b v="0"/>
    <n v="14"/>
    <b v="1"/>
    <x v="2"/>
    <n v="104"/>
    <n v="186.07"/>
    <x v="2"/>
    <x v="2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33"/>
    <n v="1"/>
    <n v="93.33"/>
    <x v="6"/>
    <x v="3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2"/>
    <n v="0"/>
    <n v="0"/>
    <x v="2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1"/>
    <s v="AUD"/>
    <n v="1429228800"/>
    <n v="1426714870"/>
    <b v="0"/>
    <n v="443"/>
    <b v="1"/>
    <x v="15"/>
    <n v="103"/>
    <n v="227.85"/>
    <x v="6"/>
    <x v="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8"/>
    <n v="116"/>
    <n v="223.48"/>
    <x v="0"/>
    <x v="1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n v="156"/>
    <n v="54.75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5"/>
    <n v="526"/>
    <n v="54.88"/>
    <x v="4"/>
    <x v="3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15"/>
    <n v="106"/>
    <n v="261.75"/>
    <x v="6"/>
    <x v="15"/>
  </r>
  <r>
    <n v="1661"/>
    <s v="Kyana"/>
    <s v="I am excited to present my debut pop project Kyana!_x000a_Piano and vocal sounds embedded in sophisticated, bold arrangements &amp; brisk beats"/>
    <n v="7900"/>
    <n v="8098"/>
    <x v="0"/>
    <x v="19"/>
    <s v="EUR"/>
    <n v="1453064400"/>
    <n v="1449359831"/>
    <b v="0"/>
    <n v="101"/>
    <b v="1"/>
    <x v="38"/>
    <n v="103"/>
    <n v="80.180000000000007"/>
    <x v="1"/>
    <x v="38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4"/>
    <s v="CAD"/>
    <n v="1399183200"/>
    <n v="1396633284"/>
    <b v="0"/>
    <n v="30"/>
    <b v="0"/>
    <x v="6"/>
    <n v="30"/>
    <n v="50.6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2"/>
    <n v="101"/>
    <n v="88.25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15"/>
    <n v="132"/>
    <n v="46.58"/>
    <x v="6"/>
    <x v="15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20"/>
    <n v="0"/>
    <n v="0"/>
    <x v="4"/>
    <x v="2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2"/>
    <n v="1"/>
    <n v="50"/>
    <x v="2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n v="111"/>
    <n v="50.18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4"/>
    <n v="1"/>
    <n v="120"/>
    <x v="0"/>
    <x v="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24"/>
    <n v="114"/>
    <n v="68.11"/>
    <x v="7"/>
    <x v="24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31"/>
    <n v="0"/>
    <n v="0"/>
    <x v="3"/>
    <x v="3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2"/>
    <n v="105"/>
    <n v="86.23"/>
    <x v="2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4"/>
    <s v="CAD"/>
    <n v="1409543940"/>
    <n v="1404586762"/>
    <b v="0"/>
    <n v="2"/>
    <b v="0"/>
    <x v="4"/>
    <n v="3"/>
    <n v="25.5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2"/>
    <s v="GBP"/>
    <n v="1449273600"/>
    <n v="1446742417"/>
    <b v="0"/>
    <n v="93"/>
    <b v="1"/>
    <x v="2"/>
    <n v="187"/>
    <n v="20.12"/>
    <x v="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25"/>
    <n v="0"/>
    <n v="9"/>
    <x v="6"/>
    <x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8"/>
    <n v="4"/>
    <n v="56.79"/>
    <x v="2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9"/>
    <n v="195"/>
    <n v="64.03"/>
    <x v="1"/>
    <x v="2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n v="108"/>
    <n v="145.04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21"/>
    <n v="145"/>
    <n v="35.74"/>
    <x v="1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4"/>
    <s v="CAD"/>
    <n v="1417804229"/>
    <n v="1415212229"/>
    <b v="0"/>
    <n v="534"/>
    <b v="0"/>
    <x v="30"/>
    <n v="28"/>
    <n v="26.6"/>
    <x v="7"/>
    <x v="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x v="23"/>
    <n v="11"/>
    <n v="51.25"/>
    <x v="5"/>
    <x v="2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24"/>
    <n v="110"/>
    <n v="55.96"/>
    <x v="7"/>
    <x v="24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2"/>
    <n v="0"/>
    <n v="0"/>
    <x v="2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2"/>
    <n v="106"/>
    <n v="251.74"/>
    <x v="2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7"/>
    <n v="661"/>
    <n v="21.9"/>
    <x v="6"/>
    <x v="2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"/>
    <n v="101"/>
    <n v="526.46"/>
    <x v="1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x v="25"/>
    <n v="0"/>
    <n v="50"/>
    <x v="6"/>
    <x v="2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"/>
    <n v="254"/>
    <n v="51.31"/>
    <x v="1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n v="101"/>
    <n v="53.29"/>
    <x v="1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5"/>
    <n v="0"/>
    <n v="0"/>
    <x v="0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9"/>
    <s v="EUR"/>
    <n v="1455964170"/>
    <n v="1450780170"/>
    <b v="0"/>
    <n v="1"/>
    <b v="0"/>
    <x v="16"/>
    <n v="5"/>
    <n v="100"/>
    <x v="5"/>
    <x v="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n v="139"/>
    <n v="29.62"/>
    <x v="1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2"/>
    <n v="5"/>
    <n v="90.33"/>
    <x v="2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2"/>
    <n v="106"/>
    <n v="69.89"/>
    <x v="2"/>
    <x v="2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11"/>
    <n v="1"/>
    <n v="9"/>
    <x v="5"/>
    <x v="1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n v="305"/>
    <n v="68.489999999999995"/>
    <x v="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40"/>
    <n v="47"/>
    <n v="29.63"/>
    <x v="6"/>
    <x v="40"/>
  </r>
  <r>
    <n v="948"/>
    <s v="Led Shirt - WiFi Controlled"/>
    <s v="T-Shirt with Led panel controlled by Android app over WiFi. _x000a_Multiple shirts, games, text, video effects support,"/>
    <n v="4000"/>
    <n v="480"/>
    <x v="1"/>
    <x v="11"/>
    <s v="EUR"/>
    <n v="1457812364"/>
    <n v="1455220364"/>
    <b v="0"/>
    <n v="8"/>
    <b v="0"/>
    <x v="33"/>
    <n v="12"/>
    <n v="60"/>
    <x v="6"/>
    <x v="3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x v="33"/>
    <n v="104"/>
    <n v="1300"/>
    <x v="6"/>
    <x v="3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"/>
    <n v="107"/>
    <n v="70.209999999999994"/>
    <x v="1"/>
    <x v="1"/>
  </r>
  <r>
    <n v="2121"/>
    <s v="Legend of Decay"/>
    <s v="Join us on an epic journey to discover a millennia old secret which will change the world forever."/>
    <n v="50000"/>
    <n v="284"/>
    <x v="1"/>
    <x v="13"/>
    <s v="CHF"/>
    <n v="1484156948"/>
    <n v="1481564948"/>
    <b v="0"/>
    <n v="10"/>
    <b v="0"/>
    <x v="30"/>
    <n v="1"/>
    <n v="28.4"/>
    <x v="7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1"/>
    <s v="AUD"/>
    <n v="1436506726"/>
    <n v="1431322726"/>
    <b v="0"/>
    <n v="0"/>
    <b v="0"/>
    <x v="4"/>
    <n v="0"/>
    <n v="0"/>
    <x v="0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30"/>
    <n v="29"/>
    <n v="43.98"/>
    <x v="7"/>
    <x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2"/>
    <s v="GBP"/>
    <n v="1481842800"/>
    <n v="1479414344"/>
    <b v="0"/>
    <n v="3238"/>
    <b v="1"/>
    <x v="24"/>
    <n v="1081"/>
    <n v="40.07"/>
    <x v="7"/>
    <x v="24"/>
  </r>
  <r>
    <n v="2361"/>
    <s v="Lemme Grab it (Canceled)"/>
    <s v="A website for email/sms alerts of your personal selection, comparison of prices,consolidated database, best deals around for clothing."/>
    <n v="200"/>
    <n v="0"/>
    <x v="2"/>
    <x v="4"/>
    <s v="CAD"/>
    <n v="1462053600"/>
    <n v="1459975008"/>
    <b v="0"/>
    <n v="0"/>
    <b v="0"/>
    <x v="25"/>
    <n v="0"/>
    <n v="0"/>
    <x v="6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2"/>
    <n v="104"/>
    <n v="36.96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21"/>
    <n v="102"/>
    <n v="48.62"/>
    <x v="1"/>
    <x v="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8"/>
    <n v="110"/>
    <n v="96.53"/>
    <x v="2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n v="101"/>
    <n v="215.86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2"/>
    <n v="11"/>
    <n v="55"/>
    <x v="1"/>
    <x v="1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9"/>
    <n v="102"/>
    <n v="177.21"/>
    <x v="1"/>
    <x v="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2"/>
    <s v="GBP"/>
    <n v="1431982727"/>
    <n v="1428094727"/>
    <b v="0"/>
    <n v="6"/>
    <b v="1"/>
    <x v="13"/>
    <n v="100"/>
    <n v="83.33"/>
    <x v="2"/>
    <x v="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0"/>
    <n v="103"/>
    <n v="88.57"/>
    <x v="0"/>
    <x v="1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21"/>
    <n v="152"/>
    <n v="42.22"/>
    <x v="1"/>
    <x v="2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n v="233"/>
    <n v="175"/>
    <x v="1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8"/>
    <n v="3"/>
    <n v="41"/>
    <x v="2"/>
    <x v="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8"/>
    <n v="103"/>
    <n v="242.28"/>
    <x v="2"/>
    <x v="8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20"/>
    <n v="0"/>
    <n v="0"/>
    <x v="4"/>
    <x v="2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x v="17"/>
    <n v="14"/>
    <n v="44.5"/>
    <x v="1"/>
    <x v="1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x v="8"/>
    <n v="8"/>
    <n v="200.63"/>
    <x v="2"/>
    <x v="8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1"/>
    <n v="37"/>
    <n v="35"/>
    <x v="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1"/>
    <s v="AUD"/>
    <n v="1438333080"/>
    <n v="1436408308"/>
    <b v="0"/>
    <n v="24"/>
    <b v="1"/>
    <x v="2"/>
    <n v="104"/>
    <n v="43.13"/>
    <x v="2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5"/>
    <n v="102"/>
    <n v="219.93"/>
    <x v="4"/>
    <x v="3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8"/>
    <n v="177"/>
    <n v="97"/>
    <x v="2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"/>
    <n v="129"/>
    <n v="99.38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x v="25"/>
    <n v="0"/>
    <n v="0"/>
    <x v="6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37"/>
    <n v="0"/>
    <n v="0"/>
    <x v="3"/>
    <x v="3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2"/>
    <n v="137"/>
    <n v="30.96"/>
    <x v="5"/>
    <x v="3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2"/>
    <n v="16"/>
    <n v="49.51"/>
    <x v="2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4"/>
    <n v="3"/>
    <n v="32.5"/>
    <x v="0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n v="185"/>
    <n v="50.45"/>
    <x v="1"/>
    <x v="7"/>
  </r>
  <r>
    <n v="800"/>
    <s v="LF4 WildFire"/>
    <s v="Scotland's premier classic rock and metal festival, 3 days, 3-4 stages, family friendly,  for people of all ages"/>
    <n v="1500"/>
    <n v="2282"/>
    <x v="0"/>
    <x v="2"/>
    <s v="GBP"/>
    <n v="1410431054"/>
    <n v="1407839054"/>
    <b v="0"/>
    <n v="56"/>
    <b v="1"/>
    <x v="7"/>
    <n v="152"/>
    <n v="40.75"/>
    <x v="1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2"/>
    <n v="110"/>
    <n v="99.79"/>
    <x v="2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2"/>
    <n v="117"/>
    <n v="100.17"/>
    <x v="2"/>
    <x v="2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3"/>
    <n v="0"/>
    <n v="0"/>
    <x v="3"/>
    <x v="3"/>
  </r>
  <r>
    <n v="3573"/>
    <s v="Licensed To Ill"/>
    <s v="London based theatre makers collaborating to create a new show about the history of HipHop."/>
    <n v="3000"/>
    <n v="3084"/>
    <x v="0"/>
    <x v="2"/>
    <s v="GBP"/>
    <n v="1415440846"/>
    <n v="1412845246"/>
    <b v="0"/>
    <n v="78"/>
    <b v="1"/>
    <x v="2"/>
    <n v="103"/>
    <n v="39.54"/>
    <x v="2"/>
    <x v="2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2"/>
    <n v="0"/>
    <n v="0"/>
    <x v="2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x v="17"/>
    <n v="18"/>
    <n v="59.33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8"/>
    <n v="109"/>
    <n v="199.9"/>
    <x v="0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4"/>
    <n v="58"/>
    <n v="54.29"/>
    <x v="0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39"/>
    <n v="0"/>
    <n v="0"/>
    <x v="3"/>
    <x v="3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33"/>
    <n v="58"/>
    <n v="343.15"/>
    <x v="6"/>
    <x v="3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1"/>
    <n v="3"/>
    <n v="14.13"/>
    <x v="1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"/>
    <n v="102"/>
    <n v="66.83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25"/>
    <n v="0"/>
    <n v="26"/>
    <x v="6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0"/>
    <s v="EUR"/>
    <n v="1460918282"/>
    <n v="1455737882"/>
    <b v="0"/>
    <n v="50"/>
    <b v="1"/>
    <x v="0"/>
    <n v="112"/>
    <n v="105.18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15"/>
    <n v="257"/>
    <n v="247.94"/>
    <x v="6"/>
    <x v="1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15"/>
    <n v="191"/>
    <n v="86.16"/>
    <x v="6"/>
    <x v="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24"/>
    <n v="285"/>
    <n v="107.05"/>
    <x v="7"/>
    <x v="24"/>
  </r>
  <r>
    <n v="1459"/>
    <s v="Like all the others (Canceled)"/>
    <s v="What if you suddenly found out, that your life wasnÂ´t the life you thought you had? What if you were like all the others!"/>
    <n v="37000"/>
    <n v="0"/>
    <x v="2"/>
    <x v="7"/>
    <s v="DKK"/>
    <n v="1449077100"/>
    <n v="1446612896"/>
    <b v="0"/>
    <n v="0"/>
    <b v="0"/>
    <x v="16"/>
    <n v="0"/>
    <n v="0"/>
    <x v="5"/>
    <x v="16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4"/>
    <n v="25"/>
    <n v="91.82"/>
    <x v="0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4"/>
    <s v="CAD"/>
    <n v="1429152600"/>
    <n v="1426815699"/>
    <b v="0"/>
    <n v="128"/>
    <b v="1"/>
    <x v="8"/>
    <n v="110"/>
    <n v="128.91"/>
    <x v="2"/>
    <x v="8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20"/>
    <n v="1"/>
    <n v="34.44"/>
    <x v="4"/>
    <x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2"/>
    <n v="7"/>
    <n v="30.71"/>
    <x v="2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"/>
    <n v="106"/>
    <n v="87.96"/>
    <x v="1"/>
    <x v="1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25"/>
    <n v="0"/>
    <n v="0"/>
    <x v="6"/>
    <x v="25"/>
  </r>
  <r>
    <n v="2031"/>
    <s v="Linkio: the $100 Smart Home Devices Solution"/>
    <s v="With Linkio you can use your smartphone to control every electronic you own- for only $100!"/>
    <n v="50000"/>
    <n v="60175"/>
    <x v="0"/>
    <x v="11"/>
    <s v="EUR"/>
    <n v="1420765200"/>
    <n v="1417506853"/>
    <b v="1"/>
    <n v="508"/>
    <b v="1"/>
    <x v="15"/>
    <n v="120"/>
    <n v="118.45"/>
    <x v="6"/>
    <x v="15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x v="33"/>
    <n v="7"/>
    <n v="89.65"/>
    <x v="6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x v="17"/>
    <n v="0"/>
    <n v="0"/>
    <x v="1"/>
    <x v="1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21"/>
    <n v="107"/>
    <n v="108.48"/>
    <x v="1"/>
    <x v="2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2"/>
    <n v="3"/>
    <n v="27.3"/>
    <x v="2"/>
    <x v="2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40"/>
    <n v="0"/>
    <n v="21.25"/>
    <x v="6"/>
    <x v="4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5"/>
    <n v="6"/>
    <n v="52"/>
    <x v="0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24"/>
    <n v="126"/>
    <n v="21.5"/>
    <x v="7"/>
    <x v="2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5"/>
    <n v="0"/>
    <n v="25"/>
    <x v="0"/>
    <x v="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"/>
    <n v="120"/>
    <n v="48.55"/>
    <x v="1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2"/>
    <n v="0"/>
    <n v="1"/>
    <x v="2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40"/>
    <n v="14"/>
    <n v="129.97"/>
    <x v="6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8"/>
    <n v="6"/>
    <n v="163.57"/>
    <x v="2"/>
    <x v="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3"/>
    <n v="120"/>
    <n v="111.11"/>
    <x v="2"/>
    <x v="1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"/>
    <n v="107"/>
    <n v="48.45"/>
    <x v="1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4"/>
    <s v="CAD"/>
    <n v="1482663600"/>
    <n v="1480800568"/>
    <b v="0"/>
    <n v="12"/>
    <b v="0"/>
    <x v="37"/>
    <n v="79"/>
    <n v="131.66999999999999"/>
    <x v="3"/>
    <x v="3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2"/>
    <n v="37"/>
    <n v="91.25"/>
    <x v="2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6"/>
    <n v="12"/>
    <n v="346.67"/>
    <x v="1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1"/>
    <s v="AUD"/>
    <n v="1417127040"/>
    <n v="1414531440"/>
    <b v="1"/>
    <n v="2"/>
    <b v="0"/>
    <x v="3"/>
    <n v="1"/>
    <n v="20"/>
    <x v="3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n v="107"/>
    <n v="97.36"/>
    <x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x v="20"/>
    <n v="0"/>
    <n v="23.08"/>
    <x v="4"/>
    <x v="2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2"/>
    <n v="113"/>
    <n v="99.5"/>
    <x v="2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20"/>
    <n v="1"/>
    <n v="55.83"/>
    <x v="4"/>
    <x v="2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2"/>
    <n v="100"/>
    <n v="95.24"/>
    <x v="2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2"/>
    <s v="GBP"/>
    <n v="1403964324"/>
    <n v="1401372324"/>
    <b v="0"/>
    <n v="20"/>
    <b v="1"/>
    <x v="2"/>
    <n v="100"/>
    <n v="38.65"/>
    <x v="2"/>
    <x v="2"/>
  </r>
  <r>
    <n v="2049"/>
    <s v="LOCK8 - the World's First Smart Bike Lock"/>
    <s v="Keyless. Alarm secured. GPS tracking."/>
    <n v="50000"/>
    <n v="60095.35"/>
    <x v="0"/>
    <x v="2"/>
    <s v="GBP"/>
    <n v="1386025140"/>
    <n v="1382963963"/>
    <b v="0"/>
    <n v="742"/>
    <b v="1"/>
    <x v="15"/>
    <n v="120"/>
    <n v="80.989999999999995"/>
    <x v="6"/>
    <x v="1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10"/>
    <n v="113"/>
    <n v="19.47"/>
    <x v="0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x v="33"/>
    <n v="30"/>
    <n v="134.55000000000001"/>
    <x v="6"/>
    <x v="33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9"/>
    <n v="0"/>
    <n v="0"/>
    <x v="4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30"/>
    <n v="13"/>
    <n v="12.5"/>
    <x v="7"/>
    <x v="3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20"/>
    <n v="1"/>
    <n v="8.33"/>
    <x v="4"/>
    <x v="20"/>
  </r>
  <r>
    <n v="1982"/>
    <s v="Lonely Boy: 55 male models 200s sensual expression"/>
    <s v="Express a very dark place in my childhood. Release my emotions through photography in a form of Art."/>
    <n v="180000"/>
    <n v="0"/>
    <x v="1"/>
    <x v="17"/>
    <s v="HKD"/>
    <n v="1480863887"/>
    <n v="1478268287"/>
    <b v="0"/>
    <n v="0"/>
    <b v="0"/>
    <x v="39"/>
    <n v="0"/>
    <n v="0"/>
    <x v="3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2"/>
    <s v="GBP"/>
    <n v="1419984000"/>
    <n v="1417132986"/>
    <b v="1"/>
    <n v="184"/>
    <b v="1"/>
    <x v="2"/>
    <n v="102"/>
    <n v="66.59"/>
    <x v="2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2"/>
    <n v="0"/>
    <n v="0"/>
    <x v="1"/>
    <x v="12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x v="2"/>
    <n v="3"/>
    <n v="800"/>
    <x v="2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2"/>
    <n v="111"/>
    <n v="68.349999999999994"/>
    <x v="2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7"/>
    <s v="DKK"/>
    <n v="1469109600"/>
    <n v="1464586746"/>
    <b v="0"/>
    <n v="19"/>
    <b v="0"/>
    <x v="33"/>
    <n v="6"/>
    <n v="603.53"/>
    <x v="6"/>
    <x v="3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x v="2"/>
    <n v="20"/>
    <n v="500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n v="103"/>
    <n v="28.18"/>
    <x v="1"/>
    <x v="7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5"/>
    <n v="64"/>
    <n v="40"/>
    <x v="0"/>
    <x v="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0"/>
    <n v="101"/>
    <n v="186.11"/>
    <x v="0"/>
    <x v="1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2"/>
    <n v="0"/>
    <n v="0"/>
    <x v="2"/>
    <x v="2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2"/>
    <n v="110"/>
    <n v="52.21"/>
    <x v="2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n v="113"/>
    <n v="147.16999999999999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2"/>
    <n v="171"/>
    <n v="68.25"/>
    <x v="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39"/>
    <n v="21"/>
    <n v="453.14"/>
    <x v="3"/>
    <x v="39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n v="104"/>
    <n v="86.67"/>
    <x v="1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3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2"/>
    <n v="100"/>
    <n v="93.98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2"/>
    <n v="6"/>
    <n v="15"/>
    <x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n v="170"/>
    <n v="39.97"/>
    <x v="1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15"/>
    <n v="192"/>
    <n v="23.65"/>
    <x v="6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"/>
    <n v="116"/>
    <n v="36.11"/>
    <x v="1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2"/>
    <s v="GBP"/>
    <n v="1399324717"/>
    <n v="1395436717"/>
    <b v="0"/>
    <n v="191"/>
    <b v="1"/>
    <x v="15"/>
    <n v="384"/>
    <n v="22.12"/>
    <x v="6"/>
    <x v="15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x v="33"/>
    <n v="15"/>
    <n v="45.41"/>
    <x v="6"/>
    <x v="3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31"/>
    <n v="5"/>
    <n v="11.67"/>
    <x v="3"/>
    <x v="3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3"/>
    <n v="102"/>
    <n v="59.04"/>
    <x v="2"/>
    <x v="1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n v="106"/>
    <n v="111.8"/>
    <x v="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38"/>
    <n v="101"/>
    <n v="26.15"/>
    <x v="1"/>
    <x v="3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3"/>
    <n v="101"/>
    <n v="143.66999999999999"/>
    <x v="6"/>
    <x v="3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33"/>
    <n v="0"/>
    <n v="30.5"/>
    <x v="6"/>
    <x v="3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15"/>
    <n v="361"/>
    <n v="96.06"/>
    <x v="6"/>
    <x v="15"/>
  </r>
  <r>
    <n v="2067"/>
    <s v="Luminite (LED lighting)"/>
    <s v="The next generation of premium quality LED lighting. Extreme power efficiency in a small package."/>
    <n v="495"/>
    <n v="628"/>
    <x v="0"/>
    <x v="2"/>
    <s v="GBP"/>
    <n v="1432499376"/>
    <n v="1429648176"/>
    <b v="0"/>
    <n v="10"/>
    <b v="1"/>
    <x v="15"/>
    <n v="127"/>
    <n v="62.8"/>
    <x v="6"/>
    <x v="1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9"/>
    <n v="2"/>
    <n v="52.5"/>
    <x v="4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n v="108"/>
    <n v="45.44"/>
    <x v="1"/>
    <x v="7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33"/>
    <n v="0"/>
    <n v="39"/>
    <x v="6"/>
    <x v="3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2"/>
    <n v="0"/>
    <n v="1"/>
    <x v="1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"/>
    <n v="100"/>
    <n v="600"/>
    <x v="1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x v="8"/>
    <n v="0"/>
    <n v="0"/>
    <x v="2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5"/>
    <n v="23"/>
    <n v="39.229999999999997"/>
    <x v="0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15"/>
    <n v="281"/>
    <n v="147.94999999999999"/>
    <x v="6"/>
    <x v="1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14"/>
    <n v="130"/>
    <n v="37.270000000000003"/>
    <x v="1"/>
    <x v="14"/>
  </r>
  <r>
    <n v="207"/>
    <s v="M39 - Action film / Drama"/>
    <s v="To avoid bankruptcy, Vincent, a passionate young entrepreneur embarks  on an illicit affair in order to save his dream business."/>
    <n v="14000"/>
    <n v="2130"/>
    <x v="1"/>
    <x v="4"/>
    <s v="CAD"/>
    <n v="1420346638"/>
    <n v="1417754638"/>
    <b v="0"/>
    <n v="13"/>
    <b v="0"/>
    <x v="4"/>
    <n v="15"/>
    <n v="163.85"/>
    <x v="0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4"/>
    <s v="CAD"/>
    <n v="1435418568"/>
    <n v="1432826568"/>
    <b v="0"/>
    <n v="100"/>
    <b v="1"/>
    <x v="24"/>
    <n v="106"/>
    <n v="206.31"/>
    <x v="7"/>
    <x v="2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4"/>
    <s v="CAD"/>
    <n v="1428606055"/>
    <n v="1427223655"/>
    <b v="0"/>
    <n v="25"/>
    <b v="1"/>
    <x v="13"/>
    <n v="100"/>
    <n v="100"/>
    <x v="2"/>
    <x v="1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20"/>
    <n v="0"/>
    <n v="5.29"/>
    <x v="4"/>
    <x v="2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2"/>
    <n v="131"/>
    <n v="48.33"/>
    <x v="2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2"/>
    <n v="100"/>
    <n v="69.819999999999993"/>
    <x v="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2"/>
    <n v="7"/>
    <n v="29.56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2"/>
    <n v="114"/>
    <n v="64.91"/>
    <x v="2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40"/>
    <n v="43"/>
    <n v="215.96"/>
    <x v="6"/>
    <x v="4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5"/>
    <n v="0"/>
    <n v="0"/>
    <x v="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x v="2"/>
    <s v="GBP"/>
    <n v="1408039860"/>
    <n v="1405248503"/>
    <b v="0"/>
    <n v="83"/>
    <b v="1"/>
    <x v="38"/>
    <n v="110"/>
    <n v="26.55"/>
    <x v="1"/>
    <x v="3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2"/>
    <n v="16"/>
    <n v="188.56"/>
    <x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25"/>
    <n v="0"/>
    <n v="50"/>
    <x v="6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2"/>
    <n v="3"/>
    <n v="47.27"/>
    <x v="2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x v="20"/>
    <n v="0"/>
    <n v="0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n v="101"/>
    <n v="112.61"/>
    <x v="1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5"/>
    <n v="8"/>
    <n v="11.43"/>
    <x v="4"/>
    <x v="35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4"/>
    <n v="1"/>
    <n v="125"/>
    <x v="0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2"/>
    <n v="104"/>
    <n v="81.78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1"/>
    <s v="AUD"/>
    <n v="1453817297"/>
    <n v="1453212497"/>
    <b v="0"/>
    <n v="0"/>
    <b v="0"/>
    <x v="20"/>
    <n v="0"/>
    <n v="0"/>
    <x v="4"/>
    <x v="2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"/>
    <n v="172"/>
    <n v="94.05"/>
    <x v="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11"/>
    <n v="28"/>
    <n v="35"/>
    <x v="5"/>
    <x v="1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8"/>
    <n v="0"/>
    <n v="0"/>
    <x v="2"/>
    <x v="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"/>
    <n v="127"/>
    <n v="48.85"/>
    <x v="1"/>
    <x v="1"/>
  </r>
  <r>
    <n v="3523"/>
    <s v="Magnificence"/>
    <s v="An old play about our world. Set in 1970s England, Magnificence is a gut-wrenching story of radicalisation, idealism and pity."/>
    <n v="4000"/>
    <n v="4546"/>
    <x v="0"/>
    <x v="2"/>
    <s v="GBP"/>
    <n v="1474844400"/>
    <n v="1469871148"/>
    <b v="0"/>
    <n v="80"/>
    <b v="1"/>
    <x v="2"/>
    <n v="114"/>
    <n v="56.83"/>
    <x v="2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1"/>
    <s v="AUD"/>
    <n v="1424516400"/>
    <n v="1421812637"/>
    <b v="0"/>
    <n v="38"/>
    <b v="1"/>
    <x v="13"/>
    <n v="105"/>
    <n v="85.74"/>
    <x v="2"/>
    <x v="1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n v="114"/>
    <n v="80.59"/>
    <x v="1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15"/>
    <n v="248"/>
    <n v="408.98"/>
    <x v="6"/>
    <x v="1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25"/>
    <n v="0"/>
    <n v="15.5"/>
    <x v="6"/>
    <x v="25"/>
  </r>
  <r>
    <n v="2128"/>
    <s v="Makayla's Quest"/>
    <s v="The Royal Snail has misdelivered all the invitations to the Royal Ball.  It's up to Makayla to set things right in the Fairy Forest"/>
    <n v="15000"/>
    <n v="25"/>
    <x v="1"/>
    <x v="4"/>
    <s v="CAD"/>
    <n v="1411324369"/>
    <n v="1406140369"/>
    <b v="0"/>
    <n v="1"/>
    <b v="0"/>
    <x v="30"/>
    <n v="0"/>
    <n v="25"/>
    <x v="7"/>
    <x v="3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3"/>
    <n v="110"/>
    <n v="166.97"/>
    <x v="2"/>
    <x v="13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x v="33"/>
    <n v="47"/>
    <n v="1272.73"/>
    <x v="6"/>
    <x v="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n v="106"/>
    <n v="108.02"/>
    <x v="1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2"/>
    <s v="GBP"/>
    <n v="1434285409"/>
    <n v="1431693409"/>
    <b v="0"/>
    <n v="104"/>
    <b v="1"/>
    <x v="2"/>
    <n v="105"/>
    <n v="50.38"/>
    <x v="2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8"/>
    <n v="0"/>
    <n v="23.67"/>
    <x v="2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n v="385"/>
    <n v="32.1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4"/>
    <n v="0"/>
    <n v="50"/>
    <x v="0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2"/>
    <n v="101"/>
    <n v="302.31"/>
    <x v="2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n v="111"/>
    <n v="73.36"/>
    <x v="1"/>
    <x v="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n v="219"/>
    <n v="62.5"/>
    <x v="1"/>
    <x v="7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2"/>
    <n v="10"/>
    <n v="100.5"/>
    <x v="2"/>
    <x v="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2"/>
    <n v="101"/>
    <n v="66.45"/>
    <x v="2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2"/>
    <n v="101"/>
    <n v="114.55"/>
    <x v="2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16"/>
    <n v="0"/>
    <n v="0"/>
    <x v="5"/>
    <x v="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4"/>
    <s v="CAD"/>
    <n v="1464471840"/>
    <n v="1459309704"/>
    <b v="0"/>
    <n v="42"/>
    <b v="1"/>
    <x v="2"/>
    <n v="102"/>
    <n v="40.24"/>
    <x v="2"/>
    <x v="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2"/>
    <n v="6"/>
    <n v="42"/>
    <x v="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x v="20"/>
    <n v="0"/>
    <n v="0"/>
    <x v="4"/>
    <x v="20"/>
  </r>
  <r>
    <n v="1406"/>
    <s v="Man Down! Translation project"/>
    <s v="The White coat and the battle dress uniform"/>
    <n v="12000"/>
    <n v="15"/>
    <x v="1"/>
    <x v="9"/>
    <s v="EUR"/>
    <n v="1449914400"/>
    <n v="1445336607"/>
    <b v="0"/>
    <n v="3"/>
    <b v="0"/>
    <x v="16"/>
    <n v="0"/>
    <n v="5"/>
    <x v="5"/>
    <x v="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24"/>
    <n v="283"/>
    <n v="42.63"/>
    <x v="7"/>
    <x v="24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6"/>
    <n v="15"/>
    <n v="46.03"/>
    <x v="1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2"/>
    <n v="22"/>
    <n v="76"/>
    <x v="1"/>
    <x v="1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7"/>
    <n v="101"/>
    <n v="35.520000000000003"/>
    <x v="6"/>
    <x v="2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n v="124"/>
    <n v="68.94"/>
    <x v="1"/>
    <x v="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30"/>
    <n v="5"/>
    <n v="29.04"/>
    <x v="7"/>
    <x v="3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x v="23"/>
    <n v="14"/>
    <n v="155"/>
    <x v="5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2"/>
    <n v="1"/>
    <n v="10"/>
    <x v="2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11"/>
    <n v="26"/>
    <n v="93.67"/>
    <x v="5"/>
    <x v="1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4"/>
    <n v="0"/>
    <n v="0"/>
    <x v="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2"/>
    <n v="2"/>
    <n v="70.17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9"/>
    <n v="104"/>
    <n v="266.08999999999997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2"/>
    <n v="10"/>
    <n v="100"/>
    <x v="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25"/>
    <n v="0"/>
    <n v="0"/>
    <x v="6"/>
    <x v="25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x v="22"/>
    <n v="0"/>
    <n v="0"/>
    <x v="0"/>
    <x v="2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7"/>
    <n v="188"/>
    <n v="35.549999999999997"/>
    <x v="6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2"/>
    <s v="GBP"/>
    <n v="1439247600"/>
    <n v="1434625937"/>
    <b v="0"/>
    <n v="3"/>
    <b v="1"/>
    <x v="13"/>
    <n v="100"/>
    <n v="166.67"/>
    <x v="2"/>
    <x v="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x v="13"/>
    <n v="15"/>
    <n v="150"/>
    <x v="2"/>
    <x v="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"/>
    <n v="104"/>
    <n v="90.1"/>
    <x v="1"/>
    <x v="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13"/>
    <n v="36"/>
    <n v="127.6"/>
    <x v="2"/>
    <x v="1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3"/>
    <s v="EUR"/>
    <n v="1468565820"/>
    <n v="1465970108"/>
    <b v="0"/>
    <n v="0"/>
    <b v="0"/>
    <x v="27"/>
    <n v="0"/>
    <n v="0"/>
    <x v="6"/>
    <x v="2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2"/>
    <n v="113"/>
    <n v="107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33"/>
    <n v="1"/>
    <n v="26.5"/>
    <x v="6"/>
    <x v="3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38"/>
    <n v="128"/>
    <n v="45.59"/>
    <x v="1"/>
    <x v="3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x v="20"/>
    <n v="1"/>
    <n v="29.5"/>
    <x v="4"/>
    <x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34"/>
    <n v="1"/>
    <n v="62.5"/>
    <x v="7"/>
    <x v="3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n v="104"/>
    <n v="64.47"/>
    <x v="1"/>
    <x v="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"/>
    <n v="146"/>
    <n v="98.82"/>
    <x v="1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36"/>
    <n v="8"/>
    <n v="65.41"/>
    <x v="6"/>
    <x v="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2"/>
    <n v="136"/>
    <n v="46.42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n v="100"/>
    <n v="66.69"/>
    <x v="1"/>
    <x v="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15"/>
    <n v="104"/>
    <n v="340.57"/>
    <x v="6"/>
    <x v="1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24"/>
    <n v="720"/>
    <n v="107.82"/>
    <x v="7"/>
    <x v="2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2"/>
    <s v="GBP"/>
    <n v="1403370772"/>
    <n v="1400778772"/>
    <b v="0"/>
    <n v="264"/>
    <b v="1"/>
    <x v="19"/>
    <n v="126"/>
    <n v="28.63"/>
    <x v="5"/>
    <x v="1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9"/>
    <n v="113"/>
    <n v="109.96"/>
    <x v="1"/>
    <x v="2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2"/>
    <n v="101"/>
    <n v="142.2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5"/>
    <n v="144"/>
    <n v="40.799999999999997"/>
    <x v="4"/>
    <x v="3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2"/>
    <n v="113"/>
    <n v="39.6"/>
    <x v="2"/>
    <x v="2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2"/>
    <n v="21"/>
    <n v="37.5"/>
    <x v="2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2"/>
    <n v="153"/>
    <n v="109.57"/>
    <x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5"/>
    <s v="NOK"/>
    <n v="1486313040"/>
    <n v="1483131966"/>
    <b v="0"/>
    <n v="4"/>
    <b v="0"/>
    <x v="20"/>
    <n v="1"/>
    <n v="501.25"/>
    <x v="4"/>
    <x v="2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2"/>
    <s v="GBP"/>
    <n v="1384374155"/>
    <n v="1381778555"/>
    <b v="0"/>
    <n v="301"/>
    <b v="1"/>
    <x v="24"/>
    <n v="157"/>
    <n v="67.97"/>
    <x v="7"/>
    <x v="2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2"/>
    <n v="4"/>
    <n v="93.75"/>
    <x v="2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3"/>
    <s v="EUR"/>
    <n v="1451494210"/>
    <n v="1449075010"/>
    <b v="0"/>
    <n v="12"/>
    <b v="0"/>
    <x v="30"/>
    <n v="6"/>
    <n v="50.08"/>
    <x v="7"/>
    <x v="3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34"/>
    <n v="0"/>
    <n v="0"/>
    <x v="7"/>
    <x v="34"/>
  </r>
  <r>
    <n v="1117"/>
    <s v="Medieval Village"/>
    <s v="Experience the Medieval in your own village. Increase your village into a city and walk through the streets."/>
    <n v="1000"/>
    <n v="83"/>
    <x v="1"/>
    <x v="3"/>
    <s v="EUR"/>
    <n v="1451053313"/>
    <n v="1448461313"/>
    <b v="0"/>
    <n v="8"/>
    <b v="0"/>
    <x v="30"/>
    <n v="8"/>
    <n v="10.38"/>
    <x v="7"/>
    <x v="3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9"/>
    <n v="100"/>
    <n v="45.57"/>
    <x v="5"/>
    <x v="1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2"/>
    <n v="0"/>
    <n v="0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38"/>
    <n v="143"/>
    <n v="44.65"/>
    <x v="1"/>
    <x v="3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15"/>
    <n v="140"/>
    <n v="95.49"/>
    <x v="6"/>
    <x v="15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2"/>
    <n v="116"/>
    <n v="80.03"/>
    <x v="2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2"/>
    <n v="103"/>
    <n v="139.19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3"/>
    <n v="120"/>
    <n v="100"/>
    <x v="2"/>
    <x v="1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34"/>
    <n v="0"/>
    <n v="10"/>
    <x v="7"/>
    <x v="34"/>
  </r>
  <r>
    <n v="3675"/>
    <s v="Memoir of a Forgotten Past"/>
    <s v="3 decades, 3 generations, 3 friends, one house. Real Eyes Theatre explore how our lives are influenced by the decades we grow up in."/>
    <n v="50"/>
    <n v="70"/>
    <x v="0"/>
    <x v="2"/>
    <s v="GBP"/>
    <n v="1463353200"/>
    <n v="1462285182"/>
    <b v="0"/>
    <n v="3"/>
    <b v="1"/>
    <x v="2"/>
    <n v="140"/>
    <n v="23.33"/>
    <x v="2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4"/>
    <s v="CAD"/>
    <n v="1424112483"/>
    <n v="1421520483"/>
    <b v="0"/>
    <n v="0"/>
    <b v="0"/>
    <x v="28"/>
    <n v="0"/>
    <n v="0"/>
    <x v="5"/>
    <x v="28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2"/>
    <n v="14"/>
    <n v="10"/>
    <x v="2"/>
    <x v="2"/>
  </r>
  <r>
    <n v="3588"/>
    <s v="MENTAL Play short-tour 2015!"/>
    <s v="Touring the fast-paced, playful and poignant story of three twenty-somethings in a mental-health support group."/>
    <n v="200"/>
    <n v="201"/>
    <x v="0"/>
    <x v="2"/>
    <s v="GBP"/>
    <n v="1430348400"/>
    <n v="1428436410"/>
    <b v="0"/>
    <n v="11"/>
    <b v="1"/>
    <x v="2"/>
    <n v="101"/>
    <n v="18.27"/>
    <x v="2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1"/>
    <s v="AUD"/>
    <n v="1454281380"/>
    <n v="1451950570"/>
    <b v="0"/>
    <n v="0"/>
    <b v="0"/>
    <x v="13"/>
    <n v="0"/>
    <n v="0"/>
    <x v="2"/>
    <x v="1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2"/>
    <n v="0"/>
    <n v="0"/>
    <x v="1"/>
    <x v="12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x v="17"/>
    <n v="3"/>
    <n v="30.13"/>
    <x v="1"/>
    <x v="1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2"/>
    <n v="0"/>
    <n v="7"/>
    <x v="2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2"/>
    <n v="1"/>
    <n v="11.67"/>
    <x v="1"/>
    <x v="1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39"/>
    <n v="3"/>
    <n v="12.75"/>
    <x v="3"/>
    <x v="3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20"/>
    <n v="0"/>
    <n v="1"/>
    <x v="4"/>
    <x v="2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6"/>
    <n v="0"/>
    <n v="0"/>
    <x v="1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38"/>
    <n v="103"/>
    <n v="132.44"/>
    <x v="1"/>
    <x v="3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n v="138"/>
    <n v="98.99"/>
    <x v="1"/>
    <x v="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x v="26"/>
    <n v="0"/>
    <n v="0"/>
    <x v="8"/>
    <x v="2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n v="497"/>
    <n v="51.72"/>
    <x v="1"/>
    <x v="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6"/>
    <n v="24"/>
    <n v="109.1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2"/>
    <n v="108"/>
    <n v="113.42"/>
    <x v="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2"/>
    <s v="MXN"/>
    <n v="1482953115"/>
    <n v="1480361115"/>
    <b v="0"/>
    <n v="1"/>
    <b v="0"/>
    <x v="33"/>
    <n v="0"/>
    <n v="250"/>
    <x v="6"/>
    <x v="3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x v="22"/>
    <n v="0"/>
    <n v="1"/>
    <x v="0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x v="22"/>
    <n v="0"/>
    <n v="0"/>
    <x v="0"/>
    <x v="2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15"/>
    <n v="133"/>
    <n v="73.5"/>
    <x v="6"/>
    <x v="1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4"/>
    <n v="0"/>
    <n v="5"/>
    <x v="0"/>
    <x v="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2"/>
    <n v="0"/>
    <n v="0"/>
    <x v="1"/>
    <x v="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2"/>
    <n v="155"/>
    <n v="83.14"/>
    <x v="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2"/>
    <s v="GBP"/>
    <n v="1474793208"/>
    <n v="1472201208"/>
    <b v="0"/>
    <n v="49"/>
    <b v="1"/>
    <x v="2"/>
    <n v="126"/>
    <n v="25.69"/>
    <x v="2"/>
    <x v="2"/>
  </r>
  <r>
    <n v="1876"/>
    <s v="Migration Madness (Android)"/>
    <s v="An arcade styled side scroller. Help Bob the pilot steer his plane through hordes of migrating birds strapped with explosives."/>
    <n v="280"/>
    <n v="0"/>
    <x v="1"/>
    <x v="1"/>
    <s v="AUD"/>
    <n v="1402901405"/>
    <n v="1400309405"/>
    <b v="0"/>
    <n v="0"/>
    <b v="0"/>
    <x v="34"/>
    <n v="0"/>
    <n v="0"/>
    <x v="7"/>
    <x v="3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n v="126"/>
    <n v="88.75"/>
    <x v="1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"/>
    <n v="100"/>
    <n v="42.55"/>
    <x v="1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3"/>
    <x v="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0"/>
    <n v="173"/>
    <n v="86.67"/>
    <x v="0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1"/>
    <s v="AUD"/>
    <n v="1418183325"/>
    <n v="1415591325"/>
    <b v="0"/>
    <n v="11"/>
    <b v="0"/>
    <x v="27"/>
    <n v="1"/>
    <n v="80.45"/>
    <x v="6"/>
    <x v="2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2"/>
    <s v="GBP"/>
    <n v="1455831000"/>
    <n v="1454366467"/>
    <b v="0"/>
    <n v="15"/>
    <b v="1"/>
    <x v="2"/>
    <n v="127"/>
    <n v="25.4"/>
    <x v="2"/>
    <x v="2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x v="25"/>
    <n v="0"/>
    <n v="0"/>
    <x v="6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33"/>
    <n v="1"/>
    <n v="90.86"/>
    <x v="6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4"/>
    <s v="CAD"/>
    <n v="1427585511"/>
    <n v="1424997111"/>
    <b v="0"/>
    <n v="147"/>
    <b v="1"/>
    <x v="24"/>
    <n v="153"/>
    <n v="135.59"/>
    <x v="7"/>
    <x v="2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2"/>
    <n v="37"/>
    <n v="83.14"/>
    <x v="2"/>
    <x v="2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2"/>
    <n v="0"/>
    <n v="0"/>
    <x v="2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8"/>
    <n v="109"/>
    <n v="84.11"/>
    <x v="2"/>
    <x v="8"/>
  </r>
  <r>
    <n v="569"/>
    <s v="Mioti"/>
    <s v="Mioti is an indie game marketplace that doubles as a community for developers to join networks and discuss projects."/>
    <n v="2500"/>
    <n v="20"/>
    <x v="1"/>
    <x v="4"/>
    <s v="CAD"/>
    <n v="1451679612"/>
    <n v="1449087612"/>
    <b v="0"/>
    <n v="1"/>
    <b v="0"/>
    <x v="25"/>
    <n v="1"/>
    <n v="20"/>
    <x v="6"/>
    <x v="2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40"/>
    <n v="47"/>
    <n v="34.1"/>
    <x v="6"/>
    <x v="40"/>
  </r>
  <r>
    <n v="3395"/>
    <s v="MIRAMAR"/>
    <s v="Miramar is a a darkly funny play exploring what it is we call â€˜homeâ€™."/>
    <n v="500"/>
    <n v="920"/>
    <x v="0"/>
    <x v="2"/>
    <s v="GBP"/>
    <n v="1433009400"/>
    <n v="1431795944"/>
    <b v="0"/>
    <n v="38"/>
    <b v="1"/>
    <x v="2"/>
    <n v="184"/>
    <n v="24.21"/>
    <x v="2"/>
    <x v="2"/>
  </r>
  <r>
    <n v="1176"/>
    <s v="Mirlin's Sushi"/>
    <s v="Mirlins Sushi!_x000a_Find us on Facebook!_x000a_(Gives backers a voice, and a direct link to us! No kickstarter disappearing act here!)"/>
    <n v="175000"/>
    <n v="10"/>
    <x v="1"/>
    <x v="1"/>
    <s v="AUD"/>
    <n v="1488805200"/>
    <n v="1484094498"/>
    <b v="0"/>
    <n v="1"/>
    <b v="0"/>
    <x v="20"/>
    <n v="0"/>
    <n v="10"/>
    <x v="4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3"/>
    <n v="125"/>
    <n v="75"/>
    <x v="2"/>
    <x v="13"/>
  </r>
  <r>
    <n v="3197"/>
    <s v="Mirror, mirror on the wall"/>
    <s v="This years most important stage project for young artists in our region. www.ungespor.no"/>
    <n v="10000"/>
    <n v="1145"/>
    <x v="1"/>
    <x v="15"/>
    <s v="NOK"/>
    <n v="1423050618"/>
    <n v="1420458618"/>
    <b v="0"/>
    <n v="4"/>
    <b v="0"/>
    <x v="13"/>
    <n v="11"/>
    <n v="286.25"/>
    <x v="2"/>
    <x v="1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x v="25"/>
    <n v="1"/>
    <n v="292.2"/>
    <x v="6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2"/>
    <s v="GBP"/>
    <n v="1438189200"/>
    <n v="1435585497"/>
    <b v="0"/>
    <n v="64"/>
    <b v="1"/>
    <x v="2"/>
    <n v="102"/>
    <n v="39.83"/>
    <x v="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5"/>
    <n v="50"/>
    <n v="51.22"/>
    <x v="0"/>
    <x v="5"/>
  </r>
  <r>
    <n v="2639"/>
    <s v="Mission Space"/>
    <s v="Mission Space is run by me, a teenager who has a passion for space! I will fly a weather balloon to the edge of space with your help."/>
    <n v="300"/>
    <n v="492"/>
    <x v="0"/>
    <x v="2"/>
    <s v="GBP"/>
    <n v="1424378748"/>
    <n v="1421786748"/>
    <b v="0"/>
    <n v="49"/>
    <b v="1"/>
    <x v="27"/>
    <n v="164"/>
    <n v="10.039999999999999"/>
    <x v="6"/>
    <x v="27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37"/>
    <n v="0"/>
    <n v="0"/>
    <x v="3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33"/>
    <n v="1"/>
    <n v="99.33"/>
    <x v="6"/>
    <x v="3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6"/>
    <n v="0"/>
    <n v="30"/>
    <x v="1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0"/>
    <n v="104"/>
    <n v="64.2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20"/>
    <n v="1"/>
    <n v="23.5"/>
    <x v="4"/>
    <x v="2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x v="25"/>
    <n v="3"/>
    <n v="300"/>
    <x v="6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9"/>
    <n v="100"/>
    <n v="74.069999999999993"/>
    <x v="1"/>
    <x v="29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4"/>
    <n v="0"/>
    <n v="0"/>
    <x v="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6"/>
    <n v="0"/>
    <n v="0"/>
    <x v="1"/>
    <x v="6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x v="16"/>
    <n v="0"/>
    <n v="1"/>
    <x v="5"/>
    <x v="16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16"/>
    <n v="0"/>
    <n v="0"/>
    <x v="5"/>
    <x v="16"/>
  </r>
  <r>
    <n v="3252"/>
    <s v="Modern Love"/>
    <s v="How do we navigate the boundaries between friendship, sexual intimacy and obsessive desire?"/>
    <n v="2250"/>
    <n v="2876"/>
    <x v="0"/>
    <x v="2"/>
    <s v="GBP"/>
    <n v="1473247240"/>
    <n v="1470655240"/>
    <b v="1"/>
    <n v="50"/>
    <b v="1"/>
    <x v="2"/>
    <n v="128"/>
    <n v="57.52"/>
    <x v="2"/>
    <x v="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3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15"/>
    <n v="1436"/>
    <n v="74.11"/>
    <x v="6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21"/>
    <n v="102"/>
    <n v="53.42"/>
    <x v="1"/>
    <x v="21"/>
  </r>
  <r>
    <n v="1816"/>
    <s v="Moments of Passion"/>
    <s v="A unique Photographic Book Project about the Passionate Moments and Strong Emotions that lie within Karate"/>
    <n v="25000"/>
    <n v="509"/>
    <x v="1"/>
    <x v="13"/>
    <s v="CHF"/>
    <n v="1469473200"/>
    <n v="1467061303"/>
    <b v="0"/>
    <n v="6"/>
    <b v="0"/>
    <x v="3"/>
    <n v="2"/>
    <n v="84.83"/>
    <x v="3"/>
    <x v="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n v="105"/>
    <n v="75.19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2"/>
    <s v="GBP"/>
    <n v="1468437240"/>
    <n v="1463253240"/>
    <b v="0"/>
    <n v="16"/>
    <b v="1"/>
    <x v="7"/>
    <n v="104"/>
    <n v="32.5"/>
    <x v="1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33"/>
    <n v="15"/>
    <n v="93.9"/>
    <x v="6"/>
    <x v="33"/>
  </r>
  <r>
    <n v="3572"/>
    <s v="Monster"/>
    <s v="A darkly comic one woman show by Abram Rooney as part of The Camden Fringe 2015."/>
    <n v="500"/>
    <n v="500"/>
    <x v="0"/>
    <x v="2"/>
    <s v="GBP"/>
    <n v="1434894082"/>
    <n v="1432302082"/>
    <b v="0"/>
    <n v="9"/>
    <b v="1"/>
    <x v="2"/>
    <n v="100"/>
    <n v="55.56"/>
    <x v="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24"/>
    <n v="537"/>
    <n v="61.2"/>
    <x v="7"/>
    <x v="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24"/>
    <n v="353"/>
    <n v="64.63"/>
    <x v="7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8"/>
    <n v="120"/>
    <n v="233.9"/>
    <x v="2"/>
    <x v="8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2"/>
    <n v="221"/>
    <n v="61.39"/>
    <x v="2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2"/>
    <n v="122"/>
    <n v="203.33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n v="146"/>
    <n v="65.209999999999994"/>
    <x v="1"/>
    <x v="7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2"/>
    <n v="0"/>
    <n v="0"/>
    <x v="2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x v="27"/>
    <n v="0"/>
    <n v="8.5"/>
    <x v="6"/>
    <x v="27"/>
  </r>
  <r>
    <n v="3550"/>
    <s v="MOONFACE"/>
    <s v="MOONFACE explores the formative f***k-ups of adolescence. Fresh, incisive new writing. Monologue, movement and striking naturalism."/>
    <n v="2500"/>
    <n v="2620"/>
    <x v="0"/>
    <x v="2"/>
    <s v="GBP"/>
    <n v="1462224398"/>
    <n v="1459632398"/>
    <b v="0"/>
    <n v="64"/>
    <b v="1"/>
    <x v="2"/>
    <n v="105"/>
    <n v="40.94"/>
    <x v="2"/>
    <x v="2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x v="27"/>
    <n v="11"/>
    <n v="112.86"/>
    <x v="6"/>
    <x v="2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2"/>
    <s v="GBP"/>
    <n v="1471428340"/>
    <n v="1469009140"/>
    <b v="0"/>
    <n v="83"/>
    <b v="1"/>
    <x v="2"/>
    <n v="128"/>
    <n v="30.95"/>
    <x v="2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0"/>
    <n v="111"/>
    <n v="62.33"/>
    <x v="0"/>
    <x v="1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n v="101"/>
    <n v="90.62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9"/>
    <n v="0"/>
    <n v="0"/>
    <x v="4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2"/>
    <n v="1"/>
    <n v="22.5"/>
    <x v="2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1"/>
    <n v="0"/>
    <n v="0"/>
    <x v="1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4"/>
    <s v="CAD"/>
    <n v="1407034796"/>
    <n v="1401850796"/>
    <b v="0"/>
    <n v="15"/>
    <b v="0"/>
    <x v="22"/>
    <n v="5"/>
    <n v="119"/>
    <x v="0"/>
    <x v="2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2"/>
    <n v="128"/>
    <n v="186.8"/>
    <x v="2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2"/>
    <n v="100"/>
    <n v="550.04"/>
    <x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n v="107"/>
    <n v="66.7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3"/>
    <n v="214"/>
    <n v="122.74"/>
    <x v="6"/>
    <x v="33"/>
  </r>
  <r>
    <n v="1855"/>
    <s v="Motion Device Debut EP"/>
    <s v="11 year old Sara &amp; Motion Device want rock &amp; metal fans all over the world to unite and join the ROCK REVOLUTION!!!"/>
    <n v="8750"/>
    <n v="13480.16"/>
    <x v="0"/>
    <x v="4"/>
    <s v="CAD"/>
    <n v="1389012940"/>
    <n v="1385124940"/>
    <b v="0"/>
    <n v="191"/>
    <b v="1"/>
    <x v="7"/>
    <n v="154"/>
    <n v="70.58"/>
    <x v="1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"/>
    <n v="101"/>
    <n v="38.85"/>
    <x v="1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2"/>
    <n v="2"/>
    <n v="163.33000000000001"/>
    <x v="2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6"/>
    <s v="EUR"/>
    <n v="1437033360"/>
    <n v="1434445937"/>
    <b v="0"/>
    <n v="12"/>
    <b v="0"/>
    <x v="8"/>
    <n v="12"/>
    <n v="25"/>
    <x v="2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5"/>
    <n v="101"/>
    <n v="123.35"/>
    <x v="4"/>
    <x v="35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33"/>
    <n v="5"/>
    <n v="115.75"/>
    <x v="6"/>
    <x v="3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x v="33"/>
    <n v="0"/>
    <n v="100"/>
    <x v="6"/>
    <x v="33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20"/>
    <n v="0"/>
    <n v="1"/>
    <x v="4"/>
    <x v="2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2"/>
    <s v="GBP"/>
    <n v="1437934759"/>
    <n v="1434478759"/>
    <b v="1"/>
    <n v="47"/>
    <b v="1"/>
    <x v="2"/>
    <n v="100"/>
    <n v="127.81"/>
    <x v="2"/>
    <x v="2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4"/>
    <n v="4"/>
    <n v="108.33"/>
    <x v="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9"/>
    <n v="103"/>
    <n v="67.42"/>
    <x v="1"/>
    <x v="2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2"/>
    <n v="44"/>
    <n v="57.17"/>
    <x v="2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n v="115"/>
    <n v="129.82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n v="104"/>
    <n v="46.07"/>
    <x v="1"/>
    <x v="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2"/>
    <n v="101"/>
    <n v="75.5"/>
    <x v="2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2"/>
    <n v="12"/>
    <n v="81.41"/>
    <x v="2"/>
    <x v="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11"/>
    <n v="0"/>
    <n v="8.75"/>
    <x v="5"/>
    <x v="1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2"/>
    <s v="GBP"/>
    <n v="1456444800"/>
    <n v="1454337589"/>
    <b v="0"/>
    <n v="20"/>
    <b v="1"/>
    <x v="2"/>
    <n v="136"/>
    <n v="13.6"/>
    <x v="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2"/>
    <n v="300"/>
    <n v="53.85"/>
    <x v="2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2"/>
    <s v="GBP"/>
    <n v="1438624800"/>
    <n v="1435133807"/>
    <b v="0"/>
    <n v="39"/>
    <b v="1"/>
    <x v="2"/>
    <n v="118"/>
    <n v="100.06"/>
    <x v="2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3"/>
    <n v="65"/>
    <n v="170.63"/>
    <x v="3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15"/>
    <n v="202"/>
    <n v="77.23"/>
    <x v="6"/>
    <x v="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2"/>
    <s v="GBP"/>
    <n v="1464863118"/>
    <n v="1462443918"/>
    <b v="0"/>
    <n v="76"/>
    <b v="1"/>
    <x v="2"/>
    <n v="107"/>
    <n v="35.04"/>
    <x v="2"/>
    <x v="2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20"/>
    <n v="0"/>
    <n v="0"/>
    <x v="4"/>
    <x v="2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20"/>
    <n v="0"/>
    <n v="1"/>
    <x v="4"/>
    <x v="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2"/>
    <s v="GBP"/>
    <n v="1411510135"/>
    <n v="1408918135"/>
    <b v="0"/>
    <n v="35"/>
    <b v="1"/>
    <x v="2"/>
    <n v="100"/>
    <n v="28.57"/>
    <x v="2"/>
    <x v="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3"/>
    <n v="100"/>
    <n v="41.67"/>
    <x v="2"/>
    <x v="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38"/>
    <n v="101"/>
    <n v="100.75"/>
    <x v="1"/>
    <x v="3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n v="213"/>
    <n v="38.18"/>
    <x v="1"/>
    <x v="7"/>
  </r>
  <r>
    <n v="2699"/>
    <s v="my bakery truck"/>
    <s v="Hi, I want make my first bakery. Food truck was great, but I not have a car licence. So, help me to be my dream!"/>
    <n v="2"/>
    <n v="0"/>
    <x v="1"/>
    <x v="4"/>
    <s v="CAD"/>
    <n v="1407533463"/>
    <n v="1404941463"/>
    <b v="0"/>
    <n v="0"/>
    <b v="0"/>
    <x v="20"/>
    <n v="0"/>
    <n v="0"/>
    <x v="4"/>
    <x v="20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11"/>
    <n v="0"/>
    <n v="0"/>
    <x v="5"/>
    <x v="1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11"/>
    <n v="0"/>
    <n v="30"/>
    <x v="5"/>
    <x v="11"/>
  </r>
  <r>
    <n v="3297"/>
    <s v="MY EYES WENT DARK"/>
    <s v="A father loses his family in a freak plane crash and goes on to murder the air traffic controller he holds responsible."/>
    <n v="5500"/>
    <n v="5504"/>
    <x v="0"/>
    <x v="2"/>
    <s v="GBP"/>
    <n v="1438037940"/>
    <n v="1436380256"/>
    <b v="0"/>
    <n v="44"/>
    <b v="1"/>
    <x v="2"/>
    <n v="100"/>
    <n v="125.09"/>
    <x v="2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3"/>
    <n v="49"/>
    <n v="42.16"/>
    <x v="3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n v="130"/>
    <n v="51.72"/>
    <x v="0"/>
    <x v="0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2"/>
    <n v="3"/>
    <n v="23.63"/>
    <x v="2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16"/>
    <n v="1"/>
    <n v="7.5"/>
    <x v="5"/>
    <x v="16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30"/>
    <n v="0"/>
    <n v="0"/>
    <x v="7"/>
    <x v="30"/>
  </r>
  <r>
    <n v="3642"/>
    <s v="My own musical"/>
    <s v="All the world's a stage..._x000a_It is my biggest dream to perform my own, selfcreated musical with lots of kids as big as I am able to."/>
    <n v="700"/>
    <n v="15"/>
    <x v="1"/>
    <x v="3"/>
    <s v="EUR"/>
    <n v="1448902800"/>
    <n v="1445369727"/>
    <b v="0"/>
    <n v="2"/>
    <b v="0"/>
    <x v="13"/>
    <n v="2"/>
    <n v="7.5"/>
    <x v="2"/>
    <x v="1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2"/>
    <n v="22"/>
    <n v="128.27000000000001"/>
    <x v="2"/>
    <x v="2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x v="13"/>
    <n v="5"/>
    <n v="25"/>
    <x v="2"/>
    <x v="1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x v="33"/>
    <n v="11"/>
    <n v="51.82"/>
    <x v="6"/>
    <x v="3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5"/>
    <n v="0"/>
    <n v="3.71"/>
    <x v="0"/>
    <x v="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25"/>
    <n v="0"/>
    <n v="53.25"/>
    <x v="6"/>
    <x v="2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n v="100"/>
    <n v="81.739999999999995"/>
    <x v="1"/>
    <x v="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11"/>
    <n v="0"/>
    <n v="10"/>
    <x v="5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n v="106"/>
    <n v="189.29"/>
    <x v="1"/>
    <x v="7"/>
  </r>
  <r>
    <n v="3125"/>
    <s v="N/A (Canceled)"/>
    <s v="N/A"/>
    <n v="1500000"/>
    <n v="0"/>
    <x v="2"/>
    <x v="0"/>
    <s v="USD"/>
    <n v="1452142672"/>
    <n v="1449550672"/>
    <b v="0"/>
    <n v="0"/>
    <b v="0"/>
    <x v="8"/>
    <n v="0"/>
    <n v="0"/>
    <x v="2"/>
    <x v="8"/>
  </r>
  <r>
    <n v="1196"/>
    <s v="NAKED IBIZA - A Large Scale Photography Book by Dylan Rosser"/>
    <s v="A book of male nudes photographed on location in Ibiza over the last 4 years."/>
    <n v="14500"/>
    <n v="39137"/>
    <x v="0"/>
    <x v="2"/>
    <s v="GBP"/>
    <n v="1450467539"/>
    <n v="1447875539"/>
    <b v="0"/>
    <n v="512"/>
    <b v="1"/>
    <x v="3"/>
    <n v="270"/>
    <n v="76.44"/>
    <x v="3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2"/>
    <n v="100"/>
    <n v="272.73"/>
    <x v="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n v="104"/>
    <n v="56.46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20"/>
    <n v="0"/>
    <n v="10"/>
    <x v="4"/>
    <x v="20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30"/>
    <n v="0"/>
    <n v="1"/>
    <x v="7"/>
    <x v="30"/>
  </r>
  <r>
    <n v="1488"/>
    <s v="Nanolution"/>
    <s v="A blockbuster sci-fi adventure. What would you do if one day your life changed to beyond the imaginable?"/>
    <n v="15000"/>
    <n v="360"/>
    <x v="1"/>
    <x v="1"/>
    <s v="AUD"/>
    <n v="1388928660"/>
    <n v="1386336660"/>
    <b v="0"/>
    <n v="6"/>
    <b v="0"/>
    <x v="28"/>
    <n v="2"/>
    <n v="60"/>
    <x v="5"/>
    <x v="2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2"/>
    <n v="115"/>
    <n v="51"/>
    <x v="2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4"/>
    <s v="CAD"/>
    <n v="1423333581"/>
    <n v="1420741581"/>
    <b v="0"/>
    <n v="24"/>
    <b v="0"/>
    <x v="33"/>
    <n v="1"/>
    <n v="61.29"/>
    <x v="6"/>
    <x v="3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n v="124"/>
    <n v="67.67"/>
    <x v="1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"/>
    <n v="103"/>
    <n v="51.6"/>
    <x v="1"/>
    <x v="1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11"/>
    <n v="1"/>
    <n v="13.25"/>
    <x v="5"/>
    <x v="11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3"/>
    <n v="40"/>
    <n v="78.44"/>
    <x v="3"/>
    <x v="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"/>
    <n v="119"/>
    <n v="27.56"/>
    <x v="1"/>
    <x v="1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3"/>
    <n v="3"/>
    <n v="49.14"/>
    <x v="3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5"/>
    <n v="102"/>
    <n v="189.76"/>
    <x v="4"/>
    <x v="35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x v="25"/>
    <n v="0"/>
    <n v="0"/>
    <x v="6"/>
    <x v="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n v="101"/>
    <n v="201.22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"/>
    <n v="137"/>
    <n v="26.27"/>
    <x v="1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3"/>
    <n v="104"/>
    <n v="109.34"/>
    <x v="6"/>
    <x v="33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4"/>
    <n v="0"/>
    <n v="0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n v="104"/>
    <n v="70.92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15"/>
    <n v="105"/>
    <n v="346.13"/>
    <x v="6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"/>
    <n v="108"/>
    <n v="41.96"/>
    <x v="1"/>
    <x v="1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31"/>
    <n v="0"/>
    <n v="1"/>
    <x v="3"/>
    <x v="3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n v="102"/>
    <n v="39.04"/>
    <x v="1"/>
    <x v="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"/>
    <n v="107"/>
    <n v="36.97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1"/>
    <s v="AUD"/>
    <n v="1460615164"/>
    <n v="1458023164"/>
    <b v="0"/>
    <n v="0"/>
    <b v="0"/>
    <x v="25"/>
    <n v="0"/>
    <n v="0"/>
    <x v="6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12"/>
    <n v="0"/>
    <n v="1"/>
    <x v="1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n v="143"/>
    <n v="162.27000000000001"/>
    <x v="1"/>
    <x v="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38"/>
    <n v="132"/>
    <n v="74.150000000000006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8"/>
    <n v="319"/>
    <n v="131.38"/>
    <x v="2"/>
    <x v="8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2"/>
    <n v="0"/>
    <n v="10.5"/>
    <x v="2"/>
    <x v="2"/>
  </r>
  <r>
    <n v="46"/>
    <s v="New equipment for Joy's World!"/>
    <s v="The legendary community TV programme Joy's World is in dire need of new equipment! We are hoping you can help."/>
    <n v="8400"/>
    <n v="8750"/>
    <x v="0"/>
    <x v="1"/>
    <s v="AUD"/>
    <n v="1450220974"/>
    <n v="1447628974"/>
    <b v="0"/>
    <n v="45"/>
    <b v="1"/>
    <x v="18"/>
    <n v="104"/>
    <n v="194.44"/>
    <x v="0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30"/>
    <n v="8"/>
    <n v="9"/>
    <x v="7"/>
    <x v="3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6"/>
    <n v="24"/>
    <n v="34.76"/>
    <x v="1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"/>
    <n v="113"/>
    <n v="80.55"/>
    <x v="1"/>
    <x v="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"/>
    <n v="121"/>
    <n v="48.24"/>
    <x v="1"/>
    <x v="1"/>
  </r>
  <r>
    <n v="1134"/>
    <s v="New Mario Bro's style game!"/>
    <s v="We are creating a new Mario Bro's style game called KFK:Original. It's challenging, fun and totally awesome!!!"/>
    <n v="25000"/>
    <n v="1"/>
    <x v="1"/>
    <x v="1"/>
    <s v="AUD"/>
    <n v="1417235580"/>
    <n v="1416034228"/>
    <b v="0"/>
    <n v="1"/>
    <b v="0"/>
    <x v="34"/>
    <n v="0"/>
    <n v="1"/>
    <x v="7"/>
    <x v="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n v="103"/>
    <n v="109.19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n v="109"/>
    <n v="160.79"/>
    <x v="1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n v="145"/>
    <n v="70.790000000000006"/>
    <x v="1"/>
    <x v="7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n v="119"/>
    <n v="43.54"/>
    <x v="1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2"/>
    <n v="101"/>
    <n v="103.21"/>
    <x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2"/>
    <n v="25"/>
    <n v="57.73"/>
    <x v="1"/>
    <x v="12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2"/>
    <n v="0"/>
    <n v="0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2"/>
    <n v="156"/>
    <n v="38.28"/>
    <x v="2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30"/>
    <n v="0"/>
    <n v="71.55"/>
    <x v="7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"/>
    <n v="111"/>
    <n v="43.71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30"/>
    <n v="28"/>
    <n v="370.95"/>
    <x v="7"/>
    <x v="3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4"/>
    <n v="1"/>
    <n v="46.5"/>
    <x v="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2"/>
    <s v="GBP"/>
    <n v="1430439411"/>
    <n v="1425259011"/>
    <b v="0"/>
    <n v="113"/>
    <b v="1"/>
    <x v="7"/>
    <n v="109"/>
    <n v="24.15"/>
    <x v="1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5"/>
    <n v="108"/>
    <n v="47.78"/>
    <x v="4"/>
    <x v="35"/>
  </r>
  <r>
    <n v="1952"/>
    <s v="Nix Color Sensor"/>
    <s v="Nix is a breakthrough smartphone accessory. Just scan an object and instantly view the color on your iPhone, Android, PC, or Mac."/>
    <n v="35000"/>
    <n v="69465.33"/>
    <x v="0"/>
    <x v="4"/>
    <s v="CAD"/>
    <n v="1381934015"/>
    <n v="1378737215"/>
    <b v="1"/>
    <n v="682"/>
    <b v="1"/>
    <x v="15"/>
    <n v="198"/>
    <n v="101.86"/>
    <x v="6"/>
    <x v="1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n v="107"/>
    <n v="81.63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2"/>
    <n v="125"/>
    <n v="36.08"/>
    <x v="2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3"/>
    <n v="35"/>
    <n v="104.85"/>
    <x v="3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2"/>
    <n v="9"/>
    <n v="80.709999999999994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2"/>
    <s v="GBP"/>
    <n v="1469401200"/>
    <n v="1466887297"/>
    <b v="0"/>
    <n v="27"/>
    <b v="1"/>
    <x v="13"/>
    <n v="102"/>
    <n v="75.37"/>
    <x v="2"/>
    <x v="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n v="103"/>
    <n v="193.05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n v="100"/>
    <n v="65.87"/>
    <x v="1"/>
    <x v="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34"/>
    <n v="40"/>
    <n v="253.21"/>
    <x v="7"/>
    <x v="3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2"/>
    <s v="GBP"/>
    <n v="1425211200"/>
    <n v="1422534260"/>
    <b v="0"/>
    <n v="38"/>
    <b v="1"/>
    <x v="18"/>
    <n v="108"/>
    <n v="56.82"/>
    <x v="0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33"/>
    <n v="28"/>
    <n v="55.3"/>
    <x v="6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8"/>
    <n v="112"/>
    <n v="149.44"/>
    <x v="2"/>
    <x v="8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31"/>
    <n v="0"/>
    <n v="50"/>
    <x v="3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4"/>
    <s v="CAD"/>
    <n v="1450249140"/>
    <n v="1447055935"/>
    <b v="0"/>
    <n v="172"/>
    <b v="1"/>
    <x v="19"/>
    <n v="204"/>
    <n v="59.36"/>
    <x v="5"/>
    <x v="19"/>
  </r>
  <r>
    <n v="4043"/>
    <s v="Not making potato salad here!"/>
    <s v="This could be my last play, need to bring my son out to see it before it's over.  Need to fly him here from BC"/>
    <n v="300"/>
    <n v="0"/>
    <x v="1"/>
    <x v="4"/>
    <s v="CAD"/>
    <n v="1416524325"/>
    <n v="1415228325"/>
    <b v="0"/>
    <n v="0"/>
    <b v="0"/>
    <x v="2"/>
    <n v="0"/>
    <n v="0"/>
    <x v="2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2"/>
    <n v="103"/>
    <n v="134.26"/>
    <x v="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2"/>
    <n v="100"/>
    <n v="51.72"/>
    <x v="2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13"/>
    <n v="1"/>
    <n v="12.5"/>
    <x v="2"/>
    <x v="1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n v="111"/>
    <n v="127.98"/>
    <x v="1"/>
    <x v="7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8"/>
    <n v="0"/>
    <n v="25"/>
    <x v="2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20"/>
    <n v="0"/>
    <n v="30"/>
    <x v="4"/>
    <x v="20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x v="26"/>
    <n v="0"/>
    <n v="0"/>
    <x v="8"/>
    <x v="2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2"/>
    <n v="20"/>
    <n v="100"/>
    <x v="2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15"/>
    <n v="226"/>
    <n v="230.56"/>
    <x v="6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2"/>
    <s v="GBP"/>
    <n v="1462230000"/>
    <n v="1461061350"/>
    <b v="0"/>
    <n v="44"/>
    <b v="1"/>
    <x v="2"/>
    <n v="315"/>
    <n v="35.799999999999997"/>
    <x v="2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3"/>
    <s v="EUR"/>
    <n v="1434139200"/>
    <n v="1431406916"/>
    <b v="1"/>
    <n v="1637"/>
    <b v="1"/>
    <x v="15"/>
    <n v="382"/>
    <n v="128.38999999999999"/>
    <x v="6"/>
    <x v="1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n v="112"/>
    <n v="58.54"/>
    <x v="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2"/>
    <n v="114"/>
    <n v="82.61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2"/>
    <s v="GBP"/>
    <n v="1397516400"/>
    <n v="1396524644"/>
    <b v="0"/>
    <n v="15"/>
    <b v="1"/>
    <x v="21"/>
    <n v="151"/>
    <n v="50.27"/>
    <x v="1"/>
    <x v="2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4"/>
    <n v="0"/>
    <n v="0"/>
    <x v="0"/>
    <x v="4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x v="25"/>
    <n v="1"/>
    <n v="15.43"/>
    <x v="6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2"/>
    <n v="0"/>
    <n v="1"/>
    <x v="2"/>
    <x v="2"/>
  </r>
  <r>
    <n v="1786"/>
    <s v="Observations in 6x6"/>
    <s v="A photo book that shows a timeless trip from Portugal to Sri Lanka in a subjective point of view through an old Hasselblad objective."/>
    <n v="1900"/>
    <n v="905"/>
    <x v="1"/>
    <x v="11"/>
    <s v="EUR"/>
    <n v="1418649177"/>
    <n v="1416057177"/>
    <b v="1"/>
    <n v="29"/>
    <b v="0"/>
    <x v="3"/>
    <n v="48"/>
    <n v="31.21"/>
    <x v="3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"/>
    <n v="109"/>
    <n v="61.04"/>
    <x v="1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6"/>
    <n v="125"/>
    <n v="91"/>
    <x v="6"/>
    <x v="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2"/>
    <n v="116"/>
    <n v="71.489999999999995"/>
    <x v="2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39"/>
    <n v="0"/>
    <n v="1"/>
    <x v="3"/>
    <x v="3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15"/>
    <n v="136"/>
    <n v="449.26"/>
    <x v="6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2"/>
    <s v="GBP"/>
    <n v="1461276000"/>
    <n v="1460055300"/>
    <b v="0"/>
    <n v="88"/>
    <b v="1"/>
    <x v="24"/>
    <n v="503"/>
    <n v="68.63"/>
    <x v="7"/>
    <x v="2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n v="104"/>
    <n v="75.849999999999994"/>
    <x v="1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n v="116"/>
    <n v="48.71"/>
    <x v="1"/>
    <x v="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4"/>
    <s v="CAD"/>
    <n v="1428091353"/>
    <n v="1425502953"/>
    <b v="0"/>
    <n v="90"/>
    <b v="1"/>
    <x v="3"/>
    <n v="111"/>
    <n v="104.39"/>
    <x v="3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2"/>
    <s v="GBP"/>
    <n v="1480809600"/>
    <n v="1478431488"/>
    <b v="0"/>
    <n v="103"/>
    <b v="1"/>
    <x v="3"/>
    <n v="111"/>
    <n v="23.8"/>
    <x v="3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2"/>
    <n v="0"/>
    <n v="2"/>
    <x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9"/>
    <n v="100"/>
    <n v="135.41999999999999"/>
    <x v="1"/>
    <x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3"/>
    <n v="59"/>
    <n v="72.17"/>
    <x v="3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5"/>
    <n v="102"/>
    <n v="149.31"/>
    <x v="4"/>
    <x v="3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2"/>
    <s v="GBP"/>
    <n v="1434459554"/>
    <n v="1431867554"/>
    <b v="0"/>
    <n v="24"/>
    <b v="1"/>
    <x v="2"/>
    <n v="118"/>
    <n v="29.58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2"/>
    <s v="GBP"/>
    <n v="1404671466"/>
    <n v="1402079466"/>
    <b v="0"/>
    <n v="80"/>
    <b v="1"/>
    <x v="2"/>
    <n v="138"/>
    <n v="51.88"/>
    <x v="2"/>
    <x v="2"/>
  </r>
  <r>
    <n v="208"/>
    <s v="OLIVIA"/>
    <s v="A young woman's journey from Africa to Australia where she finds heaven on earth, love and tragedy. Within her tragedy she saves lives."/>
    <n v="50000"/>
    <n v="0"/>
    <x v="1"/>
    <x v="1"/>
    <s v="AUD"/>
    <n v="1418719967"/>
    <n v="1416127967"/>
    <b v="0"/>
    <n v="0"/>
    <b v="0"/>
    <x v="4"/>
    <n v="0"/>
    <n v="0"/>
    <x v="0"/>
    <x v="4"/>
  </r>
  <r>
    <n v="998"/>
    <s v="Ollinfit: The Wearable Personal Trainer"/>
    <s v="Ollinfit is the first wearable fitness trainer with 3 sensors for superior accuracy, feedback and results."/>
    <n v="60000"/>
    <n v="35135"/>
    <x v="1"/>
    <x v="4"/>
    <s v="CAD"/>
    <n v="1447909401"/>
    <n v="1444017801"/>
    <b v="0"/>
    <n v="229"/>
    <b v="0"/>
    <x v="33"/>
    <n v="59"/>
    <n v="153.43"/>
    <x v="6"/>
    <x v="3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2"/>
    <n v="101"/>
    <n v="63.83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n v="101"/>
    <n v="97.99"/>
    <x v="1"/>
    <x v="7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33"/>
    <n v="2"/>
    <n v="57.2"/>
    <x v="6"/>
    <x v="3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n v="214"/>
    <n v="144.69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6"/>
    <s v="EUR"/>
    <n v="1492270947"/>
    <n v="1488386547"/>
    <b v="0"/>
    <n v="0"/>
    <b v="0"/>
    <x v="16"/>
    <n v="0"/>
    <n v="0"/>
    <x v="5"/>
    <x v="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2"/>
    <n v="153"/>
    <n v="41.41"/>
    <x v="2"/>
    <x v="2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3"/>
    <n v="31"/>
    <n v="71.87"/>
    <x v="3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2"/>
    <s v="GBP"/>
    <n v="1404858840"/>
    <n v="1402266840"/>
    <b v="0"/>
    <n v="94"/>
    <b v="1"/>
    <x v="2"/>
    <n v="103"/>
    <n v="87.36"/>
    <x v="2"/>
    <x v="2"/>
  </r>
  <r>
    <n v="1132"/>
    <s v="One"/>
    <s v="One is a simple mobile game about exploring the connections between all living things. Featuring hand-painted art."/>
    <n v="10000"/>
    <n v="1438"/>
    <x v="1"/>
    <x v="4"/>
    <s v="CAD"/>
    <n v="1483238771"/>
    <n v="1480646771"/>
    <b v="0"/>
    <n v="13"/>
    <b v="0"/>
    <x v="34"/>
    <n v="14"/>
    <n v="110.62"/>
    <x v="7"/>
    <x v="3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2"/>
    <n v="107"/>
    <n v="109.03"/>
    <x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2"/>
    <s v="GBP"/>
    <n v="1488240000"/>
    <n v="1486996729"/>
    <b v="0"/>
    <n v="51"/>
    <b v="1"/>
    <x v="2"/>
    <n v="119"/>
    <n v="17.25"/>
    <x v="2"/>
    <x v="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2"/>
    <n v="121"/>
    <n v="38.46"/>
    <x v="5"/>
    <x v="3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28"/>
    <n v="1"/>
    <n v="7"/>
    <x v="5"/>
    <x v="2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2"/>
    <n v="100"/>
    <n v="68.97"/>
    <x v="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6"/>
    <s v="EUR"/>
    <n v="1450541229"/>
    <n v="1447949229"/>
    <b v="0"/>
    <n v="6"/>
    <b v="0"/>
    <x v="34"/>
    <n v="6"/>
    <n v="45"/>
    <x v="7"/>
    <x v="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2"/>
    <n v="103"/>
    <n v="63.57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15"/>
    <n v="108"/>
    <n v="451.84"/>
    <x v="6"/>
    <x v="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x v="8"/>
    <n v="0"/>
    <n v="0"/>
    <x v="2"/>
    <x v="8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x v="25"/>
    <n v="0"/>
    <n v="0"/>
    <x v="6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2"/>
    <s v="GBP"/>
    <n v="1438467894"/>
    <n v="1436307894"/>
    <b v="0"/>
    <n v="30"/>
    <b v="1"/>
    <x v="2"/>
    <n v="119"/>
    <n v="29.67"/>
    <x v="2"/>
    <x v="2"/>
  </r>
  <r>
    <n v="3006"/>
    <s v="ONTARIO STREET THEATRE in Port Hope."/>
    <s v="We're an affordable theatre and rental space that can be molded into anything by anyone."/>
    <n v="8000"/>
    <n v="8620"/>
    <x v="0"/>
    <x v="4"/>
    <s v="CAD"/>
    <n v="1418580591"/>
    <n v="1415988591"/>
    <b v="0"/>
    <n v="97"/>
    <b v="1"/>
    <x v="8"/>
    <n v="108"/>
    <n v="88.87"/>
    <x v="2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39"/>
    <n v="0"/>
    <n v="0"/>
    <x v="3"/>
    <x v="3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28"/>
    <n v="0"/>
    <n v="0"/>
    <x v="5"/>
    <x v="2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2"/>
    <n v="0"/>
    <n v="0"/>
    <x v="2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2"/>
    <s v="GBP"/>
    <n v="1436696712"/>
    <n v="1434104712"/>
    <b v="1"/>
    <n v="57"/>
    <b v="1"/>
    <x v="2"/>
    <n v="106"/>
    <n v="46.43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15"/>
    <n v="819"/>
    <n v="152.62"/>
    <x v="6"/>
    <x v="1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4"/>
    <s v="CAD"/>
    <n v="1398268773"/>
    <n v="1395676773"/>
    <b v="0"/>
    <n v="58"/>
    <b v="1"/>
    <x v="15"/>
    <n v="123"/>
    <n v="169.52"/>
    <x v="6"/>
    <x v="1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9"/>
    <s v="EUR"/>
    <n v="1463734740"/>
    <n v="1459414740"/>
    <b v="0"/>
    <n v="3"/>
    <b v="0"/>
    <x v="8"/>
    <n v="0"/>
    <n v="1"/>
    <x v="2"/>
    <x v="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36"/>
    <n v="33"/>
    <n v="70.62"/>
    <x v="6"/>
    <x v="3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15"/>
    <n v="211"/>
    <n v="262.16000000000003"/>
    <x v="6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2"/>
    <n v="102"/>
    <n v="53.18"/>
    <x v="2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2"/>
    <n v="120"/>
    <n v="31.5"/>
    <x v="2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33"/>
    <n v="8"/>
    <n v="31.17"/>
    <x v="6"/>
    <x v="3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3"/>
    <n v="46"/>
    <n v="58.62"/>
    <x v="3"/>
    <x v="3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37"/>
    <n v="7"/>
    <n v="40.78"/>
    <x v="3"/>
    <x v="3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5"/>
    <n v="106"/>
    <n v="75.5"/>
    <x v="4"/>
    <x v="3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1"/>
    <n v="75"/>
    <n v="35.71"/>
    <x v="1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15"/>
    <n v="699"/>
    <n v="842.11"/>
    <x v="6"/>
    <x v="1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2"/>
    <n v="101"/>
    <n v="54.91"/>
    <x v="2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2"/>
    <n v="1"/>
    <n v="18.5"/>
    <x v="2"/>
    <x v="2"/>
  </r>
  <r>
    <n v="1192"/>
    <s v="Other Worlds - A Make 100 Project"/>
    <s v="A macro landscape photography art book &amp; limited edition prints. A Make 100 project."/>
    <n v="100"/>
    <n v="290"/>
    <x v="0"/>
    <x v="2"/>
    <s v="GBP"/>
    <n v="1486814978"/>
    <n v="1484222978"/>
    <b v="0"/>
    <n v="15"/>
    <b v="1"/>
    <x v="3"/>
    <n v="290"/>
    <n v="19.329999999999998"/>
    <x v="3"/>
    <x v="3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5"/>
    <n v="0"/>
    <n v="5.5"/>
    <x v="0"/>
    <x v="5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x v="25"/>
    <n v="0"/>
    <n v="25"/>
    <x v="6"/>
    <x v="2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n v="116"/>
    <n v="24.58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x v="2"/>
    <n v="0"/>
    <n v="0"/>
    <x v="2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8"/>
    <n v="102"/>
    <n v="221.52"/>
    <x v="0"/>
    <x v="18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13"/>
    <n v="0"/>
    <n v="300"/>
    <x v="2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11"/>
    <n v="2"/>
    <n v="53"/>
    <x v="5"/>
    <x v="11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13"/>
    <n v="5"/>
    <n v="60.13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"/>
    <n v="115"/>
    <n v="72.91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2"/>
    <s v="GBP"/>
    <n v="1405761278"/>
    <n v="1403169278"/>
    <b v="1"/>
    <n v="405"/>
    <b v="1"/>
    <x v="3"/>
    <n v="101"/>
    <n v="39.92"/>
    <x v="3"/>
    <x v="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2"/>
    <n v="33"/>
    <n v="37.14"/>
    <x v="2"/>
    <x v="2"/>
  </r>
  <r>
    <n v="1802"/>
    <s v="Out Of The Dark"/>
    <s v="Inner Darkness turned into a photobook. Personal work i shot during my recovery...in Berlin."/>
    <n v="3500"/>
    <n v="1697"/>
    <x v="1"/>
    <x v="3"/>
    <s v="EUR"/>
    <n v="1435442340"/>
    <n v="1433416830"/>
    <b v="1"/>
    <n v="18"/>
    <b v="0"/>
    <x v="3"/>
    <n v="48"/>
    <n v="94.28"/>
    <x v="3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2"/>
    <n v="115"/>
    <n v="79.31"/>
    <x v="2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8"/>
    <n v="101"/>
    <n v="178.53"/>
    <x v="2"/>
    <x v="8"/>
  </r>
  <r>
    <n v="1945"/>
    <s v="Oval - The First Digital HandPan"/>
    <s v="A new electronic musical instrument which allows you to play, learn and perform music using any sound you can imagine."/>
    <n v="100000"/>
    <n v="348018"/>
    <x v="0"/>
    <x v="10"/>
    <s v="EUR"/>
    <n v="1436680958"/>
    <n v="1433224958"/>
    <b v="1"/>
    <n v="680"/>
    <b v="1"/>
    <x v="15"/>
    <n v="348"/>
    <n v="511.79"/>
    <x v="6"/>
    <x v="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8"/>
    <n v="100"/>
    <n v="320.45"/>
    <x v="0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2"/>
    <n v="49"/>
    <n v="47.26"/>
    <x v="2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2"/>
    <s v="GBP"/>
    <n v="1442311560"/>
    <n v="1439924246"/>
    <b v="0"/>
    <n v="34"/>
    <b v="1"/>
    <x v="2"/>
    <n v="100"/>
    <n v="41.0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24"/>
    <n v="185"/>
    <n v="65.319999999999993"/>
    <x v="7"/>
    <x v="2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8"/>
    <n v="101"/>
    <n v="37.22"/>
    <x v="2"/>
    <x v="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0"/>
    <n v="120"/>
    <n v="78.260000000000005"/>
    <x v="0"/>
    <x v="10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x v="33"/>
    <n v="3"/>
    <n v="88.71"/>
    <x v="6"/>
    <x v="33"/>
  </r>
  <r>
    <n v="2038"/>
    <s v="OWL Programmable Effects Pedal"/>
    <s v="The OWL is an open source, open hardware, reprogrammable effects pedal designed for musicians, coders, and hackers."/>
    <n v="8000"/>
    <n v="33641"/>
    <x v="0"/>
    <x v="2"/>
    <s v="GBP"/>
    <n v="1372701600"/>
    <n v="1369895421"/>
    <b v="1"/>
    <n v="204"/>
    <b v="1"/>
    <x v="15"/>
    <n v="421"/>
    <n v="164.91"/>
    <x v="6"/>
    <x v="1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n v="103"/>
    <n v="115.45"/>
    <x v="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3"/>
    <n v="36"/>
    <n v="104.89"/>
    <x v="3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13"/>
    <n v="0"/>
    <n v="0"/>
    <x v="2"/>
    <x v="1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33"/>
    <n v="31"/>
    <n v="124.92"/>
    <x v="6"/>
    <x v="3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3"/>
    <n v="101"/>
    <n v="239.35"/>
    <x v="6"/>
    <x v="3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8"/>
    <n v="42"/>
    <n v="79.87"/>
    <x v="2"/>
    <x v="8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3"/>
    <n v="1"/>
    <n v="10"/>
    <x v="3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33"/>
    <n v="0"/>
    <n v="0"/>
    <x v="6"/>
    <x v="3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8"/>
    <n v="0"/>
    <n v="0"/>
    <x v="2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4"/>
    <s v="SEK"/>
    <n v="1444027186"/>
    <n v="1441435186"/>
    <b v="0"/>
    <n v="4"/>
    <b v="0"/>
    <x v="20"/>
    <n v="0"/>
    <n v="306"/>
    <x v="4"/>
    <x v="2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33"/>
    <n v="1"/>
    <n v="49.67"/>
    <x v="6"/>
    <x v="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n v="171"/>
    <n v="62.87"/>
    <x v="1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20"/>
    <n v="15"/>
    <n v="69.47"/>
    <x v="4"/>
    <x v="2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8"/>
    <n v="120"/>
    <n v="108.24"/>
    <x v="2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8"/>
    <n v="2"/>
    <n v="67.78"/>
    <x v="2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2"/>
    <n v="128"/>
    <n v="72.760000000000005"/>
    <x v="2"/>
    <x v="2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5"/>
    <n v="14"/>
    <n v="102.38"/>
    <x v="0"/>
    <x v="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3"/>
    <n v="110"/>
    <n v="50.11"/>
    <x v="2"/>
    <x v="1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2"/>
    <s v="GBP"/>
    <n v="1450612740"/>
    <n v="1448040425"/>
    <b v="0"/>
    <n v="17"/>
    <b v="1"/>
    <x v="2"/>
    <n v="153"/>
    <n v="13.53"/>
    <x v="2"/>
    <x v="2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2"/>
    <n v="130"/>
    <n v="3.25"/>
    <x v="2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1"/>
    <n v="0"/>
    <n v="0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8"/>
    <n v="123"/>
    <n v="190.55"/>
    <x v="0"/>
    <x v="1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24"/>
    <n v="163"/>
    <n v="27.1"/>
    <x v="7"/>
    <x v="24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4"/>
    <n v="0"/>
    <n v="5.5"/>
    <x v="0"/>
    <x v="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9"/>
    <n v="0"/>
    <n v="0"/>
    <x v="4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x v="2"/>
    <s v="GBP"/>
    <n v="1471130956"/>
    <n v="1465946956"/>
    <b v="0"/>
    <n v="14"/>
    <b v="1"/>
    <x v="2"/>
    <n v="128"/>
    <n v="27.5"/>
    <x v="2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9"/>
    <n v="123"/>
    <n v="54.99"/>
    <x v="1"/>
    <x v="2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5"/>
    <n v="0"/>
    <n v="3"/>
    <x v="0"/>
    <x v="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20"/>
    <n v="2"/>
    <n v="13"/>
    <x v="4"/>
    <x v="2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9"/>
    <n v="156"/>
    <n v="54.15"/>
    <x v="1"/>
    <x v="29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34"/>
    <n v="0"/>
    <n v="13"/>
    <x v="7"/>
    <x v="34"/>
  </r>
  <r>
    <n v="1023"/>
    <s v="'Pathfinder' - a High Five Spaceship album"/>
    <s v="A collaborative, electronic journey helmed by producer Christopher Bingham and guitarist Carlos Montero."/>
    <n v="2000"/>
    <n v="4743"/>
    <x v="0"/>
    <x v="2"/>
    <s v="GBP"/>
    <n v="1434837861"/>
    <n v="1432245861"/>
    <b v="0"/>
    <n v="131"/>
    <b v="1"/>
    <x v="21"/>
    <n v="237"/>
    <n v="36.21"/>
    <x v="1"/>
    <x v="21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33"/>
    <n v="10"/>
    <n v="44.69"/>
    <x v="6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x v="17"/>
    <n v="4"/>
    <n v="48.43"/>
    <x v="1"/>
    <x v="1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33"/>
    <n v="6"/>
    <n v="182.62"/>
    <x v="6"/>
    <x v="3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2"/>
    <n v="104"/>
    <n v="70.569999999999993"/>
    <x v="2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2"/>
    <n v="115"/>
    <n v="53.23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2"/>
    <s v="GBP"/>
    <n v="1443826800"/>
    <n v="1441606869"/>
    <b v="0"/>
    <n v="97"/>
    <b v="1"/>
    <x v="2"/>
    <n v="100"/>
    <n v="98.31"/>
    <x v="2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15"/>
    <n v="300"/>
    <n v="70.040000000000006"/>
    <x v="6"/>
    <x v="1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n v="100"/>
    <n v="21.86"/>
    <x v="1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4"/>
    <n v="101"/>
    <n v="53.89"/>
    <x v="1"/>
    <x v="1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4"/>
    <s v="CAD"/>
    <n v="1450297080"/>
    <n v="1448565459"/>
    <b v="0"/>
    <n v="202"/>
    <b v="0"/>
    <x v="8"/>
    <n v="20"/>
    <n v="202.23"/>
    <x v="2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2"/>
    <n v="103"/>
    <n v="83.57"/>
    <x v="2"/>
    <x v="2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30"/>
    <n v="7"/>
    <n v="63.57"/>
    <x v="7"/>
    <x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9"/>
    <n v="105"/>
    <n v="150"/>
    <x v="1"/>
    <x v="2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13"/>
    <n v="0"/>
    <n v="0"/>
    <x v="2"/>
    <x v="13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8"/>
    <n v="0"/>
    <n v="92.14"/>
    <x v="2"/>
    <x v="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9"/>
    <s v="EUR"/>
    <n v="1464285463"/>
    <n v="1461693463"/>
    <b v="0"/>
    <n v="1"/>
    <b v="0"/>
    <x v="16"/>
    <n v="0"/>
    <n v="1"/>
    <x v="5"/>
    <x v="16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20"/>
    <n v="6"/>
    <n v="60.73"/>
    <x v="4"/>
    <x v="2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1"/>
    <s v="AUD"/>
    <n v="1477550434"/>
    <n v="1474958434"/>
    <b v="0"/>
    <n v="14"/>
    <b v="0"/>
    <x v="2"/>
    <n v="21"/>
    <n v="45.79"/>
    <x v="2"/>
    <x v="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2"/>
    <n v="105"/>
    <n v="45.48"/>
    <x v="2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3"/>
    <n v="107"/>
    <n v="90.82"/>
    <x v="2"/>
    <x v="1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n v="104"/>
    <n v="79.83"/>
    <x v="1"/>
    <x v="7"/>
  </r>
  <r>
    <n v="3608"/>
    <s v="Petrification"/>
    <s v="Help us get the show on the road! Petrification is a new play about home, memory and identity and we need your help to tour."/>
    <n v="800"/>
    <n v="800"/>
    <x v="0"/>
    <x v="2"/>
    <s v="GBP"/>
    <n v="1466172000"/>
    <n v="1463418090"/>
    <b v="0"/>
    <n v="27"/>
    <b v="1"/>
    <x v="2"/>
    <n v="100"/>
    <n v="29.63"/>
    <x v="2"/>
    <x v="2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2"/>
    <n v="0"/>
    <n v="0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21"/>
    <n v="108"/>
    <n v="61.03"/>
    <x v="1"/>
    <x v="2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4"/>
    <s v="CAD"/>
    <n v="1408213512"/>
    <n v="1405621512"/>
    <b v="0"/>
    <n v="0"/>
    <b v="0"/>
    <x v="5"/>
    <n v="0"/>
    <n v="0"/>
    <x v="0"/>
    <x v="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39"/>
    <n v="0"/>
    <n v="25"/>
    <x v="3"/>
    <x v="3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6"/>
    <n v="3"/>
    <n v="65"/>
    <x v="1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1"/>
    <s v="AUD"/>
    <n v="1477414800"/>
    <n v="1474380241"/>
    <b v="0"/>
    <n v="514"/>
    <b v="1"/>
    <x v="24"/>
    <n v="412"/>
    <n v="44.06"/>
    <x v="7"/>
    <x v="24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x v="20"/>
    <n v="0"/>
    <n v="0"/>
    <x v="4"/>
    <x v="2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3"/>
    <n v="106"/>
    <n v="174.03"/>
    <x v="6"/>
    <x v="33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x v="25"/>
    <n v="11"/>
    <n v="81.58"/>
    <x v="6"/>
    <x v="25"/>
  </r>
  <r>
    <n v="1766"/>
    <s v="Photographic book on Melbourne's music scene"/>
    <s v="I want to create a beautiful book which documents the Melbourne music scene."/>
    <n v="1500"/>
    <n v="0"/>
    <x v="1"/>
    <x v="1"/>
    <s v="AUD"/>
    <n v="1408999088"/>
    <n v="1407184688"/>
    <b v="1"/>
    <n v="0"/>
    <b v="0"/>
    <x v="3"/>
    <n v="0"/>
    <n v="0"/>
    <x v="3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39"/>
    <n v="0"/>
    <n v="0"/>
    <x v="3"/>
    <x v="3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39"/>
    <n v="26"/>
    <n v="218.33"/>
    <x v="3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2"/>
    <s v="GBP"/>
    <n v="1378494000"/>
    <n v="1375880598"/>
    <b v="0"/>
    <n v="269"/>
    <b v="1"/>
    <x v="15"/>
    <n v="1462"/>
    <n v="40.76"/>
    <x v="6"/>
    <x v="15"/>
  </r>
  <r>
    <n v="1976"/>
    <s v="Pi Lite white - Bright white LED display for Raspberry Pi"/>
    <s v="Can you help us make an ultra bright white one a reality?"/>
    <n v="4000"/>
    <n v="13864"/>
    <x v="0"/>
    <x v="2"/>
    <s v="GBP"/>
    <n v="1373751325"/>
    <n v="1371159325"/>
    <b v="1"/>
    <n v="473"/>
    <b v="1"/>
    <x v="15"/>
    <n v="347"/>
    <n v="29.31"/>
    <x v="6"/>
    <x v="1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2"/>
    <s v="GBP"/>
    <n v="1435258800"/>
    <n v="1432659793"/>
    <b v="0"/>
    <n v="607"/>
    <b v="1"/>
    <x v="15"/>
    <n v="288"/>
    <n v="47.47"/>
    <x v="6"/>
    <x v="1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2"/>
    <s v="GBP"/>
    <n v="1363204800"/>
    <n v="1360551250"/>
    <b v="0"/>
    <n v="339"/>
    <b v="1"/>
    <x v="15"/>
    <n v="978"/>
    <n v="21.64"/>
    <x v="6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2"/>
    <n v="0"/>
    <n v="0"/>
    <x v="1"/>
    <x v="1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2"/>
    <s v="GBP"/>
    <n v="1354233296"/>
    <n v="1351641296"/>
    <b v="1"/>
    <n v="625"/>
    <b v="1"/>
    <x v="15"/>
    <n v="226"/>
    <n v="118.61"/>
    <x v="6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2"/>
    <n v="7"/>
    <n v="72.400000000000006"/>
    <x v="2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24"/>
    <n v="1357"/>
    <n v="14.37"/>
    <x v="7"/>
    <x v="2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8"/>
    <n v="107"/>
    <n v="74.069999999999993"/>
    <x v="2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n v="125"/>
    <n v="140.1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2"/>
    <n v="120"/>
    <n v="44.54"/>
    <x v="2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5"/>
    <n v="102"/>
    <n v="60.87"/>
    <x v="4"/>
    <x v="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2"/>
    <n v="100"/>
    <n v="65.38"/>
    <x v="2"/>
    <x v="2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37"/>
    <n v="0"/>
    <n v="1"/>
    <x v="3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15"/>
    <n v="493"/>
    <n v="69.760000000000005"/>
    <x v="6"/>
    <x v="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7"/>
    <n v="110"/>
    <n v="44.1"/>
    <x v="6"/>
    <x v="2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7"/>
    <n v="102"/>
    <n v="25.21"/>
    <x v="6"/>
    <x v="2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21"/>
    <n v="100"/>
    <n v="285.70999999999998"/>
    <x v="1"/>
    <x v="21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x v="35"/>
    <n v="21"/>
    <n v="25.49"/>
    <x v="4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2"/>
    <s v="GBP"/>
    <n v="1441995595"/>
    <n v="1439835595"/>
    <b v="0"/>
    <n v="42"/>
    <b v="1"/>
    <x v="2"/>
    <n v="101"/>
    <n v="35.950000000000003"/>
    <x v="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x v="33"/>
    <n v="9"/>
    <n v="30.27"/>
    <x v="6"/>
    <x v="3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20"/>
    <n v="0"/>
    <n v="0"/>
    <x v="4"/>
    <x v="2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n v="114"/>
    <n v="103.22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24"/>
    <n v="1165"/>
    <n v="41.61"/>
    <x v="7"/>
    <x v="24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34"/>
    <n v="1"/>
    <n v="20"/>
    <x v="7"/>
    <x v="3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2"/>
    <s v="GBP"/>
    <n v="1421452682"/>
    <n v="1418860682"/>
    <b v="0"/>
    <n v="53"/>
    <b v="1"/>
    <x v="2"/>
    <n v="104"/>
    <n v="39.380000000000003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15"/>
    <n v="108"/>
    <n v="90.18"/>
    <x v="6"/>
    <x v="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3"/>
    <n v="57"/>
    <n v="150.5"/>
    <x v="3"/>
    <x v="3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x v="25"/>
    <n v="0"/>
    <n v="1"/>
    <x v="6"/>
    <x v="2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x v="33"/>
    <n v="15"/>
    <n v="97.33"/>
    <x v="6"/>
    <x v="33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x v="25"/>
    <n v="0"/>
    <n v="0"/>
    <x v="6"/>
    <x v="2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n v="122"/>
    <n v="64.37"/>
    <x v="1"/>
    <x v="7"/>
  </r>
  <r>
    <n v="2976"/>
    <s v="Pizza Delique"/>
    <s v="A play that addresses an important social issue, brought to light by members of the UoM Drama Society."/>
    <n v="70"/>
    <n v="120"/>
    <x v="0"/>
    <x v="2"/>
    <s v="GBP"/>
    <n v="1457870400"/>
    <n v="1456421530"/>
    <b v="0"/>
    <n v="14"/>
    <b v="1"/>
    <x v="2"/>
    <n v="171"/>
    <n v="8.57"/>
    <x v="2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2"/>
    <n v="106"/>
    <n v="96.67"/>
    <x v="2"/>
    <x v="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n v="120"/>
    <n v="22.5"/>
    <x v="1"/>
    <x v="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5"/>
    <n v="0"/>
    <n v="1"/>
    <x v="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2"/>
    <n v="1182"/>
    <n v="29.19"/>
    <x v="5"/>
    <x v="32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30"/>
    <n v="0"/>
    <n v="0"/>
    <x v="7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5"/>
    <s v="NZD"/>
    <n v="1452942000"/>
    <n v="1449785223"/>
    <b v="0"/>
    <n v="5"/>
    <b v="0"/>
    <x v="25"/>
    <n v="1"/>
    <n v="49"/>
    <x v="6"/>
    <x v="25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39"/>
    <n v="1"/>
    <n v="33.71"/>
    <x v="3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2"/>
    <n v="105"/>
    <n v="80.400000000000006"/>
    <x v="2"/>
    <x v="2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x v="25"/>
    <n v="0"/>
    <n v="2"/>
    <x v="6"/>
    <x v="25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x v="13"/>
    <n v="3"/>
    <n v="13.33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15"/>
    <n v="304"/>
    <n v="143.21"/>
    <x v="6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x v="26"/>
    <n v="0"/>
    <n v="3"/>
    <x v="8"/>
    <x v="26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13"/>
    <n v="0"/>
    <n v="1"/>
    <x v="2"/>
    <x v="1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8"/>
    <n v="106"/>
    <n v="146.88"/>
    <x v="0"/>
    <x v="18"/>
  </r>
  <r>
    <n v="464"/>
    <s v="PokÃ©Movie - A PokÃ©monâ„¢ school project"/>
    <s v="We are three students that want to make a short PokÃ©mon movie as a school project!"/>
    <n v="1010"/>
    <n v="1"/>
    <x v="1"/>
    <x v="3"/>
    <s v="EUR"/>
    <n v="1463602935"/>
    <n v="1461874935"/>
    <b v="0"/>
    <n v="1"/>
    <b v="0"/>
    <x v="5"/>
    <n v="0"/>
    <n v="1"/>
    <x v="0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2"/>
    <s v="GBP"/>
    <n v="1406887310"/>
    <n v="1404295310"/>
    <b v="0"/>
    <n v="21"/>
    <b v="1"/>
    <x v="2"/>
    <n v="101"/>
    <n v="96.19"/>
    <x v="2"/>
    <x v="2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2"/>
    <n v="0"/>
    <n v="5"/>
    <x v="2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2"/>
    <n v="0"/>
    <n v="5"/>
    <x v="2"/>
    <x v="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24"/>
    <n v="141"/>
    <n v="57.93"/>
    <x v="7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3"/>
    <n v="26"/>
    <n v="59.04"/>
    <x v="3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n v="1436812628"/>
    <b v="0"/>
    <n v="0"/>
    <b v="0"/>
    <x v="25"/>
    <n v="0"/>
    <n v="0"/>
    <x v="6"/>
    <x v="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38"/>
    <n v="100"/>
    <n v="42.86"/>
    <x v="1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2"/>
    <s v="GBP"/>
    <n v="1476651600"/>
    <n v="1473189335"/>
    <b v="0"/>
    <n v="15"/>
    <b v="1"/>
    <x v="13"/>
    <n v="113"/>
    <n v="37.67"/>
    <x v="2"/>
    <x v="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2"/>
    <s v="GBP"/>
    <n v="1423138800"/>
    <n v="1421092725"/>
    <b v="0"/>
    <n v="25"/>
    <b v="1"/>
    <x v="2"/>
    <n v="108"/>
    <n v="43.28"/>
    <x v="2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2"/>
    <n v="27"/>
    <n v="38.71"/>
    <x v="2"/>
    <x v="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"/>
    <n v="135"/>
    <n v="79.180000000000007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15"/>
    <n v="495"/>
    <n v="173.58"/>
    <x v="6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9"/>
    <n v="126"/>
    <n v="88.73"/>
    <x v="5"/>
    <x v="1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3"/>
    <n v="2"/>
    <n v="66.33"/>
    <x v="3"/>
    <x v="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3"/>
    <x v="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39"/>
    <n v="7"/>
    <n v="46.67"/>
    <x v="3"/>
    <x v="3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2"/>
    <n v="8"/>
    <n v="115.71"/>
    <x v="1"/>
    <x v="1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33"/>
    <n v="26"/>
    <n v="150.65"/>
    <x v="6"/>
    <x v="33"/>
  </r>
  <r>
    <n v="3939"/>
    <s v="'Potter.' Funding 2015"/>
    <s v="'Potter.' is a parody of the popular Harry Potter series allowing aspiring actors a chance to work in a professional production."/>
    <n v="5000"/>
    <n v="5"/>
    <x v="1"/>
    <x v="1"/>
    <s v="AUD"/>
    <n v="1412656200"/>
    <n v="1412328979"/>
    <b v="0"/>
    <n v="1"/>
    <b v="0"/>
    <x v="2"/>
    <n v="0"/>
    <n v="5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n v="139"/>
    <n v="65.760000000000005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x v="33"/>
    <n v="4"/>
    <n v="591.66999999999996"/>
    <x v="6"/>
    <x v="3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33"/>
    <n v="17"/>
    <n v="52.41"/>
    <x v="6"/>
    <x v="3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3"/>
    <s v="EUR"/>
    <n v="1477422000"/>
    <n v="1472282956"/>
    <b v="0"/>
    <n v="28"/>
    <b v="1"/>
    <x v="14"/>
    <n v="218"/>
    <n v="19.46"/>
    <x v="1"/>
    <x v="1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2"/>
    <n v="0"/>
    <n v="0"/>
    <x v="1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2"/>
    <s v="GBP"/>
    <n v="1436772944"/>
    <n v="1434180944"/>
    <b v="0"/>
    <n v="112"/>
    <b v="1"/>
    <x v="2"/>
    <n v="116"/>
    <n v="30.94"/>
    <x v="2"/>
    <x v="2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33"/>
    <n v="35"/>
    <n v="119.39"/>
    <x v="6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n v="114"/>
    <n v="67.13"/>
    <x v="1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7"/>
    <s v="DKK"/>
    <n v="1444657593"/>
    <n v="1440337593"/>
    <b v="0"/>
    <n v="0"/>
    <b v="0"/>
    <x v="22"/>
    <n v="0"/>
    <n v="0"/>
    <x v="0"/>
    <x v="22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30"/>
    <n v="2"/>
    <n v="34.67"/>
    <x v="7"/>
    <x v="3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20"/>
    <n v="0"/>
    <n v="1"/>
    <x v="4"/>
    <x v="20"/>
  </r>
  <r>
    <n v="1389"/>
    <s v="Pre-order DANCEHALL's first record!!!"/>
    <s v="Help fund the pressing of DANCEHALL's first record by pre-ordering it in advance!!!"/>
    <n v="500"/>
    <n v="727"/>
    <x v="0"/>
    <x v="2"/>
    <s v="GBP"/>
    <n v="1471087957"/>
    <n v="1468495957"/>
    <b v="0"/>
    <n v="34"/>
    <b v="1"/>
    <x v="7"/>
    <n v="145"/>
    <n v="21.38"/>
    <x v="1"/>
    <x v="7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33"/>
    <n v="15"/>
    <n v="80.319999999999993"/>
    <x v="6"/>
    <x v="3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4"/>
    <n v="45"/>
    <n v="185.8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n v="104"/>
    <n v="711.04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2"/>
    <n v="0"/>
    <n v="1"/>
    <x v="1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n v="100"/>
    <n v="40.04"/>
    <x v="1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21"/>
    <n v="133"/>
    <n v="27.3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n v="110"/>
    <n v="75.44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4"/>
    <n v="60"/>
    <n v="3000"/>
    <x v="0"/>
    <x v="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2"/>
    <n v="101"/>
    <n v="126.72"/>
    <x v="2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30"/>
    <n v="12"/>
    <n v="19.670000000000002"/>
    <x v="7"/>
    <x v="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0"/>
    <n v="102"/>
    <n v="111.38"/>
    <x v="0"/>
    <x v="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30"/>
    <n v="1"/>
    <n v="35"/>
    <x v="7"/>
    <x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n v="103"/>
    <n v="86.55"/>
    <x v="0"/>
    <x v="0"/>
  </r>
  <r>
    <n v="2355"/>
    <s v="PriceItUpPlease (Canceled)"/>
    <s v="PriceItUpPlease will be an easy to use website that estimates the amount of your startup costs for that great idea you have!"/>
    <n v="8000"/>
    <n v="55"/>
    <x v="2"/>
    <x v="1"/>
    <s v="AUD"/>
    <n v="1430604136"/>
    <n v="1428012136"/>
    <b v="0"/>
    <n v="2"/>
    <b v="0"/>
    <x v="25"/>
    <n v="1"/>
    <n v="27.5"/>
    <x v="6"/>
    <x v="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8"/>
    <n v="101"/>
    <n v="234.67"/>
    <x v="2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2"/>
    <n v="128"/>
    <n v="90.74"/>
    <x v="2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2"/>
    <s v="GBP"/>
    <n v="1487286000"/>
    <n v="1484843948"/>
    <b v="0"/>
    <n v="34"/>
    <b v="1"/>
    <x v="2"/>
    <n v="101"/>
    <n v="88.7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n v="102"/>
    <n v="107.98"/>
    <x v="1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15"/>
    <n v="234"/>
    <n v="331.1"/>
    <x v="6"/>
    <x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1"/>
    <s v="AUD"/>
    <n v="1476095783"/>
    <n v="1474886183"/>
    <b v="0"/>
    <n v="6"/>
    <b v="0"/>
    <x v="11"/>
    <n v="12"/>
    <n v="39"/>
    <x v="5"/>
    <x v="11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x v="26"/>
    <n v="9"/>
    <n v="29.24"/>
    <x v="8"/>
    <x v="2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2"/>
    <n v="103"/>
    <n v="93.81"/>
    <x v="2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n v="1452842511"/>
    <b v="0"/>
    <n v="1"/>
    <b v="0"/>
    <x v="25"/>
    <n v="0"/>
    <n v="90"/>
    <x v="6"/>
    <x v="2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4"/>
    <s v="CAD"/>
    <n v="1419626139"/>
    <n v="1417034139"/>
    <b v="0"/>
    <n v="6"/>
    <b v="0"/>
    <x v="25"/>
    <n v="1"/>
    <n v="23.33"/>
    <x v="6"/>
    <x v="2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24"/>
    <n v="128"/>
    <n v="75.13"/>
    <x v="7"/>
    <x v="2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2"/>
    <n v="1"/>
    <n v="34.950000000000003"/>
    <x v="2"/>
    <x v="2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2"/>
    <n v="0"/>
    <n v="0"/>
    <x v="2"/>
    <x v="2"/>
  </r>
  <r>
    <n v="1710"/>
    <s v="Producing a live album of our upcoming Europe tour"/>
    <s v="We want to create a gospel live album which has never been produced before."/>
    <n v="5000"/>
    <n v="34"/>
    <x v="1"/>
    <x v="3"/>
    <s v="EUR"/>
    <n v="1453122000"/>
    <n v="1449151888"/>
    <b v="0"/>
    <n v="1"/>
    <b v="0"/>
    <x v="12"/>
    <n v="1"/>
    <n v="34"/>
    <x v="1"/>
    <x v="12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8"/>
    <n v="0"/>
    <n v="5.5"/>
    <x v="2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2"/>
    <n v="0"/>
    <n v="5"/>
    <x v="2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33"/>
    <n v="3"/>
    <n v="84.94"/>
    <x v="6"/>
    <x v="3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15"/>
    <n v="248"/>
    <n v="27.47"/>
    <x v="6"/>
    <x v="1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1"/>
    <s v="AUD"/>
    <n v="1451637531"/>
    <n v="1449045531"/>
    <b v="0"/>
    <n v="1"/>
    <b v="0"/>
    <x v="16"/>
    <n v="0"/>
    <n v="100"/>
    <x v="5"/>
    <x v="1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4"/>
    <s v="CAD"/>
    <n v="1444740089"/>
    <n v="1442148089"/>
    <b v="0"/>
    <n v="0"/>
    <b v="0"/>
    <x v="20"/>
    <n v="0"/>
    <n v="0"/>
    <x v="4"/>
    <x v="2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x v="27"/>
    <n v="34"/>
    <n v="223.58"/>
    <x v="6"/>
    <x v="27"/>
  </r>
  <r>
    <n v="2629"/>
    <s v="Project Dragonfly - Sail to the Stars"/>
    <s v="The first international contest to let students shape the future of interstellar travel."/>
    <n v="5000"/>
    <n v="6387"/>
    <x v="0"/>
    <x v="2"/>
    <s v="GBP"/>
    <n v="1431608122"/>
    <n v="1429016122"/>
    <b v="0"/>
    <n v="100"/>
    <b v="1"/>
    <x v="27"/>
    <n v="128"/>
    <n v="63.87"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30"/>
    <n v="0"/>
    <n v="0"/>
    <x v="7"/>
    <x v="30"/>
  </r>
  <r>
    <n v="3638"/>
    <s v="Project Hedwig and the Angry Inch"/>
    <s v="A rock and roll journey that explores love, loss, redemption, duality and ascension."/>
    <n v="3300"/>
    <n v="216"/>
    <x v="1"/>
    <x v="4"/>
    <s v="CAD"/>
    <n v="1429456132"/>
    <n v="1424275732"/>
    <b v="0"/>
    <n v="2"/>
    <b v="0"/>
    <x v="13"/>
    <n v="7"/>
    <n v="108"/>
    <x v="2"/>
    <x v="13"/>
  </r>
  <r>
    <n v="490"/>
    <s v="PROJECT IS CANCELLED"/>
    <s v="Cancelled"/>
    <n v="1000"/>
    <n v="0"/>
    <x v="1"/>
    <x v="0"/>
    <s v="USD"/>
    <n v="1345677285"/>
    <n v="1343085285"/>
    <b v="0"/>
    <n v="0"/>
    <b v="0"/>
    <x v="5"/>
    <n v="0"/>
    <n v="0"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5"/>
    <n v="0"/>
    <n v="4.83"/>
    <x v="0"/>
    <x v="5"/>
  </r>
  <r>
    <n v="1222"/>
    <s v="Project Pilgrim"/>
    <s v="Project Pilgrim is my effort to work towards normalizing mental health."/>
    <n v="4000"/>
    <n v="11215"/>
    <x v="0"/>
    <x v="4"/>
    <s v="CAD"/>
    <n v="1459483200"/>
    <n v="1456852647"/>
    <b v="0"/>
    <n v="138"/>
    <b v="1"/>
    <x v="3"/>
    <n v="280"/>
    <n v="81.27"/>
    <x v="3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n v="120"/>
    <n v="42.86"/>
    <x v="0"/>
    <x v="0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6"/>
    <n v="0"/>
    <n v="10.5"/>
    <x v="1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30"/>
    <n v="5"/>
    <n v="267.81"/>
    <x v="7"/>
    <x v="3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30"/>
    <n v="2"/>
    <n v="25.29"/>
    <x v="7"/>
    <x v="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7"/>
    <n v="106"/>
    <n v="39.44"/>
    <x v="6"/>
    <x v="2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1"/>
    <s v="AUD"/>
    <n v="1415481203"/>
    <n v="1412885603"/>
    <b v="1"/>
    <n v="23"/>
    <b v="0"/>
    <x v="27"/>
    <n v="11"/>
    <n v="91.3"/>
    <x v="6"/>
    <x v="2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0"/>
    <n v="100"/>
    <n v="50"/>
    <x v="0"/>
    <x v="1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34"/>
    <n v="0"/>
    <n v="5"/>
    <x v="7"/>
    <x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"/>
    <n v="108"/>
    <n v="70.650000000000006"/>
    <x v="1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4"/>
    <s v="SEK"/>
    <n v="1476319830"/>
    <n v="1471135830"/>
    <b v="0"/>
    <n v="0"/>
    <b v="0"/>
    <x v="5"/>
    <n v="0"/>
    <n v="0"/>
    <x v="0"/>
    <x v="5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x v="25"/>
    <n v="0"/>
    <n v="0"/>
    <x v="6"/>
    <x v="25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3"/>
    <s v="CHF"/>
    <n v="1444940558"/>
    <n v="1442348558"/>
    <b v="0"/>
    <n v="1"/>
    <b v="0"/>
    <x v="25"/>
    <n v="0"/>
    <n v="10"/>
    <x v="6"/>
    <x v="2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2"/>
    <n v="202"/>
    <n v="59.41"/>
    <x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x v="27"/>
    <n v="19"/>
    <n v="95.28"/>
    <x v="6"/>
    <x v="2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n v="101"/>
    <n v="113.88"/>
    <x v="1"/>
    <x v="7"/>
  </r>
  <r>
    <n v="3520"/>
    <s v="Protocols"/>
    <s v="Help us to bring &quot;Protocols&quot; at the 2015 Camden Fringe. The most controversial play of the year."/>
    <n v="2000"/>
    <n v="2015"/>
    <x v="0"/>
    <x v="2"/>
    <s v="GBP"/>
    <n v="1441547220"/>
    <n v="1439322412"/>
    <b v="0"/>
    <n v="21"/>
    <b v="1"/>
    <x v="2"/>
    <n v="101"/>
    <n v="95.95"/>
    <x v="2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x v="2"/>
    <s v="GBP"/>
    <n v="1434039137"/>
    <n v="1431447137"/>
    <b v="0"/>
    <n v="17"/>
    <b v="1"/>
    <x v="2"/>
    <n v="138"/>
    <n v="81.290000000000006"/>
    <x v="2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15"/>
    <n v="506"/>
    <n v="36.33"/>
    <x v="6"/>
    <x v="1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2"/>
    <n v="5"/>
    <n v="21.25"/>
    <x v="1"/>
    <x v="12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30"/>
    <n v="1"/>
    <n v="23.18"/>
    <x v="7"/>
    <x v="3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x v="23"/>
    <n v="1"/>
    <n v="14"/>
    <x v="5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4"/>
    <s v="CAD"/>
    <n v="1455231540"/>
    <n v="1452614847"/>
    <b v="0"/>
    <n v="35"/>
    <b v="1"/>
    <x v="2"/>
    <n v="111"/>
    <n v="47.66"/>
    <x v="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3"/>
    <n v="111"/>
    <n v="93.77"/>
    <x v="2"/>
    <x v="13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13"/>
    <n v="0"/>
    <n v="0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15"/>
    <n v="1105"/>
    <n v="67.69"/>
    <x v="6"/>
    <x v="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2"/>
    <n v="122"/>
    <n v="716.35"/>
    <x v="2"/>
    <x v="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9"/>
    <n v="102"/>
    <n v="134.21"/>
    <x v="5"/>
    <x v="1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28"/>
    <n v="31"/>
    <n v="47.11"/>
    <x v="5"/>
    <x v="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16"/>
    <n v="32"/>
    <n v="115.55"/>
    <x v="5"/>
    <x v="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2"/>
    <s v="GBP"/>
    <n v="1470423668"/>
    <n v="1467831668"/>
    <b v="1"/>
    <n v="1887"/>
    <b v="1"/>
    <x v="15"/>
    <n v="579"/>
    <n v="61.38"/>
    <x v="6"/>
    <x v="15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x v="8"/>
    <n v="0"/>
    <n v="201.67"/>
    <x v="2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2"/>
    <n v="101"/>
    <n v="25.69"/>
    <x v="2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"/>
    <n v="107"/>
    <n v="49.25"/>
    <x v="1"/>
    <x v="1"/>
  </r>
  <r>
    <n v="3718"/>
    <s v="PUNK ROCK"/>
    <s v="William Carlisle has the world at his feet but its weight on his shoulders. He is intelligent, articulate and fucked."/>
    <n v="500"/>
    <n v="1197"/>
    <x v="0"/>
    <x v="2"/>
    <s v="GBP"/>
    <n v="1425057075"/>
    <n v="1422465075"/>
    <b v="0"/>
    <n v="46"/>
    <b v="1"/>
    <x v="2"/>
    <n v="239"/>
    <n v="26.02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0"/>
    <s v="EUR"/>
    <n v="1470469938"/>
    <n v="1469173938"/>
    <b v="0"/>
    <n v="249"/>
    <b v="1"/>
    <x v="24"/>
    <n v="272"/>
    <n v="98.41"/>
    <x v="7"/>
    <x v="2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24"/>
    <n v="120"/>
    <n v="48.13"/>
    <x v="7"/>
    <x v="2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34"/>
    <n v="8"/>
    <n v="90.94"/>
    <x v="7"/>
    <x v="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8"/>
    <n v="3"/>
    <n v="20.88"/>
    <x v="2"/>
    <x v="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9"/>
    <n v="101"/>
    <n v="168.78"/>
    <x v="5"/>
    <x v="19"/>
  </r>
  <r>
    <n v="3460"/>
    <s v="Pushers"/>
    <s v="'Pushers' is an exciting new play and the first project for brand new theatre company, Ain't Got No Home Productions."/>
    <n v="500"/>
    <n v="950"/>
    <x v="0"/>
    <x v="2"/>
    <s v="GBP"/>
    <n v="1408106352"/>
    <n v="1406896752"/>
    <b v="0"/>
    <n v="19"/>
    <b v="1"/>
    <x v="2"/>
    <n v="190"/>
    <n v="50"/>
    <x v="2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3"/>
    <n v="128"/>
    <n v="37.65"/>
    <x v="2"/>
    <x v="1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8"/>
    <n v="158"/>
    <n v="158"/>
    <x v="2"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2"/>
    <n v="103"/>
    <n v="59.65"/>
    <x v="2"/>
    <x v="2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30"/>
    <n v="0"/>
    <n v="5.8"/>
    <x v="7"/>
    <x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20"/>
    <n v="0"/>
    <n v="0"/>
    <x v="4"/>
    <x v="20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x v="22"/>
    <n v="3"/>
    <n v="13.33"/>
    <x v="0"/>
    <x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5"/>
    <n v="3"/>
    <n v="61.5"/>
    <x v="0"/>
    <x v="5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n v="132"/>
    <n v="70.63"/>
    <x v="1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n v="110"/>
    <n v="70"/>
    <x v="0"/>
    <x v="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30"/>
    <n v="0"/>
    <n v="17.850000000000001"/>
    <x v="7"/>
    <x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28"/>
    <n v="0"/>
    <n v="0"/>
    <x v="5"/>
    <x v="2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n v="112"/>
    <n v="47.76"/>
    <x v="1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2"/>
    <s v="GBP"/>
    <n v="1472122316"/>
    <n v="1469443916"/>
    <b v="0"/>
    <n v="48"/>
    <b v="1"/>
    <x v="0"/>
    <n v="106"/>
    <n v="54.08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2"/>
    <s v="GBP"/>
    <n v="1457914373"/>
    <n v="1456189973"/>
    <b v="0"/>
    <n v="23"/>
    <b v="1"/>
    <x v="2"/>
    <n v="141"/>
    <n v="52.17"/>
    <x v="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2"/>
    <n v="48"/>
    <n v="62"/>
    <x v="2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15"/>
    <n v="585"/>
    <n v="222.99"/>
    <x v="6"/>
    <x v="1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30"/>
    <n v="0"/>
    <n v="6.71"/>
    <x v="7"/>
    <x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"/>
    <n v="106"/>
    <n v="52.8"/>
    <x v="1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15"/>
    <n v="128"/>
    <n v="244.12"/>
    <x v="6"/>
    <x v="1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3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2"/>
    <n v="115"/>
    <n v="76.72"/>
    <x v="5"/>
    <x v="3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n v="117"/>
    <n v="133.93"/>
    <x v="1"/>
    <x v="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n v="102"/>
    <n v="148.78"/>
    <x v="1"/>
    <x v="7"/>
  </r>
  <r>
    <n v="2982"/>
    <s v="Railway Playhouse: Setting up a community arts space"/>
    <s v="Renovating this historical landmark, into an arts venue and theatre space for the community."/>
    <n v="5000"/>
    <n v="5103"/>
    <x v="0"/>
    <x v="2"/>
    <s v="GBP"/>
    <n v="1455208143"/>
    <n v="1452616143"/>
    <b v="1"/>
    <n v="59"/>
    <b v="1"/>
    <x v="8"/>
    <n v="102"/>
    <n v="86.49"/>
    <x v="2"/>
    <x v="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2"/>
    <n v="1"/>
    <n v="62.5"/>
    <x v="2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30"/>
    <n v="1"/>
    <n v="10"/>
    <x v="7"/>
    <x v="3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2"/>
    <n v="104"/>
    <n v="55.89"/>
    <x v="2"/>
    <x v="2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x v="22"/>
    <n v="2"/>
    <n v="311.17"/>
    <x v="0"/>
    <x v="2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8"/>
    <n v="133"/>
    <n v="57.14"/>
    <x v="0"/>
    <x v="18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28"/>
    <n v="0"/>
    <n v="0"/>
    <x v="5"/>
    <x v="2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2"/>
    <n v="118"/>
    <n v="57.26"/>
    <x v="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x v="25"/>
    <n v="4"/>
    <n v="45.39"/>
    <x v="6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31"/>
    <n v="0"/>
    <n v="0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15"/>
    <n v="253"/>
    <n v="68.25"/>
    <x v="6"/>
    <x v="15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11"/>
    <n v="0"/>
    <n v="1"/>
    <x v="5"/>
    <x v="1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2"/>
    <s v="GBP"/>
    <n v="1376899269"/>
    <n v="1371715269"/>
    <b v="1"/>
    <n v="402"/>
    <b v="1"/>
    <x v="15"/>
    <n v="375"/>
    <n v="186.81"/>
    <x v="6"/>
    <x v="15"/>
  </r>
  <r>
    <n v="2058"/>
    <s v="Raspberry Pi Debug Clip"/>
    <s v="Making using the serial terminal on the Raspberry Pi as easy as Pi!"/>
    <n v="2560"/>
    <n v="4308"/>
    <x v="0"/>
    <x v="2"/>
    <s v="GBP"/>
    <n v="1425326400"/>
    <n v="1421916830"/>
    <b v="0"/>
    <n v="410"/>
    <b v="1"/>
    <x v="15"/>
    <n v="168"/>
    <n v="10.51"/>
    <x v="6"/>
    <x v="1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2"/>
    <s v="GBP"/>
    <n v="1439625059"/>
    <n v="1436860259"/>
    <b v="0"/>
    <n v="1019"/>
    <b v="1"/>
    <x v="15"/>
    <n v="297"/>
    <n v="7.19"/>
    <x v="6"/>
    <x v="1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8"/>
    <n v="119"/>
    <n v="80.25"/>
    <x v="2"/>
    <x v="8"/>
  </r>
  <r>
    <n v="2811"/>
    <s v="Ray Gunn and Starburst"/>
    <s v="Ray Gunn and Starburst is an audio sci-fi/comedy sending up the tropes of classic and pulp science-fiction."/>
    <n v="10000"/>
    <n v="10027"/>
    <x v="0"/>
    <x v="2"/>
    <s v="GBP"/>
    <n v="1424692503"/>
    <n v="1422100503"/>
    <b v="0"/>
    <n v="108"/>
    <b v="1"/>
    <x v="2"/>
    <n v="100"/>
    <n v="92.84"/>
    <x v="2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x v="33"/>
    <n v="13"/>
    <n v="65"/>
    <x v="6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s v="NZD"/>
    <n v="1477886400"/>
    <n v="1476228128"/>
    <b v="0"/>
    <n v="111"/>
    <b v="1"/>
    <x v="8"/>
    <n v="122"/>
    <n v="109.59"/>
    <x v="2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8"/>
    <n v="1"/>
    <n v="62.5"/>
    <x v="2"/>
    <x v="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2"/>
    <n v="186"/>
    <n v="41.22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2"/>
    <n v="5"/>
    <n v="100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10"/>
    <s v="EUR"/>
    <n v="1456397834"/>
    <n v="1453805834"/>
    <b v="0"/>
    <n v="1"/>
    <b v="0"/>
    <x v="16"/>
    <n v="0"/>
    <n v="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x v="26"/>
    <n v="1"/>
    <n v="50"/>
    <x v="8"/>
    <x v="2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2"/>
    <n v="102"/>
    <n v="235.46"/>
    <x v="2"/>
    <x v="2"/>
  </r>
  <r>
    <n v="2386"/>
    <s v="Realjobmatch.com (Canceled)"/>
    <s v="Realjobmatch is not just a job search site but a matching site , matching the right jobseekers with the best jobs."/>
    <n v="30000"/>
    <n v="0"/>
    <x v="2"/>
    <x v="4"/>
    <s v="CAD"/>
    <n v="1420920424"/>
    <n v="1415736424"/>
    <b v="0"/>
    <n v="0"/>
    <b v="0"/>
    <x v="25"/>
    <n v="0"/>
    <n v="0"/>
    <x v="6"/>
    <x v="2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2"/>
    <n v="287"/>
    <n v="58.57"/>
    <x v="2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3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2"/>
    <n v="123"/>
    <n v="43.2"/>
    <x v="2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2"/>
    <n v="104"/>
    <n v="52"/>
    <x v="2"/>
    <x v="2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2"/>
    <n v="3"/>
    <n v="15.67"/>
    <x v="2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2"/>
    <n v="0"/>
    <n v="0"/>
    <x v="1"/>
    <x v="1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2"/>
    <s v="GBP"/>
    <n v="1462519041"/>
    <n v="1459927041"/>
    <b v="0"/>
    <n v="89"/>
    <b v="1"/>
    <x v="2"/>
    <n v="110"/>
    <n v="49.44"/>
    <x v="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2"/>
    <n v="100"/>
    <n v="81.67"/>
    <x v="2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5"/>
    <n v="12"/>
    <n v="38.479999999999997"/>
    <x v="0"/>
    <x v="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2"/>
    <n v="139"/>
    <n v="30.78"/>
    <x v="2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n v="123"/>
    <n v="99.86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2"/>
    <n v="11"/>
    <n v="525"/>
    <x v="1"/>
    <x v="1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0"/>
    <n v="100"/>
    <n v="71.430000000000007"/>
    <x v="0"/>
    <x v="1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n v="155"/>
    <n v="112.02"/>
    <x v="1"/>
    <x v="7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2"/>
    <n v="1"/>
    <n v="12.5"/>
    <x v="2"/>
    <x v="2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31"/>
    <n v="4"/>
    <n v="100"/>
    <x v="3"/>
    <x v="3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8"/>
    <n v="101"/>
    <n v="126.69"/>
    <x v="0"/>
    <x v="18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4"/>
    <n v="0"/>
    <n v="50"/>
    <x v="0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2"/>
    <n v="101"/>
    <n v="44.67"/>
    <x v="5"/>
    <x v="3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25"/>
    <n v="0"/>
    <n v="142"/>
    <x v="6"/>
    <x v="2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n v="108"/>
    <n v="48.33"/>
    <x v="1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n v="100"/>
    <n v="37.630000000000003"/>
    <x v="1"/>
    <x v="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n v="109"/>
    <n v="132.86000000000001"/>
    <x v="1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n v="179"/>
    <n v="73.3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n v="138"/>
    <n v="34.17"/>
    <x v="1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2"/>
    <n v="1"/>
    <n v="24"/>
    <x v="2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3"/>
    <n v="68"/>
    <n v="48.25"/>
    <x v="3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n v="156"/>
    <n v="28.68"/>
    <x v="1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2"/>
    <s v="GBP"/>
    <n v="1485991860"/>
    <n v="1483124208"/>
    <b v="0"/>
    <n v="115"/>
    <b v="1"/>
    <x v="2"/>
    <n v="100"/>
    <n v="34.92"/>
    <x v="2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n v="250"/>
    <n v="67.31"/>
    <x v="1"/>
    <x v="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n v="115"/>
    <n v="67.88"/>
    <x v="1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15"/>
    <n v="485"/>
    <n v="108.97"/>
    <x v="6"/>
    <x v="1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9"/>
    <n v="101"/>
    <n v="43.7"/>
    <x v="1"/>
    <x v="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7"/>
    <n v="141"/>
    <n v="55.76"/>
    <x v="6"/>
    <x v="2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2"/>
    <n v="124"/>
    <n v="47.85"/>
    <x v="2"/>
    <x v="2"/>
  </r>
  <r>
    <n v="3755"/>
    <s v="Retro Rhapsody"/>
    <s v="We have formed an innovative company that aims to create musical comedic performances suitable for a range of venues."/>
    <n v="550"/>
    <n v="713"/>
    <x v="0"/>
    <x v="2"/>
    <s v="GBP"/>
    <n v="1460753307"/>
    <n v="1458161307"/>
    <b v="0"/>
    <n v="28"/>
    <b v="1"/>
    <x v="13"/>
    <n v="130"/>
    <n v="25.46"/>
    <x v="2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3"/>
    <n v="5"/>
    <n v="109.07"/>
    <x v="3"/>
    <x v="3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x v="26"/>
    <n v="95"/>
    <n v="47.5"/>
    <x v="8"/>
    <x v="2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2"/>
    <n v="100"/>
    <n v="62.63"/>
    <x v="2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n v="101"/>
    <n v="160.16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9"/>
    <n v="102"/>
    <n v="141.41999999999999"/>
    <x v="5"/>
    <x v="1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n v="116"/>
    <n v="246.61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7"/>
    <s v="DKK"/>
    <n v="1458807098"/>
    <n v="1456218698"/>
    <b v="0"/>
    <n v="203"/>
    <b v="1"/>
    <x v="15"/>
    <n v="115"/>
    <n v="566.39"/>
    <x v="6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"/>
    <n v="103"/>
    <n v="40.08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2"/>
    <n v="100"/>
    <n v="61"/>
    <x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2"/>
    <n v="3"/>
    <n v="50"/>
    <x v="2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n v="100"/>
    <n v="50"/>
    <x v="1"/>
    <x v="7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21"/>
    <n v="352"/>
    <n v="22.08"/>
    <x v="1"/>
    <x v="2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33"/>
    <n v="0"/>
    <n v="26.25"/>
    <x v="6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24"/>
    <n v="154"/>
    <n v="28.1"/>
    <x v="7"/>
    <x v="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2"/>
    <n v="133"/>
    <n v="57.2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3"/>
    <n v="102"/>
    <n v="255.17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2"/>
    <n v="0"/>
    <n v="2.33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15"/>
    <n v="143"/>
    <n v="114.77"/>
    <x v="6"/>
    <x v="1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x v="33"/>
    <n v="49"/>
    <n v="176.36"/>
    <x v="6"/>
    <x v="3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4"/>
    <n v="105"/>
    <n v="42.72"/>
    <x v="1"/>
    <x v="1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9"/>
    <s v="EUR"/>
    <n v="1462053540"/>
    <n v="1459355950"/>
    <b v="0"/>
    <n v="36"/>
    <b v="1"/>
    <x v="38"/>
    <n v="1254"/>
    <n v="27.86"/>
    <x v="1"/>
    <x v="3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x v="33"/>
    <n v="0"/>
    <n v="55"/>
    <x v="6"/>
    <x v="3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x v="33"/>
    <n v="2"/>
    <n v="3304"/>
    <x v="6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24"/>
    <n v="133"/>
    <n v="81.650000000000006"/>
    <x v="7"/>
    <x v="2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n v="117"/>
    <n v="61.58"/>
    <x v="1"/>
    <x v="7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3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13"/>
    <n v="0"/>
    <n v="1"/>
    <x v="2"/>
    <x v="1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33"/>
    <n v="13"/>
    <n v="69.41"/>
    <x v="6"/>
    <x v="3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2"/>
    <n v="0"/>
    <n v="10"/>
    <x v="2"/>
    <x v="2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x v="20"/>
    <n v="2"/>
    <n v="72.5"/>
    <x v="4"/>
    <x v="2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n v="153"/>
    <n v="57.54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n v="126"/>
    <n v="61.7"/>
    <x v="1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n v="133"/>
    <n v="100.08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x v="25"/>
    <n v="0"/>
    <n v="0"/>
    <x v="6"/>
    <x v="25"/>
  </r>
  <r>
    <n v="3508"/>
    <s v="Roll The Dice Theatre Company"/>
    <s v="Roll The Dice Theatre Company revolves around taking risks in the game of life vicariously through beloved childhood games."/>
    <n v="100"/>
    <n v="180"/>
    <x v="0"/>
    <x v="2"/>
    <s v="GBP"/>
    <n v="1462914000"/>
    <n v="1460914253"/>
    <b v="0"/>
    <n v="15"/>
    <b v="1"/>
    <x v="2"/>
    <n v="180"/>
    <n v="12"/>
    <x v="2"/>
    <x v="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8"/>
    <n v="110"/>
    <n v="28.11"/>
    <x v="0"/>
    <x v="18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25"/>
    <n v="0"/>
    <n v="10"/>
    <x v="6"/>
    <x v="25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x v="22"/>
    <n v="100"/>
    <n v="500"/>
    <x v="0"/>
    <x v="22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x v="22"/>
    <n v="0"/>
    <n v="0"/>
    <x v="0"/>
    <x v="2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2"/>
    <n v="122"/>
    <n v="70.2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2"/>
    <n v="115"/>
    <n v="39.67"/>
    <x v="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2"/>
    <n v="0"/>
    <n v="10"/>
    <x v="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2"/>
    <n v="4"/>
    <n v="23.92"/>
    <x v="2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2"/>
    <n v="18"/>
    <n v="64.290000000000006"/>
    <x v="2"/>
    <x v="2"/>
  </r>
  <r>
    <n v="3318"/>
    <s v="ROOMIES - Atlantic Canada Tour 2016-17"/>
    <s v="Help us strengthen and inspire disability arts in Atlantic Canada"/>
    <n v="2000"/>
    <n v="2512"/>
    <x v="0"/>
    <x v="4"/>
    <s v="CAD"/>
    <n v="1460341800"/>
    <n v="1456902893"/>
    <b v="0"/>
    <n v="32"/>
    <b v="1"/>
    <x v="2"/>
    <n v="126"/>
    <n v="78.5"/>
    <x v="2"/>
    <x v="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"/>
    <n v="132"/>
    <n v="63.03"/>
    <x v="1"/>
    <x v="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n v="103"/>
    <n v="68.010000000000005"/>
    <x v="1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2"/>
    <s v="GBP"/>
    <n v="1409490480"/>
    <n v="1407400306"/>
    <b v="0"/>
    <n v="21"/>
    <b v="1"/>
    <x v="2"/>
    <n v="108"/>
    <n v="28.19"/>
    <x v="2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x v="22"/>
    <n v="0"/>
    <n v="10"/>
    <x v="0"/>
    <x v="2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2"/>
    <n v="104"/>
    <n v="81.13"/>
    <x v="2"/>
    <x v="2"/>
  </r>
  <r>
    <n v="3420"/>
    <s v="Rounds. Set design campaign."/>
    <s v="A powerful and urgent tale of the first line of defence for the NHS. Based on true stories from junior doctors."/>
    <n v="700"/>
    <n v="966"/>
    <x v="0"/>
    <x v="2"/>
    <s v="GBP"/>
    <n v="1455408000"/>
    <n v="1454638202"/>
    <b v="0"/>
    <n v="34"/>
    <b v="1"/>
    <x v="2"/>
    <n v="138"/>
    <n v="28.41"/>
    <x v="2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20"/>
    <n v="39"/>
    <n v="83.57"/>
    <x v="4"/>
    <x v="2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2"/>
    <s v="GBP"/>
    <n v="1433113200"/>
    <n v="1431951611"/>
    <b v="0"/>
    <n v="12"/>
    <b v="1"/>
    <x v="2"/>
    <n v="110"/>
    <n v="20.079999999999998"/>
    <x v="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n v="102"/>
    <n v="58.41"/>
    <x v="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n v="101"/>
    <n v="62.81"/>
    <x v="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1"/>
    <n v="2"/>
    <n v="27.86"/>
    <x v="1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n v="110"/>
    <n v="42.38"/>
    <x v="1"/>
    <x v="7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n v="160"/>
    <n v="25"/>
    <x v="1"/>
    <x v="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9"/>
    <n v="102"/>
    <n v="37.47"/>
    <x v="5"/>
    <x v="1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25"/>
    <n v="0"/>
    <n v="1"/>
    <x v="6"/>
    <x v="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2"/>
    <n v="225"/>
    <n v="7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4"/>
    <s v="CAD"/>
    <n v="1409506291"/>
    <n v="1406914291"/>
    <b v="1"/>
    <n v="54"/>
    <b v="1"/>
    <x v="7"/>
    <n v="104"/>
    <n v="76.67"/>
    <x v="1"/>
    <x v="7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28"/>
    <n v="51"/>
    <n v="63.12"/>
    <x v="5"/>
    <x v="2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3"/>
    <n v="13"/>
    <n v="37.61"/>
    <x v="3"/>
    <x v="3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30"/>
    <n v="5"/>
    <n v="17.71"/>
    <x v="7"/>
    <x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6"/>
    <n v="6"/>
    <n v="41.67"/>
    <x v="1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33"/>
    <n v="4"/>
    <n v="30.29"/>
    <x v="6"/>
    <x v="33"/>
  </r>
  <r>
    <n v="1513"/>
    <s v="Russian Interiors"/>
    <s v="An intimate portrait of Russian women in their private spaces by late photographer Andy Rocchelli published by Cesura."/>
    <n v="8000"/>
    <n v="12001.5"/>
    <x v="0"/>
    <x v="2"/>
    <s v="GBP"/>
    <n v="1405523866"/>
    <n v="1402931866"/>
    <b v="1"/>
    <n v="215"/>
    <b v="1"/>
    <x v="3"/>
    <n v="150"/>
    <n v="55.82"/>
    <x v="3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2"/>
    <n v="13"/>
    <n v="50.2"/>
    <x v="2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15"/>
    <n v="1705"/>
    <n v="68.819999999999993"/>
    <x v="6"/>
    <x v="1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n v="100"/>
    <n v="178.61"/>
    <x v="1"/>
    <x v="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"/>
    <n v="203"/>
    <n v="47.68"/>
    <x v="1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1"/>
    <n v="9"/>
    <n v="73.760000000000005"/>
    <x v="1"/>
    <x v="1"/>
  </r>
  <r>
    <n v="1504"/>
    <s v="RYU X RIO"/>
    <s v="A football photography book like no other about the 2014 World Cup in Brazil, by Ryu Voelkel."/>
    <n v="6500"/>
    <n v="18066"/>
    <x v="0"/>
    <x v="2"/>
    <s v="GBP"/>
    <n v="1402389180"/>
    <n v="1399996024"/>
    <b v="1"/>
    <n v="269"/>
    <b v="1"/>
    <x v="3"/>
    <n v="278"/>
    <n v="67.16"/>
    <x v="3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24"/>
    <n v="120"/>
    <n v="30.2"/>
    <x v="7"/>
    <x v="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9"/>
    <s v="EUR"/>
    <n v="1456094197"/>
    <n v="1453502197"/>
    <b v="0"/>
    <n v="12"/>
    <b v="0"/>
    <x v="33"/>
    <n v="34"/>
    <n v="75.75"/>
    <x v="6"/>
    <x v="3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20"/>
    <n v="0"/>
    <n v="15"/>
    <x v="4"/>
    <x v="2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2"/>
    <n v="2"/>
    <n v="10.25"/>
    <x v="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7"/>
    <n v="112"/>
    <n v="56"/>
    <x v="6"/>
    <x v="2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n v="185"/>
    <n v="115.83"/>
    <x v="1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1"/>
    <n v="39"/>
    <n v="147.81"/>
    <x v="1"/>
    <x v="1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2"/>
    <n v="0"/>
    <n v="0"/>
    <x v="1"/>
    <x v="1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38"/>
    <n v="101"/>
    <n v="47.19"/>
    <x v="1"/>
    <x v="38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x v="22"/>
    <n v="0"/>
    <n v="10"/>
    <x v="0"/>
    <x v="2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21"/>
    <n v="115"/>
    <n v="31.05"/>
    <x v="1"/>
    <x v="2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n v="117"/>
    <n v="58.63"/>
    <x v="1"/>
    <x v="7"/>
  </r>
  <r>
    <n v="2275"/>
    <s v="Samurai Dwarves (Korobokuru)"/>
    <s v="The aim of this project is to extend our existing Samurai Dwarf range from 6 to 9. The new sculpts will be done by Bob Olley."/>
    <n v="650"/>
    <n v="2650.5"/>
    <x v="0"/>
    <x v="2"/>
    <s v="GBP"/>
    <n v="1419259679"/>
    <n v="1416667679"/>
    <b v="0"/>
    <n v="79"/>
    <b v="1"/>
    <x v="24"/>
    <n v="408"/>
    <n v="33.549999999999997"/>
    <x v="7"/>
    <x v="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38"/>
    <n v="120"/>
    <n v="38.79"/>
    <x v="1"/>
    <x v="3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2"/>
    <s v="GBP"/>
    <n v="1468191540"/>
    <n v="1464958484"/>
    <b v="0"/>
    <n v="21"/>
    <b v="1"/>
    <x v="2"/>
    <n v="109"/>
    <n v="155.94999999999999"/>
    <x v="2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1"/>
    <n v="41"/>
    <n v="29.29"/>
    <x v="1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n v="111"/>
    <n v="63.62"/>
    <x v="1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2"/>
    <s v="GBP"/>
    <n v="1488484300"/>
    <n v="1485892300"/>
    <b v="0"/>
    <n v="163"/>
    <b v="1"/>
    <x v="24"/>
    <n v="806"/>
    <n v="49.47"/>
    <x v="7"/>
    <x v="2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4"/>
    <s v="CAD"/>
    <n v="1433131140"/>
    <n v="1429120908"/>
    <b v="0"/>
    <n v="11"/>
    <b v="1"/>
    <x v="2"/>
    <n v="110"/>
    <n v="199.18"/>
    <x v="2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8"/>
    <n v="113"/>
    <n v="89.31"/>
    <x v="2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8"/>
    <n v="113"/>
    <n v="162.91"/>
    <x v="2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7"/>
    <n v="106"/>
    <n v="45.94"/>
    <x v="6"/>
    <x v="27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x v="8"/>
    <n v="68"/>
    <n v="244.8"/>
    <x v="2"/>
    <x v="8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8"/>
    <n v="0"/>
    <n v="55.83"/>
    <x v="2"/>
    <x v="8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8"/>
    <n v="5"/>
    <n v="1270.22"/>
    <x v="2"/>
    <x v="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4"/>
    <s v="CAD"/>
    <n v="1427306470"/>
    <n v="1424718070"/>
    <b v="0"/>
    <n v="13"/>
    <b v="0"/>
    <x v="2"/>
    <n v="27"/>
    <n v="51.62"/>
    <x v="2"/>
    <x v="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8"/>
    <n v="127"/>
    <n v="96.3"/>
    <x v="2"/>
    <x v="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8"/>
    <n v="25"/>
    <n v="58.18"/>
    <x v="2"/>
    <x v="8"/>
  </r>
  <r>
    <n v="3271"/>
    <s v="Saxon Court at Southwark Playhouse"/>
    <s v="A razor sharp satire to darken your Christmas."/>
    <n v="1500"/>
    <n v="1950"/>
    <x v="0"/>
    <x v="2"/>
    <s v="GBP"/>
    <n v="1414927775"/>
    <n v="1412332175"/>
    <b v="1"/>
    <n v="51"/>
    <b v="1"/>
    <x v="2"/>
    <n v="130"/>
    <n v="38.24"/>
    <x v="2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2"/>
    <n v="105"/>
    <n v="139.56"/>
    <x v="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2"/>
    <n v="5"/>
    <n v="45"/>
    <x v="2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2"/>
    <s v="GBP"/>
    <n v="1426698000"/>
    <n v="1424825479"/>
    <b v="0"/>
    <n v="132"/>
    <b v="1"/>
    <x v="2"/>
    <n v="104"/>
    <n v="19.7"/>
    <x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2"/>
    <n v="11"/>
    <n v="47.91"/>
    <x v="2"/>
    <x v="2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37"/>
    <n v="21"/>
    <n v="20.5"/>
    <x v="3"/>
    <x v="3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37"/>
    <n v="9"/>
    <n v="31"/>
    <x v="3"/>
    <x v="3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2"/>
    <n v="163"/>
    <n v="34.869999999999997"/>
    <x v="5"/>
    <x v="3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n v="101"/>
    <n v="104.26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2"/>
    <n v="114"/>
    <n v="80.23"/>
    <x v="2"/>
    <x v="2"/>
  </r>
  <r>
    <n v="3475"/>
    <s v="Score"/>
    <s v="Score is a musical play inspired by true stories of parents who have recovered from addiction and regained their children."/>
    <n v="300"/>
    <n v="340"/>
    <x v="0"/>
    <x v="2"/>
    <s v="GBP"/>
    <n v="1414972800"/>
    <n v="1412629704"/>
    <b v="0"/>
    <n v="17"/>
    <b v="1"/>
    <x v="2"/>
    <n v="113"/>
    <n v="20"/>
    <x v="2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28"/>
    <n v="2"/>
    <n v="34"/>
    <x v="5"/>
    <x v="28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30"/>
    <n v="5"/>
    <n v="8.33"/>
    <x v="7"/>
    <x v="3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2"/>
    <n v="100"/>
    <n v="67.650000000000006"/>
    <x v="2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0"/>
    <n v="127"/>
    <n v="37.409999999999997"/>
    <x v="0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8"/>
    <n v="14"/>
    <n v="55.6"/>
    <x v="2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8"/>
    <s v="EUR"/>
    <n v="1439455609"/>
    <n v="1436863609"/>
    <b v="1"/>
    <n v="450"/>
    <b v="1"/>
    <x v="15"/>
    <n v="102"/>
    <n v="147.68"/>
    <x v="6"/>
    <x v="1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25"/>
    <n v="1"/>
    <n v="5"/>
    <x v="6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2"/>
    <s v="GBP"/>
    <n v="1462741200"/>
    <n v="1461503654"/>
    <b v="0"/>
    <n v="22"/>
    <b v="1"/>
    <x v="2"/>
    <n v="119"/>
    <n v="108.59"/>
    <x v="2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8"/>
    <n v="172"/>
    <n v="153.52000000000001"/>
    <x v="2"/>
    <x v="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2"/>
    <s v="GBP"/>
    <n v="1456876740"/>
    <n v="1455063886"/>
    <b v="0"/>
    <n v="17"/>
    <b v="1"/>
    <x v="2"/>
    <n v="138"/>
    <n v="28.32"/>
    <x v="2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x v="25"/>
    <n v="1"/>
    <n v="112.57"/>
    <x v="6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4"/>
    <s v="CAD"/>
    <n v="1427775414"/>
    <n v="1425187014"/>
    <b v="0"/>
    <n v="40"/>
    <b v="1"/>
    <x v="2"/>
    <n v="101"/>
    <n v="202.85"/>
    <x v="2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"/>
    <n v="121"/>
    <n v="58.6"/>
    <x v="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4"/>
    <s v="CAD"/>
    <n v="1406854699"/>
    <n v="1404262699"/>
    <b v="0"/>
    <n v="0"/>
    <b v="0"/>
    <x v="20"/>
    <n v="0"/>
    <n v="0"/>
    <x v="4"/>
    <x v="20"/>
  </r>
  <r>
    <n v="1292"/>
    <s v="Season Scandinavia"/>
    <s v="Empty Deck presents the most exciting unknown contemporary Scandinavian plays in co-production with The Other Room Theatre, Cardiff."/>
    <n v="1700"/>
    <n v="1870"/>
    <x v="0"/>
    <x v="2"/>
    <s v="GBP"/>
    <n v="1444172340"/>
    <n v="1441822828"/>
    <b v="0"/>
    <n v="52"/>
    <b v="1"/>
    <x v="2"/>
    <n v="110"/>
    <n v="35.96"/>
    <x v="2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2"/>
    <n v="104"/>
    <n v="66.510000000000005"/>
    <x v="2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10"/>
    <n v="106"/>
    <n v="375.76"/>
    <x v="0"/>
    <x v="10"/>
  </r>
  <r>
    <n v="2832"/>
    <s v="Secret Diaries"/>
    <s v="Charting the big stuff in life from dance routines to coming out; exploring homophobia, family, friendship &amp; finding your own voice."/>
    <n v="2500"/>
    <n v="2867.99"/>
    <x v="0"/>
    <x v="2"/>
    <s v="GBP"/>
    <n v="1416780000"/>
    <n v="1414342894"/>
    <b v="0"/>
    <n v="95"/>
    <b v="1"/>
    <x v="2"/>
    <n v="115"/>
    <n v="30.19"/>
    <x v="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2"/>
    <n v="3"/>
    <n v="23.75"/>
    <x v="2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25"/>
    <n v="0"/>
    <n v="0"/>
    <x v="6"/>
    <x v="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9"/>
    <s v="EUR"/>
    <n v="1465130532"/>
    <n v="1462538532"/>
    <b v="0"/>
    <n v="1"/>
    <b v="0"/>
    <x v="33"/>
    <n v="1"/>
    <n v="199"/>
    <x v="6"/>
    <x v="33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6"/>
    <s v="EUR"/>
    <n v="1453210037"/>
    <n v="1448026037"/>
    <b v="0"/>
    <n v="0"/>
    <b v="0"/>
    <x v="25"/>
    <n v="0"/>
    <n v="0"/>
    <x v="6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2"/>
    <s v="GBP"/>
    <n v="1449756896"/>
    <n v="1447164896"/>
    <b v="0"/>
    <n v="72"/>
    <b v="1"/>
    <x v="2"/>
    <n v="107"/>
    <n v="37.08"/>
    <x v="2"/>
    <x v="2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4"/>
    <n v="16"/>
    <n v="43.5"/>
    <x v="0"/>
    <x v="4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x v="25"/>
    <n v="0"/>
    <n v="0"/>
    <x v="6"/>
    <x v="2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2"/>
    <s v="GBP"/>
    <n v="1427842740"/>
    <n v="1425428206"/>
    <b v="0"/>
    <n v="14"/>
    <b v="1"/>
    <x v="2"/>
    <n v="124"/>
    <n v="8.86"/>
    <x v="2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25"/>
    <n v="0"/>
    <n v="20.5"/>
    <x v="6"/>
    <x v="2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33"/>
    <n v="2"/>
    <n v="50.65"/>
    <x v="6"/>
    <x v="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2"/>
    <s v="GBP"/>
    <n v="1470132180"/>
    <n v="1467040769"/>
    <b v="0"/>
    <n v="30"/>
    <b v="1"/>
    <x v="13"/>
    <n v="151"/>
    <n v="100.5"/>
    <x v="2"/>
    <x v="1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2"/>
    <s v="GBP"/>
    <n v="1462402800"/>
    <n v="1459856860"/>
    <b v="0"/>
    <n v="89"/>
    <b v="1"/>
    <x v="2"/>
    <n v="103"/>
    <n v="49.55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9"/>
    <n v="107"/>
    <n v="61.34"/>
    <x v="1"/>
    <x v="2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2"/>
    <n v="109"/>
    <n v="34.409999999999997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2"/>
    <s v="GBP"/>
    <n v="1427331809"/>
    <n v="1424743409"/>
    <b v="1"/>
    <n v="186"/>
    <b v="1"/>
    <x v="2"/>
    <n v="101"/>
    <n v="70.77"/>
    <x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2"/>
    <n v="118"/>
    <n v="75.34"/>
    <x v="2"/>
    <x v="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n v="100"/>
    <n v="190.9"/>
    <x v="1"/>
    <x v="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x v="22"/>
    <n v="0"/>
    <n v="25.17"/>
    <x v="0"/>
    <x v="2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11"/>
    <n v="22"/>
    <n v="35.729999999999997"/>
    <x v="5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x v="33"/>
    <n v="31"/>
    <n v="102.02"/>
    <x v="6"/>
    <x v="3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2"/>
    <n v="106"/>
    <n v="61.94"/>
    <x v="2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2"/>
    <n v="21"/>
    <n v="23.14"/>
    <x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4"/>
    <s v="CAD"/>
    <n v="1409072982"/>
    <n v="1407258582"/>
    <b v="0"/>
    <n v="15"/>
    <b v="1"/>
    <x v="2"/>
    <n v="108"/>
    <n v="79"/>
    <x v="2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4"/>
    <n v="120"/>
    <n v="34.01"/>
    <x v="1"/>
    <x v="1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n v="125"/>
    <n v="44.21"/>
    <x v="1"/>
    <x v="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n v="307"/>
    <n v="61.37"/>
    <x v="1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8"/>
    <n v="0"/>
    <n v="0"/>
    <x v="2"/>
    <x v="8"/>
  </r>
  <r>
    <n v="1949"/>
    <s v="Shake Your Power"/>
    <s v="#ShakeYourPower brings clean energy to places in the world without electricity through the power of music."/>
    <n v="50000"/>
    <n v="53001.3"/>
    <x v="0"/>
    <x v="2"/>
    <s v="GBP"/>
    <n v="1404986951"/>
    <n v="1402394951"/>
    <b v="1"/>
    <n v="943"/>
    <b v="1"/>
    <x v="15"/>
    <n v="106"/>
    <n v="56.2"/>
    <x v="6"/>
    <x v="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2"/>
    <n v="125"/>
    <n v="37.14"/>
    <x v="2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2"/>
    <n v="28"/>
    <n v="61"/>
    <x v="2"/>
    <x v="2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16"/>
    <n v="3"/>
    <n v="1"/>
    <x v="5"/>
    <x v="16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2"/>
    <n v="0"/>
    <n v="1"/>
    <x v="2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2"/>
    <n v="110"/>
    <n v="50.75"/>
    <x v="2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2"/>
    <n v="101"/>
    <n v="60.33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4"/>
    <s v="CAD"/>
    <n v="1417460940"/>
    <n v="1416516972"/>
    <b v="0"/>
    <n v="20"/>
    <b v="1"/>
    <x v="2"/>
    <n v="117"/>
    <n v="70"/>
    <x v="2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2"/>
    <n v="302"/>
    <n v="252.02"/>
    <x v="2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2"/>
    <n v="0"/>
    <n v="0"/>
    <x v="2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2"/>
    <n v="32"/>
    <n v="40.06"/>
    <x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2"/>
    <n v="100"/>
    <n v="31.38"/>
    <x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2"/>
    <n v="110"/>
    <n v="91.67"/>
    <x v="2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2"/>
    <n v="100"/>
    <n v="47.67"/>
    <x v="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2"/>
    <n v="0"/>
    <n v="0"/>
    <x v="2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2"/>
    <n v="22"/>
    <n v="47.7"/>
    <x v="2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x v="17"/>
    <n v="12"/>
    <n v="19.329999999999998"/>
    <x v="1"/>
    <x v="1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33"/>
    <n v="1"/>
    <n v="26"/>
    <x v="6"/>
    <x v="3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21"/>
    <n v="108"/>
    <n v="65.16"/>
    <x v="1"/>
    <x v="2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9"/>
    <n v="102"/>
    <n v="82.42"/>
    <x v="5"/>
    <x v="1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2"/>
    <n v="150"/>
    <n v="41.67"/>
    <x v="2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2"/>
    <n v="102"/>
    <n v="55.01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n v="1415910506"/>
    <b v="0"/>
    <n v="0"/>
    <b v="0"/>
    <x v="25"/>
    <n v="0"/>
    <n v="0"/>
    <x v="6"/>
    <x v="25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5"/>
    <n v="2"/>
    <n v="9"/>
    <x v="0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8"/>
    <n v="109"/>
    <n v="92.13"/>
    <x v="2"/>
    <x v="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9"/>
    <n v="118"/>
    <n v="37.450000000000003"/>
    <x v="5"/>
    <x v="1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2"/>
    <n v="1"/>
    <n v="13.11"/>
    <x v="2"/>
    <x v="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2"/>
    <n v="43"/>
    <n v="34.020000000000003"/>
    <x v="1"/>
    <x v="1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3"/>
    <n v="126"/>
    <n v="190.45"/>
    <x v="6"/>
    <x v="33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x v="13"/>
    <n v="0"/>
    <n v="0"/>
    <x v="2"/>
    <x v="13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5"/>
    <n v="0"/>
    <n v="0"/>
    <x v="0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13"/>
    <n v="12"/>
    <n v="24.46"/>
    <x v="2"/>
    <x v="1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3"/>
    <x v="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8"/>
    <n v="0"/>
    <n v="13.33"/>
    <x v="2"/>
    <x v="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13"/>
    <n v="16"/>
    <n v="68.42"/>
    <x v="2"/>
    <x v="1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39"/>
    <n v="1"/>
    <n v="50"/>
    <x v="3"/>
    <x v="3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5"/>
    <n v="0"/>
    <n v="1"/>
    <x v="0"/>
    <x v="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n v="105"/>
    <n v="73.77"/>
    <x v="1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4"/>
    <n v="13"/>
    <n v="65"/>
    <x v="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2"/>
    <s v="GBP"/>
    <n v="1462878648"/>
    <n v="1461064248"/>
    <b v="0"/>
    <n v="30"/>
    <b v="1"/>
    <x v="2"/>
    <n v="108"/>
    <n v="72"/>
    <x v="2"/>
    <x v="2"/>
  </r>
  <r>
    <n v="734"/>
    <s v="Sideswiped"/>
    <s v="Sideswiped is my story of growing in and trusting God through the mess and mysteries of life."/>
    <n v="8500"/>
    <n v="10670"/>
    <x v="0"/>
    <x v="4"/>
    <s v="CAD"/>
    <n v="1431147600"/>
    <n v="1428465420"/>
    <b v="0"/>
    <n v="57"/>
    <b v="1"/>
    <x v="19"/>
    <n v="126"/>
    <n v="187.19"/>
    <x v="5"/>
    <x v="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5"/>
    <n v="1"/>
    <n v="20.329999999999998"/>
    <x v="0"/>
    <x v="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5"/>
    <n v="2"/>
    <n v="39.57"/>
    <x v="0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33"/>
    <n v="7"/>
    <n v="6.5"/>
    <x v="6"/>
    <x v="3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16"/>
    <n v="1"/>
    <n v="673.33"/>
    <x v="5"/>
    <x v="1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4"/>
    <n v="0"/>
    <n v="0"/>
    <x v="0"/>
    <x v="4"/>
  </r>
  <r>
    <n v="3511"/>
    <s v="Silent Planet"/>
    <s v="The world premiere of the first full-length play by Eve Leigh, at the intimate Finborough Theatre in London."/>
    <n v="1500"/>
    <n v="1518"/>
    <x v="0"/>
    <x v="2"/>
    <s v="GBP"/>
    <n v="1415385000"/>
    <n v="1413406695"/>
    <b v="0"/>
    <n v="19"/>
    <b v="1"/>
    <x v="2"/>
    <n v="101"/>
    <n v="79.89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8"/>
    <n v="127"/>
    <n v="50.88"/>
    <x v="2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28"/>
    <n v="3"/>
    <n v="66.67"/>
    <x v="5"/>
    <x v="2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4"/>
    <s v="CAD"/>
    <n v="1458235549"/>
    <n v="1455647149"/>
    <b v="0"/>
    <n v="17"/>
    <b v="1"/>
    <x v="33"/>
    <n v="107"/>
    <n v="125.94"/>
    <x v="6"/>
    <x v="3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3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9"/>
    <n v="0"/>
    <n v="0"/>
    <x v="4"/>
    <x v="9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34"/>
    <n v="20"/>
    <n v="41.83"/>
    <x v="7"/>
    <x v="3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20"/>
    <n v="6"/>
    <n v="340"/>
    <x v="4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38"/>
    <n v="119"/>
    <n v="44.96"/>
    <x v="1"/>
    <x v="3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2"/>
    <n v="0"/>
    <n v="0"/>
    <x v="2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2"/>
    <s v="GBP"/>
    <n v="1387533892"/>
    <n v="1384941892"/>
    <b v="0"/>
    <n v="169"/>
    <b v="1"/>
    <x v="19"/>
    <n v="120"/>
    <n v="17.82"/>
    <x v="5"/>
    <x v="1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2"/>
    <n v="120"/>
    <n v="88.24"/>
    <x v="2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2"/>
    <n v="33"/>
    <n v="264.26"/>
    <x v="1"/>
    <x v="1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9"/>
    <n v="101"/>
    <n v="88.44"/>
    <x v="1"/>
    <x v="29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0"/>
    <n v="107"/>
    <n v="39.380000000000003"/>
    <x v="0"/>
    <x v="1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3"/>
    <s v="EUR"/>
    <n v="1463232936"/>
    <n v="1461072936"/>
    <b v="0"/>
    <n v="18"/>
    <b v="0"/>
    <x v="30"/>
    <n v="3"/>
    <n v="37.67"/>
    <x v="7"/>
    <x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n v="189"/>
    <n v="43.06"/>
    <x v="1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x v="25"/>
    <n v="0"/>
    <n v="0"/>
    <x v="6"/>
    <x v="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2"/>
    <s v="GBP"/>
    <n v="1399033810"/>
    <n v="1396441810"/>
    <b v="0"/>
    <n v="621"/>
    <b v="1"/>
    <x v="15"/>
    <n v="114"/>
    <n v="64.02"/>
    <x v="6"/>
    <x v="15"/>
  </r>
  <r>
    <n v="1378"/>
    <s v="SIX BY SEVEN"/>
    <s v="A psychedelic post rock masterpiece!"/>
    <n v="2000"/>
    <n v="4067"/>
    <x v="0"/>
    <x v="2"/>
    <s v="GBP"/>
    <n v="1470075210"/>
    <n v="1468779210"/>
    <b v="0"/>
    <n v="133"/>
    <b v="1"/>
    <x v="7"/>
    <n v="203"/>
    <n v="30.58"/>
    <x v="1"/>
    <x v="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28"/>
    <n v="9"/>
    <n v="40.450000000000003"/>
    <x v="5"/>
    <x v="2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8"/>
    <n v="100"/>
    <n v="291.79000000000002"/>
    <x v="0"/>
    <x v="1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n v="125"/>
    <n v="37.07"/>
    <x v="1"/>
    <x v="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n v="211"/>
    <n v="95.93"/>
    <x v="1"/>
    <x v="7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20"/>
    <n v="0"/>
    <n v="0"/>
    <x v="4"/>
    <x v="20"/>
  </r>
  <r>
    <n v="1015"/>
    <s v="SKIN - Wearable music remote control for your mobile phone"/>
    <s v="SKIN - The wearable music remote control which makes your fitness lifestyle a bit easier"/>
    <n v="9000"/>
    <n v="240"/>
    <x v="2"/>
    <x v="13"/>
    <s v="CHF"/>
    <n v="1448489095"/>
    <n v="1445893495"/>
    <b v="0"/>
    <n v="6"/>
    <b v="0"/>
    <x v="33"/>
    <n v="3"/>
    <n v="40"/>
    <x v="6"/>
    <x v="3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8"/>
    <n v="101"/>
    <n v="159.82"/>
    <x v="0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30"/>
    <n v="9"/>
    <n v="18.579999999999998"/>
    <x v="7"/>
    <x v="3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8"/>
    <n v="128"/>
    <n v="118.34"/>
    <x v="0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15"/>
    <n v="115"/>
    <n v="282.66000000000003"/>
    <x v="6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"/>
    <n v="107"/>
    <n v="106.53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4"/>
    <s v="CAD"/>
    <n v="1490560177"/>
    <n v="1487971777"/>
    <b v="0"/>
    <n v="0"/>
    <b v="0"/>
    <x v="25"/>
    <n v="0"/>
    <n v="0"/>
    <x v="6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34"/>
    <n v="0"/>
    <n v="31.25"/>
    <x v="7"/>
    <x v="3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2"/>
    <s v="GBP"/>
    <n v="1424604600"/>
    <n v="1423320389"/>
    <b v="0"/>
    <n v="13"/>
    <b v="1"/>
    <x v="10"/>
    <n v="103"/>
    <n v="15.77"/>
    <x v="0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x v="33"/>
    <n v="102"/>
    <n v="158.36000000000001"/>
    <x v="6"/>
    <x v="3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33"/>
    <n v="10"/>
    <n v="24.08"/>
    <x v="6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4"/>
    <s v="CAD"/>
    <n v="1433206020"/>
    <n v="1430617209"/>
    <b v="0"/>
    <n v="30"/>
    <b v="1"/>
    <x v="21"/>
    <n v="206"/>
    <n v="106.2"/>
    <x v="1"/>
    <x v="21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20"/>
    <n v="9"/>
    <n v="44.17"/>
    <x v="4"/>
    <x v="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x v="25"/>
    <n v="0"/>
    <n v="0"/>
    <x v="6"/>
    <x v="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n v="101"/>
    <n v="97.9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4"/>
    <n v="100"/>
    <n v="30"/>
    <x v="1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2"/>
    <n v="101"/>
    <n v="74.58"/>
    <x v="1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n v="112"/>
    <n v="43.73"/>
    <x v="1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40"/>
    <n v="0"/>
    <n v="25"/>
    <x v="6"/>
    <x v="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3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8"/>
    <n v="121"/>
    <n v="80.459999999999994"/>
    <x v="2"/>
    <x v="8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33"/>
    <n v="0"/>
    <n v="1"/>
    <x v="6"/>
    <x v="33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33"/>
    <n v="38"/>
    <n v="158.63999999999999"/>
    <x v="6"/>
    <x v="33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x v="33"/>
    <n v="44"/>
    <n v="174.95"/>
    <x v="6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15"/>
    <n v="117"/>
    <n v="44.85"/>
    <x v="6"/>
    <x v="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15"/>
    <n v="196"/>
    <n v="36"/>
    <x v="6"/>
    <x v="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3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1"/>
    <s v="AUD"/>
    <n v="1463239108"/>
    <n v="1460647108"/>
    <b v="0"/>
    <n v="3"/>
    <b v="0"/>
    <x v="25"/>
    <n v="0"/>
    <n v="116.67"/>
    <x v="6"/>
    <x v="2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5"/>
    <n v="110"/>
    <n v="68.86"/>
    <x v="4"/>
    <x v="35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13"/>
    <n v="35"/>
    <n v="56.84"/>
    <x v="2"/>
    <x v="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20"/>
    <n v="0"/>
    <n v="5"/>
    <x v="4"/>
    <x v="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33"/>
    <n v="39"/>
    <n v="788.53"/>
    <x v="6"/>
    <x v="3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25"/>
    <n v="0"/>
    <n v="53"/>
    <x v="6"/>
    <x v="2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2"/>
    <n v="16"/>
    <n v="53.75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2"/>
    <s v="GBP"/>
    <n v="1387958429"/>
    <n v="1385366429"/>
    <b v="0"/>
    <n v="1556"/>
    <b v="1"/>
    <x v="15"/>
    <n v="199"/>
    <n v="51.21"/>
    <x v="6"/>
    <x v="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33"/>
    <n v="2"/>
    <n v="37.450000000000003"/>
    <x v="6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4"/>
    <s v="CAD"/>
    <n v="1484110800"/>
    <n v="1482281094"/>
    <b v="0"/>
    <n v="18"/>
    <b v="1"/>
    <x v="2"/>
    <n v="130"/>
    <n v="86.94"/>
    <x v="2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x v="33"/>
    <n v="6"/>
    <n v="29.25"/>
    <x v="6"/>
    <x v="3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9"/>
    <n v="173"/>
    <n v="32.07"/>
    <x v="5"/>
    <x v="19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30"/>
    <n v="3"/>
    <n v="34.130000000000003"/>
    <x v="7"/>
    <x v="30"/>
  </r>
  <r>
    <n v="1748"/>
    <s v="So It Is: Vancouver"/>
    <s v="Telling the story of the city through remarkable people who live in Vancouver today."/>
    <n v="50000"/>
    <n v="64974"/>
    <x v="0"/>
    <x v="4"/>
    <s v="CAD"/>
    <n v="1441234143"/>
    <n v="1438642143"/>
    <b v="0"/>
    <n v="181"/>
    <b v="1"/>
    <x v="3"/>
    <n v="130"/>
    <n v="358.97"/>
    <x v="3"/>
    <x v="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n v="272"/>
    <n v="48.54"/>
    <x v="1"/>
    <x v="7"/>
  </r>
  <r>
    <n v="3146"/>
    <s v="SoÃ±Ã© una ciudad amurallada"/>
    <s v="Somos... Podemos... Amamos... Nuestra muralla, nuestra utopÃ­a. Que el amor sea el lÃ­mite"/>
    <n v="50000"/>
    <n v="5250"/>
    <x v="3"/>
    <x v="12"/>
    <s v="MXN"/>
    <n v="1492356166"/>
    <n v="1488471766"/>
    <b v="0"/>
    <n v="12"/>
    <b v="0"/>
    <x v="2"/>
    <n v="11"/>
    <n v="437.5"/>
    <x v="2"/>
    <x v="2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33"/>
    <n v="2"/>
    <n v="13"/>
    <x v="6"/>
    <x v="33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x v="25"/>
    <n v="0"/>
    <n v="0"/>
    <x v="6"/>
    <x v="2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x v="25"/>
    <n v="1"/>
    <n v="1"/>
    <x v="6"/>
    <x v="2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3"/>
    <n v="300"/>
    <n v="73.489999999999995"/>
    <x v="6"/>
    <x v="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x v="33"/>
    <n v="2"/>
    <n v="60.75"/>
    <x v="6"/>
    <x v="3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n v="114"/>
    <n v="101.83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n v="119"/>
    <n v="89.96"/>
    <x v="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40"/>
    <n v="59"/>
    <n v="70.599999999999994"/>
    <x v="6"/>
    <x v="4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n v="125"/>
    <n v="146.35"/>
    <x v="0"/>
    <x v="0"/>
  </r>
  <r>
    <n v="3678"/>
    <s v="Some big Some bang"/>
    <s v="The Ugly Collective takes Some big Some bang to the Underbelly Venues at the Edinburgh Fringe!"/>
    <n v="2000"/>
    <n v="2050"/>
    <x v="0"/>
    <x v="2"/>
    <s v="GBP"/>
    <n v="1433076298"/>
    <n v="1430052298"/>
    <b v="0"/>
    <n v="31"/>
    <b v="1"/>
    <x v="2"/>
    <n v="103"/>
    <n v="66.13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"/>
    <n v="114"/>
    <n v="29.02"/>
    <x v="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13"/>
    <n v="20"/>
    <n v="100"/>
    <x v="2"/>
    <x v="1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n v="107"/>
    <n v="99.53"/>
    <x v="1"/>
    <x v="7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9"/>
    <n v="0"/>
    <n v="0"/>
    <x v="4"/>
    <x v="9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2"/>
    <n v="9"/>
    <n v="29.41"/>
    <x v="2"/>
    <x v="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33"/>
    <n v="0"/>
    <n v="7.5"/>
    <x v="6"/>
    <x v="3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2"/>
    <n v="17"/>
    <n v="315.5"/>
    <x v="2"/>
    <x v="2"/>
  </r>
  <r>
    <n v="1456"/>
    <s v="Sometimes you don't need love (Canceled)"/>
    <s v="English Version of my auto-published novel"/>
    <n v="5000"/>
    <n v="145"/>
    <x v="2"/>
    <x v="9"/>
    <s v="EUR"/>
    <n v="1483459365"/>
    <n v="1480867365"/>
    <b v="0"/>
    <n v="3"/>
    <b v="0"/>
    <x v="16"/>
    <n v="3"/>
    <n v="48.33"/>
    <x v="5"/>
    <x v="16"/>
  </r>
  <r>
    <n v="705"/>
    <s v="SomnoScope"/>
    <s v="The closest thing ever to the Holy Grail of wearables technology"/>
    <n v="100000"/>
    <n v="977"/>
    <x v="1"/>
    <x v="11"/>
    <s v="EUR"/>
    <n v="1484999278"/>
    <n v="1482407278"/>
    <b v="0"/>
    <n v="5"/>
    <b v="0"/>
    <x v="33"/>
    <n v="1"/>
    <n v="195.4"/>
    <x v="6"/>
    <x v="33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5"/>
    <n v="0"/>
    <n v="0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24"/>
    <n v="404"/>
    <n v="82.4"/>
    <x v="7"/>
    <x v="2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3"/>
    <n v="101"/>
    <n v="55.5"/>
    <x v="2"/>
    <x v="13"/>
  </r>
  <r>
    <n v="2934"/>
    <s v="Songs for a New World"/>
    <s v="Powerful community theatre production of Jason Robert Brown's &quot;Songs for a New World&quot; in London, Ontario."/>
    <n v="2500"/>
    <n v="2700"/>
    <x v="0"/>
    <x v="4"/>
    <s v="CAD"/>
    <n v="1402845364"/>
    <n v="1400253364"/>
    <b v="0"/>
    <n v="37"/>
    <b v="1"/>
    <x v="13"/>
    <n v="108"/>
    <n v="72.97"/>
    <x v="2"/>
    <x v="1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"/>
    <n v="121"/>
    <n v="37.130000000000003"/>
    <x v="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6"/>
    <n v="1"/>
    <n v="32.5"/>
    <x v="1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8"/>
    <n v="104"/>
    <n v="90.2"/>
    <x v="2"/>
    <x v="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28"/>
    <n v="41"/>
    <n v="31.85"/>
    <x v="5"/>
    <x v="2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5"/>
    <n v="521"/>
    <n v="48.1"/>
    <x v="4"/>
    <x v="3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n v="119"/>
    <n v="51.81"/>
    <x v="1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6"/>
    <n v="0"/>
    <n v="0"/>
    <x v="1"/>
    <x v="6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34"/>
    <n v="0"/>
    <n v="5"/>
    <x v="7"/>
    <x v="34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6"/>
    <n v="41"/>
    <n v="28.58"/>
    <x v="1"/>
    <x v="6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31"/>
    <n v="0"/>
    <n v="0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15"/>
    <n v="124"/>
    <n v="88.24"/>
    <x v="6"/>
    <x v="15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2"/>
    <n v="0"/>
    <n v="1"/>
    <x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9"/>
    <n v="0"/>
    <n v="0"/>
    <x v="4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x v="20"/>
    <n v="0"/>
    <n v="0"/>
    <x v="4"/>
    <x v="2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n v="127"/>
    <n v="57.65"/>
    <x v="0"/>
    <x v="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2"/>
    <n v="17"/>
    <n v="27.5"/>
    <x v="2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25"/>
    <n v="0"/>
    <n v="0"/>
    <x v="6"/>
    <x v="2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7"/>
    <n v="105"/>
    <n v="205.3"/>
    <x v="6"/>
    <x v="2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7"/>
    <n v="1379"/>
    <n v="31.82"/>
    <x v="6"/>
    <x v="27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x v="22"/>
    <n v="0"/>
    <n v="20"/>
    <x v="0"/>
    <x v="2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30"/>
    <n v="0"/>
    <n v="12.5"/>
    <x v="7"/>
    <x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x v="27"/>
    <n v="8"/>
    <n v="78.67"/>
    <x v="6"/>
    <x v="2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3"/>
    <n v="147"/>
    <n v="42.89"/>
    <x v="6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15"/>
    <n v="125"/>
    <n v="73.42"/>
    <x v="6"/>
    <x v="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n v="112"/>
    <n v="61.3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15"/>
    <n v="294"/>
    <n v="483.34"/>
    <x v="6"/>
    <x v="1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2"/>
    <n v="0"/>
    <n v="0"/>
    <x v="2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8"/>
    <n v="20"/>
    <n v="25.52"/>
    <x v="2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2"/>
    <s v="GBP"/>
    <n v="1487102427"/>
    <n v="1486065627"/>
    <b v="0"/>
    <n v="25"/>
    <b v="1"/>
    <x v="24"/>
    <n v="120"/>
    <n v="35.92"/>
    <x v="7"/>
    <x v="2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2"/>
    <n v="100"/>
    <n v="30.77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0"/>
    <n v="155"/>
    <n v="96.71"/>
    <x v="0"/>
    <x v="1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n v="100"/>
    <n v="100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x v="22"/>
    <n v="6"/>
    <n v="106.69"/>
    <x v="0"/>
    <x v="22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2"/>
    <n v="18"/>
    <n v="32.979999999999997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7"/>
    <n v="166"/>
    <n v="31.96"/>
    <x v="6"/>
    <x v="2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6"/>
    <s v="EUR"/>
    <n v="1447600389"/>
    <n v="1444140789"/>
    <b v="0"/>
    <n v="34"/>
    <b v="0"/>
    <x v="25"/>
    <n v="27"/>
    <n v="402.71"/>
    <x v="6"/>
    <x v="2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21"/>
    <n v="293"/>
    <n v="73.13"/>
    <x v="1"/>
    <x v="21"/>
  </r>
  <r>
    <n v="3558"/>
    <s v="SPILL - A verbatim show about sex"/>
    <s v="We're making a show about sex. Because it's important, everyone wants to talk about it and it's at the start of everything."/>
    <n v="350"/>
    <n v="504"/>
    <x v="0"/>
    <x v="2"/>
    <s v="GBP"/>
    <n v="1435352400"/>
    <n v="1431718575"/>
    <b v="0"/>
    <n v="22"/>
    <b v="1"/>
    <x v="2"/>
    <n v="144"/>
    <n v="22.91"/>
    <x v="2"/>
    <x v="2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13"/>
    <n v="0"/>
    <n v="0"/>
    <x v="2"/>
    <x v="13"/>
  </r>
  <r>
    <n v="552"/>
    <s v="Spinnable Social Media"/>
    <s v="Axoral is a 3d interactive social media interface, with the potential to be so much more, but we need your help!"/>
    <n v="45000"/>
    <n v="0"/>
    <x v="1"/>
    <x v="4"/>
    <s v="CAD"/>
    <n v="1452350896"/>
    <n v="1447166896"/>
    <b v="0"/>
    <n v="0"/>
    <b v="0"/>
    <x v="25"/>
    <n v="0"/>
    <n v="0"/>
    <x v="6"/>
    <x v="25"/>
  </r>
  <r>
    <n v="3399"/>
    <s v="Spinning Wheel Youth Takeover"/>
    <s v="13 young people have taken over Spinning Wheel Theatre to choose, produce and create their own show from scratch."/>
    <n v="1200"/>
    <n v="1245"/>
    <x v="0"/>
    <x v="2"/>
    <s v="GBP"/>
    <n v="1424556325"/>
    <n v="1421964325"/>
    <b v="0"/>
    <n v="46"/>
    <b v="1"/>
    <x v="2"/>
    <n v="104"/>
    <n v="27.07"/>
    <x v="2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8"/>
    <n v="165"/>
    <n v="59.96"/>
    <x v="0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8"/>
    <n v="3"/>
    <n v="12.5"/>
    <x v="2"/>
    <x v="8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0"/>
    <n v="148"/>
    <n v="322.39"/>
    <x v="0"/>
    <x v="10"/>
  </r>
  <r>
    <n v="3115"/>
    <s v="spoken word pop-up:"/>
    <s v="We are creating a mobile community devoted to the spreading and sharing of spoken word and other kinds of storytelling."/>
    <n v="10000"/>
    <n v="300"/>
    <x v="1"/>
    <x v="14"/>
    <s v="SEK"/>
    <n v="1465123427"/>
    <n v="1462531427"/>
    <b v="0"/>
    <n v="1"/>
    <b v="0"/>
    <x v="8"/>
    <n v="3"/>
    <n v="300"/>
    <x v="2"/>
    <x v="8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2"/>
    <n v="127"/>
    <n v="72.95"/>
    <x v="2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13"/>
    <n v="6"/>
    <n v="18.329999999999998"/>
    <x v="2"/>
    <x v="1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13"/>
    <n v="0"/>
    <n v="0"/>
    <x v="2"/>
    <x v="1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30"/>
    <n v="18"/>
    <n v="122"/>
    <x v="7"/>
    <x v="3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20"/>
    <n v="0"/>
    <n v="0"/>
    <x v="4"/>
    <x v="2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2"/>
    <s v="GBP"/>
    <n v="1412335772"/>
    <n v="1409743772"/>
    <b v="0"/>
    <n v="59"/>
    <b v="1"/>
    <x v="8"/>
    <n v="458"/>
    <n v="23.28"/>
    <x v="2"/>
    <x v="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11"/>
    <n v="0"/>
    <n v="0"/>
    <x v="5"/>
    <x v="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20"/>
    <n v="4"/>
    <n v="29.13"/>
    <x v="4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"/>
    <n v="166"/>
    <n v="46.65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2"/>
    <s v="GBP"/>
    <n v="1356004725"/>
    <n v="1353412725"/>
    <b v="1"/>
    <n v="302"/>
    <b v="1"/>
    <x v="2"/>
    <n v="189"/>
    <n v="31.21"/>
    <x v="2"/>
    <x v="2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2"/>
    <n v="2"/>
    <n v="202"/>
    <x v="2"/>
    <x v="2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2"/>
    <n v="0"/>
    <n v="0"/>
    <x v="2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2"/>
    <n v="50"/>
    <n v="60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2"/>
    <n v="104"/>
    <n v="57.78"/>
    <x v="2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2"/>
    <n v="78"/>
    <n v="105.54"/>
    <x v="2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8"/>
    <n v="147"/>
    <n v="191.13"/>
    <x v="2"/>
    <x v="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2"/>
    <n v="108"/>
    <n v="83.51"/>
    <x v="2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x v="22"/>
    <n v="23"/>
    <n v="449.43"/>
    <x v="0"/>
    <x v="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4"/>
    <s v="CAD"/>
    <n v="1486165880"/>
    <n v="1480981880"/>
    <b v="0"/>
    <n v="6"/>
    <b v="0"/>
    <x v="22"/>
    <n v="14"/>
    <n v="11.67"/>
    <x v="0"/>
    <x v="2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0"/>
    <n v="153"/>
    <n v="30.67"/>
    <x v="0"/>
    <x v="1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7"/>
    <n v="187"/>
    <n v="37.46"/>
    <x v="6"/>
    <x v="2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3"/>
    <n v="100"/>
    <n v="215.2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7"/>
    <n v="172"/>
    <n v="58.42"/>
    <x v="6"/>
    <x v="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7"/>
    <n v="115"/>
    <n v="80.19"/>
    <x v="6"/>
    <x v="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2"/>
    <n v="101"/>
    <n v="61.06"/>
    <x v="2"/>
    <x v="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x v="26"/>
    <n v="0"/>
    <n v="1"/>
    <x v="8"/>
    <x v="2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5"/>
    <n v="0"/>
    <n v="0"/>
    <x v="0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6"/>
    <n v="159"/>
    <n v="77.33"/>
    <x v="6"/>
    <x v="3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n v="142"/>
    <n v="115.51"/>
    <x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20"/>
    <n v="0"/>
    <n v="0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n v="103"/>
    <n v="102.5"/>
    <x v="1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x v="27"/>
    <n v="0"/>
    <n v="22.75"/>
    <x v="6"/>
    <x v="2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25"/>
    <n v="23"/>
    <n v="16.43"/>
    <x v="6"/>
    <x v="2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5"/>
    <n v="3"/>
    <n v="53.75"/>
    <x v="0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n v="125"/>
    <n v="119.29"/>
    <x v="1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2"/>
    <n v="100"/>
    <n v="125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n v="181"/>
    <n v="33.32"/>
    <x v="1"/>
    <x v="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30"/>
    <n v="14"/>
    <n v="43.42"/>
    <x v="7"/>
    <x v="3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2"/>
    <n v="0"/>
    <n v="0"/>
    <x v="2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6"/>
    <s v="EUR"/>
    <n v="1488013307"/>
    <n v="1485421307"/>
    <b v="0"/>
    <n v="0"/>
    <b v="0"/>
    <x v="25"/>
    <n v="0"/>
    <n v="0"/>
    <x v="6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2"/>
    <s v="GBP"/>
    <n v="1431164115"/>
    <n v="1428572115"/>
    <b v="0"/>
    <n v="64"/>
    <b v="1"/>
    <x v="2"/>
    <n v="108"/>
    <n v="25.25"/>
    <x v="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15"/>
    <n v="101"/>
    <n v="41.74"/>
    <x v="6"/>
    <x v="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2"/>
    <s v="GBP"/>
    <n v="1465709400"/>
    <n v="1462695073"/>
    <b v="0"/>
    <n v="34"/>
    <b v="1"/>
    <x v="7"/>
    <n v="167"/>
    <n v="17.239999999999998"/>
    <x v="1"/>
    <x v="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24"/>
    <n v="381"/>
    <n v="188.38"/>
    <x v="7"/>
    <x v="2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4"/>
    <s v="CAD"/>
    <n v="1449701284"/>
    <n v="1446241684"/>
    <b v="0"/>
    <n v="21"/>
    <b v="1"/>
    <x v="2"/>
    <n v="100"/>
    <n v="40.479999999999997"/>
    <x v="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x v="25"/>
    <n v="21"/>
    <n v="105.93"/>
    <x v="6"/>
    <x v="2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"/>
    <n v="173"/>
    <n v="49.34"/>
    <x v="1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5"/>
    <n v="0"/>
    <n v="0"/>
    <x v="0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2"/>
    <n v="7"/>
    <n v="216.67"/>
    <x v="1"/>
    <x v="12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30"/>
    <n v="0"/>
    <n v="6.83"/>
    <x v="7"/>
    <x v="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2"/>
    <n v="102"/>
    <n v="55.6"/>
    <x v="2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n v="107"/>
    <n v="71.900000000000006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5"/>
    <n v="1"/>
    <n v="57.5"/>
    <x v="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30"/>
    <n v="5"/>
    <n v="80.3"/>
    <x v="7"/>
    <x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24"/>
    <n v="108"/>
    <n v="60.82"/>
    <x v="7"/>
    <x v="2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2"/>
    <n v="0"/>
    <n v="1"/>
    <x v="1"/>
    <x v="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3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x v="33"/>
    <n v="0"/>
    <n v="75"/>
    <x v="6"/>
    <x v="33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2"/>
    <n v="0"/>
    <n v="1"/>
    <x v="2"/>
    <x v="2"/>
  </r>
  <r>
    <n v="1029"/>
    <s v="StrobeHouse presents Valborg 2015"/>
    <s v="We want to recreate last years massive Valborgparty in Lund but this time even bigger!"/>
    <n v="10000"/>
    <n v="11176"/>
    <x v="0"/>
    <x v="14"/>
    <s v="SEK"/>
    <n v="1428184740"/>
    <n v="1423501507"/>
    <b v="0"/>
    <n v="141"/>
    <b v="1"/>
    <x v="21"/>
    <n v="112"/>
    <n v="79.260000000000005"/>
    <x v="1"/>
    <x v="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2"/>
    <n v="161"/>
    <n v="57.5"/>
    <x v="2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n v="106"/>
    <n v="63.17"/>
    <x v="0"/>
    <x v="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5"/>
    <n v="3"/>
    <n v="30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7"/>
    <n v="647"/>
    <n v="21.56"/>
    <x v="6"/>
    <x v="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2"/>
    <n v="101"/>
    <n v="182.91"/>
    <x v="2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n v="100"/>
    <n v="46.23"/>
    <x v="0"/>
    <x v="0"/>
  </r>
  <r>
    <n v="3120"/>
    <s v="Subtropisch zwemparadijs Tropicana"/>
    <s v="Wij willen Tropicana het subtropisch zwemparadijs van Rotterdam op een nieuwe locatie gaan bouwen."/>
    <n v="1300000"/>
    <n v="128"/>
    <x v="1"/>
    <x v="11"/>
    <s v="EUR"/>
    <n v="1462484196"/>
    <n v="1457303796"/>
    <b v="0"/>
    <n v="10"/>
    <b v="0"/>
    <x v="8"/>
    <n v="0"/>
    <n v="12.8"/>
    <x v="2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x v="26"/>
    <n v="0"/>
    <n v="0"/>
    <x v="8"/>
    <x v="2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n v="303833"/>
    <n v="42.73"/>
    <x v="1"/>
    <x v="7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16"/>
    <n v="20"/>
    <n v="109.07"/>
    <x v="5"/>
    <x v="1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2"/>
    <n v="101"/>
    <n v="78.52"/>
    <x v="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2"/>
    <n v="113"/>
    <n v="49.06"/>
    <x v="2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2"/>
    <n v="102"/>
    <n v="121.9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"/>
    <n v="100"/>
    <n v="131.58000000000001"/>
    <x v="1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2"/>
    <n v="0"/>
    <n v="0"/>
    <x v="2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6"/>
    <n v="103"/>
    <n v="85.75"/>
    <x v="6"/>
    <x v="3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2"/>
    <n v="101"/>
    <n v="98.54"/>
    <x v="2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38"/>
    <n v="140"/>
    <n v="53.75"/>
    <x v="1"/>
    <x v="3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"/>
    <n v="105"/>
    <n v="68.599999999999994"/>
    <x v="1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28"/>
    <n v="0"/>
    <n v="2"/>
    <x v="5"/>
    <x v="28"/>
  </r>
  <r>
    <n v="1085"/>
    <s v="Sun Dryd Studios"/>
    <s v="The new kid on the block. Re-imagining old games and creating new ones. Ship, Lazer, Rock is first."/>
    <n v="30000"/>
    <n v="1026"/>
    <x v="1"/>
    <x v="4"/>
    <s v="CAD"/>
    <n v="1457967975"/>
    <n v="1455379575"/>
    <b v="0"/>
    <n v="9"/>
    <b v="0"/>
    <x v="30"/>
    <n v="3"/>
    <n v="114"/>
    <x v="7"/>
    <x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x v="33"/>
    <n v="10"/>
    <n v="54.67"/>
    <x v="6"/>
    <x v="33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31"/>
    <n v="0"/>
    <n v="10"/>
    <x v="3"/>
    <x v="3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2"/>
    <n v="1"/>
    <n v="10"/>
    <x v="2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5"/>
    <n v="1"/>
    <n v="16.399999999999999"/>
    <x v="0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20"/>
    <n v="0"/>
    <n v="17.5"/>
    <x v="4"/>
    <x v="2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"/>
    <n v="125"/>
    <n v="27.78"/>
    <x v="1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x v="13"/>
    <n v="2"/>
    <n v="17.5"/>
    <x v="2"/>
    <x v="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11"/>
    <n v="8"/>
    <n v="45.97"/>
    <x v="5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2"/>
    <s v="GBP"/>
    <n v="1358367565"/>
    <n v="1357157965"/>
    <b v="0"/>
    <n v="28"/>
    <b v="1"/>
    <x v="21"/>
    <n v="383"/>
    <n v="15.04"/>
    <x v="1"/>
    <x v="2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2"/>
    <n v="102"/>
    <n v="69.819999999999993"/>
    <x v="2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2"/>
    <n v="36"/>
    <n v="33.67"/>
    <x v="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8"/>
    <s v="EUR"/>
    <n v="1491586534"/>
    <n v="1488911734"/>
    <b v="0"/>
    <n v="46"/>
    <b v="0"/>
    <x v="8"/>
    <n v="46"/>
    <n v="34.130000000000003"/>
    <x v="2"/>
    <x v="8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x v="26"/>
    <n v="0"/>
    <n v="0"/>
    <x v="8"/>
    <x v="2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2"/>
    <s v="GBP"/>
    <n v="1461278208"/>
    <n v="1459463808"/>
    <b v="0"/>
    <n v="8"/>
    <b v="1"/>
    <x v="2"/>
    <n v="160"/>
    <n v="40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"/>
    <n v="100"/>
    <n v="42.8"/>
    <x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9"/>
    <n v="119"/>
    <n v="57.34"/>
    <x v="5"/>
    <x v="19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4"/>
    <n v="20"/>
    <n v="100"/>
    <x v="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2"/>
    <n v="101"/>
    <n v="33.99"/>
    <x v="2"/>
    <x v="2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x v="25"/>
    <n v="1"/>
    <n v="5"/>
    <x v="6"/>
    <x v="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2"/>
    <s v="GBP"/>
    <n v="1434120856"/>
    <n v="1428936856"/>
    <b v="0"/>
    <n v="25"/>
    <b v="1"/>
    <x v="2"/>
    <n v="242"/>
    <n v="24.2"/>
    <x v="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2"/>
    <n v="0"/>
    <n v="1"/>
    <x v="1"/>
    <x v="1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2"/>
    <n v="102"/>
    <n v="137.24"/>
    <x v="2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3"/>
    <n v="4"/>
    <n v="12.47"/>
    <x v="3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n v="101"/>
    <n v="216.75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n v="104"/>
    <n v="81.849999999999994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0"/>
    <n v="107"/>
    <n v="273.83"/>
    <x v="0"/>
    <x v="1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2"/>
    <n v="156"/>
    <n v="51.92"/>
    <x v="2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2"/>
    <n v="102"/>
    <n v="85.21"/>
    <x v="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33"/>
    <n v="0"/>
    <n v="2.75"/>
    <x v="6"/>
    <x v="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20"/>
    <n v="0"/>
    <n v="1"/>
    <x v="4"/>
    <x v="2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2"/>
    <n v="111"/>
    <n v="63.85"/>
    <x v="2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8"/>
    <n v="0"/>
    <n v="0"/>
    <x v="2"/>
    <x v="8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28"/>
    <n v="0"/>
    <n v="0"/>
    <x v="5"/>
    <x v="2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n v="122"/>
    <n v="49.11"/>
    <x v="1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2"/>
    <n v="29"/>
    <n v="14.33"/>
    <x v="2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2"/>
    <n v="12"/>
    <n v="75.25"/>
    <x v="2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6"/>
    <n v="1"/>
    <n v="20"/>
    <x v="1"/>
    <x v="6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25"/>
    <n v="0"/>
    <n v="1"/>
    <x v="6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2"/>
    <n v="1"/>
    <n v="217.5"/>
    <x v="2"/>
    <x v="2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28"/>
    <n v="8"/>
    <n v="100"/>
    <x v="5"/>
    <x v="28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30"/>
    <n v="13"/>
    <n v="10.67"/>
    <x v="7"/>
    <x v="3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2"/>
    <n v="106"/>
    <n v="75.709999999999994"/>
    <x v="2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2"/>
    <s v="GBP"/>
    <n v="1426801664"/>
    <n v="1424213264"/>
    <b v="0"/>
    <n v="45"/>
    <b v="1"/>
    <x v="2"/>
    <n v="125"/>
    <n v="69.33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38"/>
    <n v="101"/>
    <n v="97.5"/>
    <x v="1"/>
    <x v="38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5"/>
    <n v="0"/>
    <n v="1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x v="20"/>
    <n v="0"/>
    <n v="5"/>
    <x v="4"/>
    <x v="2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33"/>
    <n v="82"/>
    <n v="120.39"/>
    <x v="6"/>
    <x v="33"/>
  </r>
  <r>
    <n v="3503"/>
    <s v="Tarantella"/>
    <s v="A group of Sicilian immigrants in New York struggle to deal with conflict from both within the family and from without."/>
    <n v="2500"/>
    <n v="2689"/>
    <x v="0"/>
    <x v="2"/>
    <s v="GBP"/>
    <n v="1469359728"/>
    <n v="1466767728"/>
    <b v="0"/>
    <n v="38"/>
    <b v="1"/>
    <x v="2"/>
    <n v="108"/>
    <n v="70.760000000000005"/>
    <x v="2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28"/>
    <n v="25"/>
    <n v="46.73"/>
    <x v="5"/>
    <x v="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x v="25"/>
    <n v="0"/>
    <n v="20.5"/>
    <x v="6"/>
    <x v="2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n v="118"/>
    <n v="131.16999999999999"/>
    <x v="1"/>
    <x v="7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x v="25"/>
    <n v="3"/>
    <n v="16.38"/>
    <x v="6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2"/>
    <n v="5"/>
    <n v="60.11"/>
    <x v="2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7"/>
    <s v="DKK"/>
    <n v="1464817320"/>
    <n v="1462806419"/>
    <b v="0"/>
    <n v="20"/>
    <b v="1"/>
    <x v="2"/>
    <n v="111"/>
    <n v="110.75"/>
    <x v="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2"/>
    <n v="1"/>
    <n v="100"/>
    <x v="2"/>
    <x v="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n v="124"/>
    <n v="38.75"/>
    <x v="1"/>
    <x v="7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30"/>
    <n v="0"/>
    <n v="3.33"/>
    <x v="7"/>
    <x v="3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n v="114"/>
    <n v="27.32"/>
    <x v="1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2"/>
    <n v="101"/>
    <n v="63"/>
    <x v="2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9"/>
    <n v="125"/>
    <n v="53.57"/>
    <x v="5"/>
    <x v="1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2"/>
    <n v="3"/>
    <n v="50.5"/>
    <x v="2"/>
    <x v="2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x v="33"/>
    <n v="47"/>
    <n v="53.25"/>
    <x v="6"/>
    <x v="3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2"/>
    <n v="18"/>
    <n v="81.540000000000006"/>
    <x v="2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6"/>
    <n v="0"/>
    <n v="50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x v="13"/>
    <n v="0"/>
    <n v="36.67"/>
    <x v="2"/>
    <x v="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2"/>
    <n v="336"/>
    <n v="41.77"/>
    <x v="2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34"/>
    <n v="0"/>
    <n v="3.67"/>
    <x v="7"/>
    <x v="3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8"/>
    <n v="110"/>
    <n v="93.4"/>
    <x v="0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2"/>
    <n v="2"/>
    <n v="5.75"/>
    <x v="2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5"/>
    <s v="NZD"/>
    <n v="1420750683"/>
    <n v="1418158683"/>
    <b v="0"/>
    <n v="10"/>
    <b v="0"/>
    <x v="2"/>
    <n v="18"/>
    <n v="44"/>
    <x v="2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24"/>
    <n v="1015"/>
    <n v="56.97"/>
    <x v="7"/>
    <x v="2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30"/>
    <n v="10"/>
    <n v="21.73"/>
    <x v="7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24"/>
    <n v="171"/>
    <n v="25.43"/>
    <x v="7"/>
    <x v="24"/>
  </r>
  <r>
    <n v="2659"/>
    <s v="test (Canceled)"/>
    <s v="test"/>
    <n v="49000"/>
    <n v="1333"/>
    <x v="2"/>
    <x v="0"/>
    <s v="USD"/>
    <n v="1429321210"/>
    <n v="1426729210"/>
    <b v="0"/>
    <n v="10"/>
    <b v="0"/>
    <x v="27"/>
    <n v="3"/>
    <n v="133.30000000000001"/>
    <x v="6"/>
    <x v="27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3"/>
    <n v="0"/>
    <n v="0"/>
    <x v="3"/>
    <x v="3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30"/>
    <n v="1"/>
    <n v="18.670000000000002"/>
    <x v="7"/>
    <x v="3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6"/>
    <s v="EUR"/>
    <n v="1457617359"/>
    <n v="1455025359"/>
    <b v="0"/>
    <n v="3"/>
    <b v="0"/>
    <x v="8"/>
    <n v="0"/>
    <n v="7.33"/>
    <x v="2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2"/>
    <n v="0"/>
    <n v="25"/>
    <x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2"/>
    <s v="GBP"/>
    <n v="1419368925"/>
    <n v="1417208925"/>
    <b v="0"/>
    <n v="22"/>
    <b v="1"/>
    <x v="2"/>
    <n v="100"/>
    <n v="11.36"/>
    <x v="2"/>
    <x v="2"/>
  </r>
  <r>
    <n v="2834"/>
    <s v="Thank You For Smoking"/>
    <s v="Thank You For Smoking. A play about love, 5 trillion cigarettes and how the Flintstones earned the tobacco industry millions."/>
    <n v="800"/>
    <n v="1360"/>
    <x v="0"/>
    <x v="2"/>
    <s v="GBP"/>
    <n v="1422658930"/>
    <n v="1421362930"/>
    <b v="0"/>
    <n v="21"/>
    <b v="1"/>
    <x v="2"/>
    <n v="170"/>
    <n v="64.760000000000005"/>
    <x v="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2"/>
    <n v="171"/>
    <n v="44.91"/>
    <x v="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2"/>
    <n v="108"/>
    <n v="89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2"/>
    <n v="124"/>
    <n v="135.63"/>
    <x v="2"/>
    <x v="2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x v="26"/>
    <n v="0"/>
    <n v="0"/>
    <x v="8"/>
    <x v="2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9"/>
    <n v="109"/>
    <n v="54.69"/>
    <x v="5"/>
    <x v="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x v="33"/>
    <n v="22"/>
    <n v="157.46"/>
    <x v="6"/>
    <x v="3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n v="170"/>
    <n v="90.5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8"/>
    <n v="126"/>
    <n v="31.5"/>
    <x v="0"/>
    <x v="1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8"/>
    <n v="102"/>
    <n v="108"/>
    <x v="2"/>
    <x v="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3"/>
    <n v="131"/>
    <n v="112.14"/>
    <x v="2"/>
    <x v="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9"/>
    <n v="105"/>
    <n v="51.63"/>
    <x v="5"/>
    <x v="1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2"/>
    <n v="101"/>
    <n v="126.46"/>
    <x v="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34"/>
    <n v="72"/>
    <n v="49.12"/>
    <x v="7"/>
    <x v="3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4"/>
    <s v="CAD"/>
    <n v="1482678994"/>
    <n v="1477491394"/>
    <b v="0"/>
    <n v="0"/>
    <b v="0"/>
    <x v="5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3"/>
    <s v="EUR"/>
    <n v="1476460800"/>
    <n v="1473922541"/>
    <b v="1"/>
    <n v="81"/>
    <b v="0"/>
    <x v="3"/>
    <n v="39"/>
    <n v="133.9"/>
    <x v="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9"/>
    <n v="106"/>
    <n v="60.9"/>
    <x v="5"/>
    <x v="19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8"/>
    <n v="100"/>
    <n v="13"/>
    <x v="0"/>
    <x v="1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3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x v="25"/>
    <n v="6"/>
    <n v="37.89"/>
    <x v="6"/>
    <x v="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2"/>
    <n v="228"/>
    <n v="5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3"/>
    <x v="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16"/>
    <n v="0"/>
    <n v="1"/>
    <x v="5"/>
    <x v="1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8"/>
    <n v="120"/>
    <n v="98.36"/>
    <x v="0"/>
    <x v="18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6"/>
    <n v="1"/>
    <n v="25"/>
    <x v="1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1"/>
    <s v="AUD"/>
    <n v="1434633191"/>
    <n v="1429449191"/>
    <b v="0"/>
    <n v="5"/>
    <b v="0"/>
    <x v="22"/>
    <n v="0"/>
    <n v="28"/>
    <x v="0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15"/>
    <n v="182"/>
    <n v="143.97999999999999"/>
    <x v="6"/>
    <x v="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x v="16"/>
    <n v="0"/>
    <n v="0"/>
    <x v="5"/>
    <x v="1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0"/>
    <n v="114"/>
    <n v="35.47"/>
    <x v="0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9"/>
    <n v="0"/>
    <n v="0"/>
    <x v="4"/>
    <x v="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2"/>
    <n v="131"/>
    <n v="41.42"/>
    <x v="2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n v="150"/>
    <n v="97.82"/>
    <x v="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16"/>
    <n v="27"/>
    <n v="36.68"/>
    <x v="5"/>
    <x v="1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13"/>
    <n v="31"/>
    <n v="66.14"/>
    <x v="2"/>
    <x v="1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9"/>
    <n v="132"/>
    <n v="215.73"/>
    <x v="5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1"/>
    <s v="AUD"/>
    <n v="1410076123"/>
    <n v="1404892123"/>
    <b v="0"/>
    <n v="0"/>
    <b v="0"/>
    <x v="2"/>
    <n v="0"/>
    <n v="0"/>
    <x v="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9"/>
    <n v="19"/>
    <n v="77.5"/>
    <x v="4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x v="8"/>
    <n v="0"/>
    <n v="0"/>
    <x v="2"/>
    <x v="8"/>
  </r>
  <r>
    <n v="3450"/>
    <s v="The Beautiful House"/>
    <s v="The Beautiful House' is a story of modern mummification and the present day post-humanist crisis in our relationship with death."/>
    <n v="500"/>
    <n v="760"/>
    <x v="0"/>
    <x v="2"/>
    <s v="GBP"/>
    <n v="1427990071"/>
    <n v="1422809671"/>
    <b v="0"/>
    <n v="39"/>
    <b v="1"/>
    <x v="2"/>
    <n v="152"/>
    <n v="19.489999999999998"/>
    <x v="2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n v="123"/>
    <n v="74.61"/>
    <x v="1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4"/>
    <s v="CAD"/>
    <n v="1443379104"/>
    <n v="1440787104"/>
    <b v="0"/>
    <n v="7"/>
    <b v="0"/>
    <x v="9"/>
    <n v="3"/>
    <n v="40.14"/>
    <x v="4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2"/>
    <s v="GBP"/>
    <n v="1441393210"/>
    <n v="1438801210"/>
    <b v="0"/>
    <n v="57"/>
    <b v="1"/>
    <x v="24"/>
    <n v="100"/>
    <n v="43.91"/>
    <x v="7"/>
    <x v="24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16"/>
    <n v="0"/>
    <n v="6.18"/>
    <x v="5"/>
    <x v="16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1"/>
    <n v="10"/>
    <n v="40"/>
    <x v="1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15"/>
    <n v="788"/>
    <n v="176.2"/>
    <x v="6"/>
    <x v="1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2"/>
    <n v="5"/>
    <n v="35.92"/>
    <x v="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2"/>
    <n v="129"/>
    <n v="64.38"/>
    <x v="2"/>
    <x v="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8"/>
    <n v="106"/>
    <n v="70.67"/>
    <x v="2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2"/>
    <n v="2"/>
    <n v="59"/>
    <x v="2"/>
    <x v="2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4"/>
    <n v="0"/>
    <n v="0"/>
    <x v="0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2"/>
    <n v="104"/>
    <n v="63.11"/>
    <x v="2"/>
    <x v="2"/>
  </r>
  <r>
    <n v="2773"/>
    <s v="The Boat That Couldn't Float"/>
    <s v="Parents know the pain of rereading bad bedtime stories. I want to write stories that all ages will enjoy"/>
    <n v="530"/>
    <n v="1"/>
    <x v="1"/>
    <x v="4"/>
    <s v="CAD"/>
    <n v="1461530721"/>
    <n v="1460666721"/>
    <b v="0"/>
    <n v="1"/>
    <b v="0"/>
    <x v="11"/>
    <n v="0"/>
    <n v="1"/>
    <x v="5"/>
    <x v="11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x v="26"/>
    <n v="0"/>
    <n v="0"/>
    <x v="8"/>
    <x v="2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2"/>
    <s v="GBP"/>
    <n v="1488538892"/>
    <n v="1487329292"/>
    <b v="0"/>
    <n v="25"/>
    <b v="1"/>
    <x v="8"/>
    <n v="143"/>
    <n v="51.6"/>
    <x v="2"/>
    <x v="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n v="107"/>
    <n v="89.89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2"/>
    <s v="GBP"/>
    <n v="1411771384"/>
    <n v="1409179384"/>
    <b v="0"/>
    <n v="57"/>
    <b v="1"/>
    <x v="2"/>
    <n v="102"/>
    <n v="53.44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2"/>
    <s v="GBP"/>
    <n v="1377621089"/>
    <n v="1372437089"/>
    <b v="0"/>
    <n v="18"/>
    <b v="1"/>
    <x v="7"/>
    <n v="101"/>
    <n v="42.11"/>
    <x v="1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28"/>
    <n v="1"/>
    <n v="25"/>
    <x v="5"/>
    <x v="2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2"/>
    <s v="GBP"/>
    <n v="1445817540"/>
    <n v="1443665293"/>
    <b v="1"/>
    <n v="104"/>
    <b v="1"/>
    <x v="2"/>
    <n v="106"/>
    <n v="59.7"/>
    <x v="2"/>
    <x v="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3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2"/>
    <n v="175"/>
    <n v="68.06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"/>
    <n v="124"/>
    <n v="43"/>
    <x v="1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2"/>
    <n v="2"/>
    <n v="27.5"/>
    <x v="2"/>
    <x v="2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13"/>
    <n v="0"/>
    <n v="0"/>
    <x v="2"/>
    <x v="1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n v="102"/>
    <n v="85.34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2"/>
    <n v="100"/>
    <n v="70.88"/>
    <x v="2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2"/>
    <n v="0"/>
    <n v="0"/>
    <x v="2"/>
    <x v="2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5"/>
    <n v="19"/>
    <n v="55.46"/>
    <x v="0"/>
    <x v="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3"/>
    <x v="3"/>
  </r>
  <r>
    <n v="2517"/>
    <s v="The Canteen"/>
    <s v="KICK START US! Chef-driven dining experience offering a multi-course tasteful and playful menu that hems in familiar seasonal comfort."/>
    <n v="18000"/>
    <n v="1767"/>
    <x v="1"/>
    <x v="4"/>
    <s v="CAD"/>
    <n v="1426788930"/>
    <n v="1424200530"/>
    <b v="0"/>
    <n v="33"/>
    <b v="0"/>
    <x v="9"/>
    <n v="10"/>
    <n v="53.55"/>
    <x v="4"/>
    <x v="9"/>
  </r>
  <r>
    <n v="3815"/>
    <s v="The Canterbury Shakespeare Festival - first season"/>
    <s v="Come and help us make the Canterbury Shakespeare Festival a reality"/>
    <n v="1000"/>
    <n v="1000.01"/>
    <x v="0"/>
    <x v="2"/>
    <s v="GBP"/>
    <n v="1440111600"/>
    <n v="1437545657"/>
    <b v="0"/>
    <n v="20"/>
    <b v="1"/>
    <x v="2"/>
    <n v="100"/>
    <n v="50"/>
    <x v="2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n v="104"/>
    <n v="125.45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2"/>
    <n v="125"/>
    <n v="23.17"/>
    <x v="5"/>
    <x v="32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2"/>
    <n v="16"/>
    <n v="89.4"/>
    <x v="2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8"/>
    <n v="0"/>
    <n v="5"/>
    <x v="2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40"/>
    <n v="2"/>
    <n v="2"/>
    <x v="6"/>
    <x v="4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2"/>
    <n v="104"/>
    <n v="145"/>
    <x v="2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4"/>
    <n v="0"/>
    <n v="0"/>
    <x v="0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4"/>
    <s v="CAD"/>
    <n v="1407427009"/>
    <n v="1404835009"/>
    <b v="0"/>
    <n v="27"/>
    <b v="0"/>
    <x v="20"/>
    <n v="24"/>
    <n v="305.77999999999997"/>
    <x v="4"/>
    <x v="2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"/>
    <n v="100"/>
    <n v="188.13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"/>
    <n v="113"/>
    <n v="47.54"/>
    <x v="1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"/>
    <n v="124"/>
    <n v="80.27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8"/>
    <n v="23"/>
    <n v="130.09"/>
    <x v="2"/>
    <x v="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8"/>
    <n v="109"/>
    <n v="88.59"/>
    <x v="2"/>
    <x v="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n v="146"/>
    <n v="64.62"/>
    <x v="1"/>
    <x v="7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20"/>
    <n v="1"/>
    <n v="50"/>
    <x v="4"/>
    <x v="20"/>
  </r>
  <r>
    <n v="3369"/>
    <s v="The Collector, a play by Daniel Wade"/>
    <s v="How far would you go for revenge? The Collector is a dark thriller of regret, retribution and broken masculinity."/>
    <n v="5000"/>
    <n v="5195"/>
    <x v="0"/>
    <x v="8"/>
    <s v="EUR"/>
    <n v="1484441980"/>
    <n v="1479257980"/>
    <b v="0"/>
    <n v="54"/>
    <b v="1"/>
    <x v="2"/>
    <n v="104"/>
    <n v="96.2"/>
    <x v="2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n v="132"/>
    <n v="105.05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2"/>
    <n v="662"/>
    <n v="43.33"/>
    <x v="5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8"/>
    <n v="67"/>
    <n v="99.76"/>
    <x v="2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8"/>
    <n v="118"/>
    <n v="170.7"/>
    <x v="2"/>
    <x v="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2"/>
    <n v="126"/>
    <n v="67.739999999999995"/>
    <x v="2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16"/>
    <n v="18"/>
    <n v="88.89"/>
    <x v="5"/>
    <x v="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2"/>
    <n v="175"/>
    <n v="48.7"/>
    <x v="2"/>
    <x v="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2"/>
    <n v="24"/>
    <n v="45.84"/>
    <x v="2"/>
    <x v="2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2"/>
    <n v="0"/>
    <n v="1"/>
    <x v="2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x v="23"/>
    <n v="1"/>
    <n v="67"/>
    <x v="5"/>
    <x v="2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8"/>
    <n v="116"/>
    <n v="95.37"/>
    <x v="2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30"/>
    <n v="0"/>
    <n v="3"/>
    <x v="7"/>
    <x v="3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4"/>
    <n v="26"/>
    <n v="87.31"/>
    <x v="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2"/>
    <n v="100"/>
    <n v="133.33000000000001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2"/>
    <n v="106"/>
    <n v="78.94"/>
    <x v="2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20"/>
    <n v="1"/>
    <n v="22.33"/>
    <x v="4"/>
    <x v="2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5"/>
    <n v="1"/>
    <n v="11.77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2"/>
    <n v="1"/>
    <n v="10"/>
    <x v="2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38"/>
    <n v="105"/>
    <n v="118.7"/>
    <x v="1"/>
    <x v="3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n v="107"/>
    <n v="107.07"/>
    <x v="1"/>
    <x v="7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n v="108"/>
    <n v="86.16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n v="101"/>
    <n v="52.83"/>
    <x v="1"/>
    <x v="7"/>
  </r>
  <r>
    <n v="1286"/>
    <s v="The Diary of a Nobody"/>
    <s v="A touring production of FRED's modern adaptation of the classic Victorian comic novel, reaching out to new audiences."/>
    <n v="1500"/>
    <n v="1625"/>
    <x v="0"/>
    <x v="2"/>
    <s v="GBP"/>
    <n v="1424181600"/>
    <n v="1423041227"/>
    <b v="0"/>
    <n v="20"/>
    <b v="1"/>
    <x v="2"/>
    <n v="108"/>
    <n v="81.25"/>
    <x v="2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5"/>
    <n v="0"/>
    <n v="13.55"/>
    <x v="0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8"/>
    <s v="EUR"/>
    <n v="1454109420"/>
    <n v="1453334629"/>
    <b v="0"/>
    <n v="0"/>
    <b v="0"/>
    <x v="2"/>
    <n v="0"/>
    <n v="0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16"/>
    <n v="0"/>
    <n v="2.33"/>
    <x v="5"/>
    <x v="16"/>
  </r>
  <r>
    <n v="3295"/>
    <s v="The Divine Comedy Show"/>
    <s v="A comedic drama about The Devil and his quest to take a bride and to Hell with the consequences, no matter what they may be."/>
    <n v="700"/>
    <n v="720.01"/>
    <x v="0"/>
    <x v="2"/>
    <s v="GBP"/>
    <n v="1474886229"/>
    <n v="1472294229"/>
    <b v="0"/>
    <n v="27"/>
    <b v="1"/>
    <x v="2"/>
    <n v="103"/>
    <n v="26.67"/>
    <x v="2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2"/>
    <n v="37"/>
    <n v="46.93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2"/>
    <n v="121"/>
    <n v="140"/>
    <x v="2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24"/>
    <n v="243"/>
    <n v="82.15"/>
    <x v="7"/>
    <x v="2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2"/>
    <n v="103"/>
    <n v="70.86"/>
    <x v="2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6"/>
    <n v="1"/>
    <n v="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2"/>
    <n v="114"/>
    <n v="40.71"/>
    <x v="2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2"/>
    <n v="100"/>
    <n v="134.15"/>
    <x v="2"/>
    <x v="2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8"/>
    <n v="60"/>
    <n v="61.31"/>
    <x v="2"/>
    <x v="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4"/>
    <n v="0"/>
    <n v="1"/>
    <x v="0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"/>
    <n v="101"/>
    <n v="82.5"/>
    <x v="1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8"/>
    <n v="4"/>
    <n v="65.11"/>
    <x v="2"/>
    <x v="8"/>
  </r>
  <r>
    <n v="2464"/>
    <s v="The Enemy Feathers NEW EP"/>
    <s v="The Enemy Feathers are passing the proverbial hat to see if we can raise enough money to complete Our NEW EP"/>
    <n v="2000"/>
    <n v="2222"/>
    <x v="0"/>
    <x v="4"/>
    <s v="CAD"/>
    <n v="1443641340"/>
    <n v="1441143397"/>
    <b v="0"/>
    <n v="43"/>
    <b v="1"/>
    <x v="1"/>
    <n v="111"/>
    <n v="51.67"/>
    <x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2"/>
    <n v="103"/>
    <n v="297.02999999999997"/>
    <x v="2"/>
    <x v="2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2"/>
    <n v="0"/>
    <n v="10"/>
    <x v="2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2"/>
    <n v="0"/>
    <n v="0"/>
    <x v="2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2"/>
    <n v="118"/>
    <n v="110.35"/>
    <x v="2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2"/>
    <s v="GBP"/>
    <n v="1438875107"/>
    <n v="1436283107"/>
    <b v="0"/>
    <n v="90"/>
    <b v="1"/>
    <x v="2"/>
    <n v="102"/>
    <n v="33.94"/>
    <x v="2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n v="146"/>
    <n v="40.42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2"/>
    <n v="160"/>
    <n v="40.29"/>
    <x v="2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2"/>
    <n v="111"/>
    <n v="58.42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2"/>
    <n v="102"/>
    <n v="125.12"/>
    <x v="2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2"/>
    <s v="GBP"/>
    <n v="1462545358"/>
    <n v="1459953358"/>
    <b v="1"/>
    <n v="117"/>
    <b v="1"/>
    <x v="2"/>
    <n v="109"/>
    <n v="65.099999999999994"/>
    <x v="2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2"/>
    <n v="129"/>
    <n v="60.69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"/>
    <n v="137"/>
    <n v="54"/>
    <x v="1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9"/>
    <s v="EUR"/>
    <n v="1475310825"/>
    <n v="1472718825"/>
    <b v="0"/>
    <n v="0"/>
    <b v="0"/>
    <x v="33"/>
    <n v="0"/>
    <n v="0"/>
    <x v="6"/>
    <x v="3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n v="121"/>
    <n v="163.78"/>
    <x v="1"/>
    <x v="7"/>
  </r>
  <r>
    <n v="2440"/>
    <s v="The first green Food Truck in Phnom Penh"/>
    <s v="Starting a entire clean energy food truck and set a new standard for Cambodia"/>
    <n v="5000"/>
    <n v="10"/>
    <x v="1"/>
    <x v="6"/>
    <s v="EUR"/>
    <n v="1455399313"/>
    <n v="1452807313"/>
    <b v="0"/>
    <n v="2"/>
    <b v="0"/>
    <x v="20"/>
    <n v="0"/>
    <n v="5"/>
    <x v="4"/>
    <x v="2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33"/>
    <n v="42"/>
    <n v="364.35"/>
    <x v="6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n v="119"/>
    <n v="63.18"/>
    <x v="1"/>
    <x v="7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2"/>
    <n v="0"/>
    <n v="20"/>
    <x v="1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8"/>
    <n v="4"/>
    <n v="82.46"/>
    <x v="2"/>
    <x v="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n v="104"/>
    <n v="56.41"/>
    <x v="1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2"/>
    <s v="GBP"/>
    <n v="1439806936"/>
    <n v="1437214936"/>
    <b v="0"/>
    <n v="31"/>
    <b v="1"/>
    <x v="2"/>
    <n v="162"/>
    <n v="52.35"/>
    <x v="2"/>
    <x v="2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20"/>
    <n v="0"/>
    <n v="37.5"/>
    <x v="4"/>
    <x v="2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2"/>
    <n v="119"/>
    <n v="49.69"/>
    <x v="2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9"/>
    <n v="100"/>
    <n v="169.92"/>
    <x v="1"/>
    <x v="2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n v="182"/>
    <n v="81.75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n v="137"/>
    <n v="50.29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5"/>
    <n v="0"/>
    <n v="0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"/>
    <n v="110"/>
    <n v="31.83"/>
    <x v="1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2"/>
    <n v="27"/>
    <n v="35"/>
    <x v="2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x v="2"/>
    <s v="GBP"/>
    <n v="1400423973"/>
    <n v="1399387173"/>
    <b v="0"/>
    <n v="17"/>
    <b v="1"/>
    <x v="2"/>
    <n v="100"/>
    <n v="176.47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3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5"/>
    <n v="0"/>
    <n v="22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5"/>
    <n v="0"/>
    <n v="0"/>
    <x v="0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x v="25"/>
    <n v="0"/>
    <n v="0"/>
    <x v="6"/>
    <x v="2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24"/>
    <n v="975"/>
    <n v="426.93"/>
    <x v="7"/>
    <x v="2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2"/>
    <n v="0"/>
    <n v="0"/>
    <x v="2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5"/>
    <n v="0"/>
    <n v="0"/>
    <x v="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n v="111"/>
    <n v="95.7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9"/>
    <s v="EUR"/>
    <n v="1481367600"/>
    <n v="1477839675"/>
    <b v="0"/>
    <n v="10"/>
    <b v="0"/>
    <x v="16"/>
    <n v="7"/>
    <n v="80.5"/>
    <x v="5"/>
    <x v="16"/>
  </r>
  <r>
    <n v="2767"/>
    <s v="the Giant Turnip"/>
    <s v="An animated bedtime story with Dedka, Babka and the rest of the family working together on a BIG problem"/>
    <n v="4000"/>
    <n v="34"/>
    <x v="1"/>
    <x v="4"/>
    <s v="CAD"/>
    <n v="1439766050"/>
    <n v="1434582050"/>
    <b v="0"/>
    <n v="3"/>
    <b v="0"/>
    <x v="11"/>
    <n v="1"/>
    <n v="11.33"/>
    <x v="5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2"/>
    <s v="GBP"/>
    <n v="1460553480"/>
    <n v="1458770384"/>
    <b v="0"/>
    <n v="23"/>
    <b v="1"/>
    <x v="2"/>
    <n v="171"/>
    <n v="52.17"/>
    <x v="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4"/>
    <s v="CAD"/>
    <n v="1437082736"/>
    <n v="1435354736"/>
    <b v="0"/>
    <n v="3"/>
    <b v="0"/>
    <x v="39"/>
    <n v="8"/>
    <n v="26"/>
    <x v="3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2"/>
    <n v="106"/>
    <n v="25.3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2"/>
    <s v="GBP"/>
    <n v="1413792034"/>
    <n v="1411200034"/>
    <b v="0"/>
    <n v="73"/>
    <b v="1"/>
    <x v="2"/>
    <n v="100"/>
    <n v="68.53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8"/>
    <n v="100"/>
    <n v="370.37"/>
    <x v="2"/>
    <x v="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4"/>
    <n v="40"/>
    <n v="25.71"/>
    <x v="0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1"/>
    <s v="AUD"/>
    <n v="1437473005"/>
    <n v="1434881005"/>
    <b v="0"/>
    <n v="73"/>
    <b v="1"/>
    <x v="2"/>
    <n v="111"/>
    <n v="151.46"/>
    <x v="2"/>
    <x v="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21"/>
    <n v="342"/>
    <n v="43.03"/>
    <x v="1"/>
    <x v="2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2"/>
    <n v="111"/>
    <n v="57.63"/>
    <x v="2"/>
    <x v="2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x v="22"/>
    <n v="0"/>
    <n v="15"/>
    <x v="0"/>
    <x v="2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2"/>
    <n v="1"/>
    <n v="25"/>
    <x v="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4"/>
    <s v="CAD"/>
    <n v="1428945472"/>
    <n v="1423765072"/>
    <b v="0"/>
    <n v="37"/>
    <b v="0"/>
    <x v="22"/>
    <n v="28"/>
    <n v="55.95"/>
    <x v="0"/>
    <x v="2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2"/>
    <n v="10"/>
    <n v="142.86000000000001"/>
    <x v="2"/>
    <x v="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28"/>
    <n v="0"/>
    <n v="0"/>
    <x v="5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38"/>
    <n v="137"/>
    <n v="40.42"/>
    <x v="1"/>
    <x v="38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5"/>
    <n v="0"/>
    <n v="10.33"/>
    <x v="0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2"/>
    <n v="2"/>
    <n v="15"/>
    <x v="2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28"/>
    <n v="1"/>
    <n v="15"/>
    <x v="5"/>
    <x v="2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5"/>
    <n v="0"/>
    <n v="71.67"/>
    <x v="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"/>
    <n v="136"/>
    <n v="35.79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2"/>
    <n v="3"/>
    <n v="25"/>
    <x v="2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2"/>
    <n v="100"/>
    <n v="93.76"/>
    <x v="2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n v="108"/>
    <n v="55.2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2"/>
    <n v="0"/>
    <n v="5.5"/>
    <x v="1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7"/>
    <s v="DKK"/>
    <n v="1458579568"/>
    <n v="1455991168"/>
    <b v="0"/>
    <n v="35"/>
    <b v="1"/>
    <x v="3"/>
    <n v="108"/>
    <n v="462.86"/>
    <x v="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2"/>
    <n v="100"/>
    <n v="121.36"/>
    <x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2"/>
    <s v="GBP"/>
    <n v="1436114603"/>
    <n v="1433090603"/>
    <b v="1"/>
    <n v="113"/>
    <b v="1"/>
    <x v="2"/>
    <n v="103"/>
    <n v="36.61"/>
    <x v="2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16"/>
    <n v="0"/>
    <n v="0"/>
    <x v="5"/>
    <x v="1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2"/>
    <n v="131"/>
    <n v="97.92"/>
    <x v="2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x v="1"/>
    <s v="AUD"/>
    <n v="1408596589"/>
    <n v="1406004589"/>
    <b v="0"/>
    <n v="1"/>
    <b v="0"/>
    <x v="2"/>
    <n v="0"/>
    <n v="1"/>
    <x v="2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33"/>
    <n v="0"/>
    <n v="13"/>
    <x v="6"/>
    <x v="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2"/>
    <n v="0"/>
    <n v="16"/>
    <x v="2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5"/>
    <n v="111"/>
    <n v="74.180000000000007"/>
    <x v="4"/>
    <x v="3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2"/>
    <n v="100"/>
    <n v="150.41999999999999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15"/>
    <n v="167"/>
    <n v="99.46"/>
    <x v="6"/>
    <x v="1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13"/>
    <n v="9"/>
    <n v="47.33"/>
    <x v="2"/>
    <x v="13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4"/>
    <n v="16"/>
    <n v="160"/>
    <x v="0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2"/>
    <n v="140"/>
    <n v="50.98"/>
    <x v="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2"/>
    <n v="103"/>
    <n v="115.87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2"/>
    <s v="GBP"/>
    <n v="1427806320"/>
    <n v="1422834819"/>
    <b v="0"/>
    <n v="27"/>
    <b v="1"/>
    <x v="2"/>
    <n v="103"/>
    <n v="132.96"/>
    <x v="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4"/>
    <n v="40"/>
    <n v="80.2"/>
    <x v="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2"/>
    <n v="105"/>
    <n v="56.07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2"/>
    <n v="100"/>
    <n v="209.84"/>
    <x v="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2"/>
    <n v="2"/>
    <n v="25"/>
    <x v="2"/>
    <x v="2"/>
  </r>
  <r>
    <n v="29"/>
    <s v="The JOB Prelude."/>
    <s v="Genuine, no cliche Cop dramedy. Stories based on Adam's time as a Constable. What really goes on? Think you know the Police? Find out."/>
    <n v="3000"/>
    <n v="3700"/>
    <x v="0"/>
    <x v="2"/>
    <s v="GBP"/>
    <n v="1406045368"/>
    <n v="1403453368"/>
    <b v="0"/>
    <n v="117"/>
    <b v="1"/>
    <x v="18"/>
    <n v="123"/>
    <n v="31.62"/>
    <x v="0"/>
    <x v="18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6"/>
    <n v="21"/>
    <n v="189.33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2"/>
    <n v="5"/>
    <n v="24.33"/>
    <x v="2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8"/>
    <n v="183"/>
    <n v="159.51"/>
    <x v="0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2"/>
    <n v="102"/>
    <n v="204.05"/>
    <x v="2"/>
    <x v="2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x v="16"/>
    <n v="0"/>
    <n v="0"/>
    <x v="5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30"/>
    <n v="0"/>
    <n v="0"/>
    <x v="7"/>
    <x v="3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2"/>
    <n v="110"/>
    <n v="91.3"/>
    <x v="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2"/>
    <n v="130"/>
    <n v="28.89"/>
    <x v="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x v="22"/>
    <n v="0"/>
    <n v="20.25"/>
    <x v="0"/>
    <x v="2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n v="1451656563"/>
    <b v="1"/>
    <n v="61"/>
    <b v="1"/>
    <x v="21"/>
    <n v="119"/>
    <n v="388.98"/>
    <x v="1"/>
    <x v="2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n v="240"/>
    <n v="41.38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2"/>
    <n v="102"/>
    <n v="136.85"/>
    <x v="2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"/>
    <n v="108"/>
    <n v="54.2"/>
    <x v="1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2"/>
    <n v="31"/>
    <n v="1250"/>
    <x v="2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3"/>
    <n v="100"/>
    <n v="73.33"/>
    <x v="2"/>
    <x v="1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13"/>
    <n v="46"/>
    <n v="70.83"/>
    <x v="2"/>
    <x v="1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2"/>
    <n v="28"/>
    <n v="51"/>
    <x v="2"/>
    <x v="2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5"/>
    <n v="3"/>
    <n v="20.5"/>
    <x v="0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n v="103"/>
    <n v="133.13999999999999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5"/>
    <n v="1"/>
    <n v="15.2"/>
    <x v="0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n v="139"/>
    <n v="40.35"/>
    <x v="1"/>
    <x v="7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5"/>
    <n v="22"/>
    <n v="66.52"/>
    <x v="0"/>
    <x v="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"/>
    <n v="180"/>
    <n v="26.27"/>
    <x v="1"/>
    <x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8"/>
    <n v="142"/>
    <n v="193.84"/>
    <x v="0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n v="101"/>
    <n v="146.65"/>
    <x v="0"/>
    <x v="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8"/>
    <n v="9"/>
    <n v="64.8"/>
    <x v="2"/>
    <x v="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2"/>
    <n v="0"/>
    <n v="46.25"/>
    <x v="2"/>
    <x v="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2"/>
    <n v="108"/>
    <n v="149.46"/>
    <x v="5"/>
    <x v="3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6"/>
    <n v="0"/>
    <n v="42.5"/>
    <x v="1"/>
    <x v="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37"/>
    <n v="0"/>
    <n v="0"/>
    <x v="3"/>
    <x v="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2"/>
    <n v="139"/>
    <n v="103.2"/>
    <x v="5"/>
    <x v="32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2"/>
    <n v="37"/>
    <n v="147.4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2"/>
    <n v="119"/>
    <n v="176.09"/>
    <x v="2"/>
    <x v="2"/>
  </r>
  <r>
    <n v="409"/>
    <s v="The Lost Generation"/>
    <s v="I am working on a project that explores the relationship between education to work for youth within the European Union."/>
    <n v="500"/>
    <n v="684"/>
    <x v="0"/>
    <x v="2"/>
    <s v="GBP"/>
    <n v="1469220144"/>
    <n v="1466628144"/>
    <b v="0"/>
    <n v="15"/>
    <b v="1"/>
    <x v="0"/>
    <n v="137"/>
    <n v="45.6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13"/>
    <n v="0"/>
    <n v="0"/>
    <x v="2"/>
    <x v="13"/>
  </r>
  <r>
    <n v="50"/>
    <s v="The Love Lounge"/>
    <s v="A brand new dating show which helps one lucky lady find her Mr Right with difficult decisions to make along the way."/>
    <n v="600"/>
    <n v="600"/>
    <x v="0"/>
    <x v="2"/>
    <s v="GBP"/>
    <n v="1422637200"/>
    <n v="1419271458"/>
    <b v="0"/>
    <n v="22"/>
    <b v="1"/>
    <x v="18"/>
    <n v="100"/>
    <n v="27.27"/>
    <x v="0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2"/>
    <n v="5"/>
    <n v="18.75"/>
    <x v="2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20"/>
    <n v="0"/>
    <n v="0"/>
    <x v="4"/>
    <x v="2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2"/>
    <n v="114"/>
    <n v="87.96"/>
    <x v="2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33"/>
    <n v="17"/>
    <n v="110.29"/>
    <x v="6"/>
    <x v="3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2"/>
    <n v="15"/>
    <n v="57.25"/>
    <x v="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2"/>
    <n v="116"/>
    <n v="55.33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9"/>
    <n v="131"/>
    <n v="43.55"/>
    <x v="5"/>
    <x v="1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2"/>
    <n v="106"/>
    <n v="36.07"/>
    <x v="2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2"/>
    <n v="105"/>
    <n v="114.29"/>
    <x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n v="108"/>
    <n v="45.67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4"/>
    <n v="0"/>
    <n v="1"/>
    <x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2"/>
    <n v="100"/>
    <n v="227.27"/>
    <x v="2"/>
    <x v="2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2"/>
    <n v="16"/>
    <n v="66.67"/>
    <x v="2"/>
    <x v="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9"/>
    <n v="112"/>
    <n v="68.37"/>
    <x v="5"/>
    <x v="19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x v="13"/>
    <n v="3"/>
    <n v="30.13"/>
    <x v="2"/>
    <x v="1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n v="100"/>
    <n v="46.95"/>
    <x v="1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n v="105"/>
    <n v="109.42"/>
    <x v="0"/>
    <x v="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20"/>
    <n v="0"/>
    <n v="25"/>
    <x v="4"/>
    <x v="20"/>
  </r>
  <r>
    <n v="3811"/>
    <s v="The Merchant of Venice"/>
    <s v="The University of Exeter Shakespeare Society is touring its acclaimed show The Merchant of Venice to Stratford-upon-Avon!"/>
    <n v="250"/>
    <n v="825"/>
    <x v="0"/>
    <x v="2"/>
    <s v="GBP"/>
    <n v="1464692400"/>
    <n v="1461769373"/>
    <b v="0"/>
    <n v="19"/>
    <b v="1"/>
    <x v="2"/>
    <n v="330"/>
    <n v="43.42"/>
    <x v="2"/>
    <x v="2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2"/>
    <n v="70"/>
    <n v="63.56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x v="22"/>
    <n v="10"/>
    <n v="94.51"/>
    <x v="0"/>
    <x v="2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2"/>
    <n v="111"/>
    <n v="83.05"/>
    <x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15"/>
    <n v="2260300"/>
    <n v="138.66999999999999"/>
    <x v="6"/>
    <x v="1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4"/>
    <s v="CAD"/>
    <n v="1419224340"/>
    <n v="1416363886"/>
    <b v="0"/>
    <n v="43"/>
    <b v="1"/>
    <x v="7"/>
    <n v="100"/>
    <n v="104.65"/>
    <x v="1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20"/>
    <n v="6"/>
    <n v="89.21"/>
    <x v="4"/>
    <x v="20"/>
  </r>
  <r>
    <n v="2549"/>
    <s v="The Miller's Wife, a new opera"/>
    <s v="A new opera in English by Mike Christie to be premiÃ¨red at the Arcola Theatre, London UK from 14th-17th August 2013."/>
    <n v="1570"/>
    <n v="1614"/>
    <x v="0"/>
    <x v="2"/>
    <s v="GBP"/>
    <n v="1370019600"/>
    <n v="1366999870"/>
    <b v="0"/>
    <n v="37"/>
    <b v="1"/>
    <x v="29"/>
    <n v="103"/>
    <n v="43.62"/>
    <x v="1"/>
    <x v="29"/>
  </r>
  <r>
    <n v="4059"/>
    <s v="The Million Dollar Shot"/>
    <s v="A very Canadian children's play inspired by the tradition of British pantomimes like Aladdin, and the Nutcracker."/>
    <n v="10000"/>
    <n v="250"/>
    <x v="1"/>
    <x v="4"/>
    <s v="CAD"/>
    <n v="1410836400"/>
    <n v="1408116152"/>
    <b v="0"/>
    <n v="7"/>
    <b v="0"/>
    <x v="2"/>
    <n v="3"/>
    <n v="35.71"/>
    <x v="2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6"/>
    <n v="107"/>
    <n v="267"/>
    <x v="6"/>
    <x v="36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x v="27"/>
    <n v="0"/>
    <n v="41.33"/>
    <x v="6"/>
    <x v="2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2"/>
    <n v="7"/>
    <n v="59"/>
    <x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5"/>
    <n v="2"/>
    <n v="50.17"/>
    <x v="0"/>
    <x v="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2"/>
    <n v="163"/>
    <n v="58.1"/>
    <x v="2"/>
    <x v="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30"/>
    <n v="2"/>
    <n v="16.2"/>
    <x v="7"/>
    <x v="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33"/>
    <n v="73"/>
    <n v="405.5"/>
    <x v="6"/>
    <x v="33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11"/>
    <n v="10"/>
    <n v="31.76"/>
    <x v="5"/>
    <x v="1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7"/>
    <n v="107"/>
    <n v="60.97"/>
    <x v="6"/>
    <x v="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2"/>
    <n v="110"/>
    <n v="51.22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x v="2"/>
    <s v="GBP"/>
    <n v="1441358873"/>
    <n v="1438939673"/>
    <b v="0"/>
    <n v="42"/>
    <b v="1"/>
    <x v="2"/>
    <n v="102"/>
    <n v="24.29"/>
    <x v="2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3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3"/>
    <n v="143"/>
    <n v="48.54"/>
    <x v="2"/>
    <x v="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38"/>
    <n v="174"/>
    <n v="51.85"/>
    <x v="1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x v="23"/>
    <n v="3"/>
    <n v="100"/>
    <x v="5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6"/>
    <n v="0"/>
    <n v="12.4"/>
    <x v="1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4"/>
    <n v="267"/>
    <n v="63.1"/>
    <x v="1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6"/>
    <n v="38"/>
    <n v="6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2"/>
    <s v="GBP"/>
    <n v="1449255686"/>
    <n v="1446663686"/>
    <b v="0"/>
    <n v="51"/>
    <b v="1"/>
    <x v="2"/>
    <n v="103"/>
    <n v="60.78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2"/>
    <s v="GBP"/>
    <n v="1434039186"/>
    <n v="1430151186"/>
    <b v="0"/>
    <n v="6"/>
    <b v="1"/>
    <x v="8"/>
    <n v="103"/>
    <n v="120.17"/>
    <x v="2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4"/>
    <n v="120"/>
    <n v="41.7"/>
    <x v="1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8"/>
    <n v="113"/>
    <n v="50.76"/>
    <x v="2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2"/>
    <s v="GBP"/>
    <n v="1406825159"/>
    <n v="1404233159"/>
    <b v="0"/>
    <n v="21"/>
    <b v="1"/>
    <x v="2"/>
    <n v="101"/>
    <n v="33.57"/>
    <x v="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x v="27"/>
    <n v="1"/>
    <n v="71.599999999999994"/>
    <x v="6"/>
    <x v="27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x v="23"/>
    <n v="13"/>
    <n v="65"/>
    <x v="5"/>
    <x v="2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"/>
    <n v="121"/>
    <n v="37.94"/>
    <x v="1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8"/>
    <n v="0"/>
    <n v="50"/>
    <x v="2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2"/>
    <n v="110"/>
    <n v="92.04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n v="100"/>
    <n v="94.74"/>
    <x v="1"/>
    <x v="7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2"/>
    <n v="0"/>
    <n v="13"/>
    <x v="2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2"/>
    <n v="101"/>
    <n v="114.13"/>
    <x v="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2"/>
    <s v="GBP"/>
    <n v="1401465600"/>
    <n v="1399032813"/>
    <b v="0"/>
    <n v="145"/>
    <b v="1"/>
    <x v="8"/>
    <n v="302"/>
    <n v="52.1"/>
    <x v="2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9"/>
    <n v="126"/>
    <n v="84.08"/>
    <x v="1"/>
    <x v="29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40"/>
    <n v="1"/>
    <n v="17"/>
    <x v="6"/>
    <x v="4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31"/>
    <n v="0"/>
    <n v="3"/>
    <x v="3"/>
    <x v="3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5"/>
    <n v="39"/>
    <n v="393.59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4"/>
    <n v="0"/>
    <n v="0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n v="108"/>
    <n v="58.72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2"/>
    <n v="11"/>
    <n v="40"/>
    <x v="2"/>
    <x v="2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2"/>
    <n v="34"/>
    <n v="33.08"/>
    <x v="2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x v="2"/>
    <n v="2"/>
    <n v="15"/>
    <x v="2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n v="110"/>
    <n v="157.33000000000001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2"/>
    <n v="120"/>
    <n v="104.5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2"/>
    <s v="GBP"/>
    <n v="1387281600"/>
    <n v="1384811721"/>
    <b v="0"/>
    <n v="45"/>
    <b v="1"/>
    <x v="38"/>
    <n v="113"/>
    <n v="12.53"/>
    <x v="1"/>
    <x v="38"/>
  </r>
  <r>
    <n v="229"/>
    <s v="The Perfect Plan"/>
    <s v="I teenage girl that wants to go around the system. She does all she can to cheat and finds herself in a bad position when she messesup"/>
    <n v="3000"/>
    <n v="0"/>
    <x v="1"/>
    <x v="3"/>
    <s v="EUR"/>
    <n v="1455402297"/>
    <n v="1452810297"/>
    <b v="0"/>
    <n v="0"/>
    <b v="0"/>
    <x v="4"/>
    <n v="0"/>
    <n v="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n v="229"/>
    <n v="56.9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9"/>
    <n v="110"/>
    <n v="100"/>
    <x v="1"/>
    <x v="2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33"/>
    <n v="39"/>
    <n v="113.63"/>
    <x v="6"/>
    <x v="33"/>
  </r>
  <r>
    <n v="2804"/>
    <s v="The Piano Man"/>
    <s v="The real-life story of the mysterious 'Piano Man' who washed ashore with no memory; with no speech; but with an amazing ability..."/>
    <n v="1000"/>
    <n v="1150"/>
    <x v="0"/>
    <x v="2"/>
    <s v="GBP"/>
    <n v="1411987990"/>
    <n v="1409395990"/>
    <b v="0"/>
    <n v="23"/>
    <b v="1"/>
    <x v="2"/>
    <n v="115"/>
    <n v="50"/>
    <x v="2"/>
    <x v="2"/>
  </r>
  <r>
    <n v="3564"/>
    <s v="The Pillowman Aberdeen"/>
    <s v="Multi Award-Winng play THE PILLOWMAN coming to the Arts Centre Theatre, Aberdeen"/>
    <n v="1000"/>
    <n v="1005"/>
    <x v="0"/>
    <x v="2"/>
    <s v="GBP"/>
    <n v="1444060800"/>
    <n v="1440082649"/>
    <b v="0"/>
    <n v="17"/>
    <b v="1"/>
    <x v="2"/>
    <n v="101"/>
    <n v="59.12"/>
    <x v="2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8"/>
    <n v="351"/>
    <n v="71.239999999999995"/>
    <x v="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2"/>
    <s v="GBP"/>
    <n v="1436380200"/>
    <n v="1433615400"/>
    <b v="0"/>
    <n v="9"/>
    <b v="1"/>
    <x v="3"/>
    <n v="101"/>
    <n v="299.22000000000003"/>
    <x v="3"/>
    <x v="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n v="102"/>
    <n v="104.82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15"/>
    <n v="246"/>
    <n v="161.88"/>
    <x v="6"/>
    <x v="1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15"/>
    <n v="1678"/>
    <n v="20.47"/>
    <x v="6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2"/>
    <n v="12"/>
    <n v="61.09"/>
    <x v="1"/>
    <x v="1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39"/>
    <n v="0"/>
    <n v="0"/>
    <x v="3"/>
    <x v="39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24"/>
    <n v="1360"/>
    <n v="53.87"/>
    <x v="7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2"/>
    <n v="0"/>
    <n v="37.5"/>
    <x v="1"/>
    <x v="12"/>
  </r>
  <r>
    <n v="3379"/>
    <s v="The Promise"/>
    <s v="A play by Alexei Arbuzov about the lives of three teenagers during the Nazi siege of Leningrad, 1942, in a new adaptation by Nick Dear."/>
    <n v="2000"/>
    <n v="2073"/>
    <x v="0"/>
    <x v="2"/>
    <s v="GBP"/>
    <n v="1440630000"/>
    <n v="1439122800"/>
    <b v="0"/>
    <n v="38"/>
    <b v="1"/>
    <x v="2"/>
    <n v="104"/>
    <n v="54.55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n v="101"/>
    <n v="74.95"/>
    <x v="1"/>
    <x v="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13"/>
    <n v="0"/>
    <n v="0"/>
    <x v="2"/>
    <x v="1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38"/>
    <n v="142"/>
    <n v="88.47"/>
    <x v="1"/>
    <x v="3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n v="101"/>
    <n v="38.94"/>
    <x v="1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3"/>
    <n v="101"/>
    <n v="267.64999999999998"/>
    <x v="2"/>
    <x v="1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30"/>
    <n v="0"/>
    <n v="11.25"/>
    <x v="7"/>
    <x v="3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2"/>
    <n v="11"/>
    <n v="51.67"/>
    <x v="2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"/>
    <n v="105"/>
    <n v="35.61"/>
    <x v="1"/>
    <x v="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3"/>
    <x v="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0"/>
    <n v="103"/>
    <n v="60"/>
    <x v="0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4"/>
    <s v="CAD"/>
    <n v="1436373900"/>
    <n v="1433861210"/>
    <b v="0"/>
    <n v="2"/>
    <b v="0"/>
    <x v="34"/>
    <n v="0"/>
    <n v="18"/>
    <x v="7"/>
    <x v="34"/>
  </r>
  <r>
    <n v="2711"/>
    <s v="The Red Shoes"/>
    <s v="We're aiming to launch a production involving circus performers, musicians and artists in a new space, creating a night of live art."/>
    <n v="3910"/>
    <n v="3938"/>
    <x v="0"/>
    <x v="2"/>
    <s v="GBP"/>
    <n v="1403301660"/>
    <n v="1400694790"/>
    <b v="1"/>
    <n v="73"/>
    <b v="1"/>
    <x v="8"/>
    <n v="101"/>
    <n v="53.95"/>
    <x v="2"/>
    <x v="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2"/>
    <n v="128"/>
    <n v="49.23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2"/>
    <n v="107"/>
    <n v="53.34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4"/>
    <n v="33"/>
    <n v="30.85"/>
    <x v="0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2"/>
    <n v="33"/>
    <n v="50.88"/>
    <x v="2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1"/>
    <s v="AUD"/>
    <n v="1404022381"/>
    <n v="1402294381"/>
    <b v="0"/>
    <n v="1"/>
    <b v="0"/>
    <x v="13"/>
    <n v="0"/>
    <n v="5"/>
    <x v="2"/>
    <x v="1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n v="124"/>
    <n v="139.53"/>
    <x v="0"/>
    <x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37"/>
    <n v="0"/>
    <n v="0"/>
    <x v="3"/>
    <x v="3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2"/>
    <n v="1"/>
    <n v="52.5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2"/>
    <n v="148"/>
    <n v="35.44"/>
    <x v="5"/>
    <x v="3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2"/>
    <n v="117"/>
    <n v="50.67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2"/>
    <s v="GBP"/>
    <n v="1481749278"/>
    <n v="1479157278"/>
    <b v="0"/>
    <n v="128"/>
    <b v="1"/>
    <x v="24"/>
    <n v="107"/>
    <n v="58.63"/>
    <x v="7"/>
    <x v="24"/>
  </r>
  <r>
    <n v="3709"/>
    <s v="The Ruby Darlings Show"/>
    <s v="The filthily talented Ruby and Darling, take you on a raunch-tastic musical discovery of life with a vagina. #sayno"/>
    <n v="1000"/>
    <n v="1082.5"/>
    <x v="0"/>
    <x v="2"/>
    <s v="GBP"/>
    <n v="1403715546"/>
    <n v="1401123546"/>
    <b v="0"/>
    <n v="35"/>
    <b v="1"/>
    <x v="2"/>
    <n v="108"/>
    <n v="30.93"/>
    <x v="2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2"/>
    <s v="GBP"/>
    <n v="1437235200"/>
    <n v="1435177840"/>
    <b v="0"/>
    <n v="30"/>
    <b v="1"/>
    <x v="2"/>
    <n v="100"/>
    <n v="66.83"/>
    <x v="2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34"/>
    <n v="0"/>
    <n v="2"/>
    <x v="7"/>
    <x v="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n v="109"/>
    <n v="103.52"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"/>
    <n v="107"/>
    <n v="89.9"/>
    <x v="1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2"/>
    <n v="0"/>
    <n v="1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2"/>
    <n v="139"/>
    <n v="116.65"/>
    <x v="2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2"/>
    <n v="1"/>
    <n v="7"/>
    <x v="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1"/>
    <n v="20"/>
    <n v="21.57"/>
    <x v="1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n v="101"/>
    <n v="87.83"/>
    <x v="1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2"/>
    <n v="0"/>
    <n v="0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2"/>
    <n v="109"/>
    <n v="40.07"/>
    <x v="2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2"/>
    <n v="108"/>
    <n v="106.8"/>
    <x v="2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x v="2"/>
    <s v="GBP"/>
    <n v="1481224736"/>
    <n v="1480360736"/>
    <b v="0"/>
    <n v="206"/>
    <b v="1"/>
    <x v="24"/>
    <n v="1867"/>
    <n v="90.64"/>
    <x v="7"/>
    <x v="2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28"/>
    <n v="0"/>
    <n v="5"/>
    <x v="5"/>
    <x v="2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2"/>
    <s v="GBP"/>
    <n v="1450051200"/>
    <n v="1447594176"/>
    <b v="0"/>
    <n v="46"/>
    <b v="1"/>
    <x v="2"/>
    <n v="109"/>
    <n v="71.150000000000006"/>
    <x v="2"/>
    <x v="2"/>
  </r>
  <r>
    <n v="316"/>
    <s v="THE SECRET TRIAL 5 - GRASSROOTS CROSS-CANADA TOUR"/>
    <s v="Award winning documentary The Secret Trial 5 needs your help for a Cross-Canada Tour!"/>
    <n v="15000"/>
    <n v="17066"/>
    <x v="0"/>
    <x v="4"/>
    <s v="CAD"/>
    <n v="1418273940"/>
    <n v="1415398197"/>
    <b v="1"/>
    <n v="158"/>
    <b v="1"/>
    <x v="0"/>
    <n v="114"/>
    <n v="108.01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x v="25"/>
    <n v="0"/>
    <n v="0"/>
    <x v="6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2"/>
    <n v="1"/>
    <n v="22.67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21"/>
    <n v="103"/>
    <n v="69.67"/>
    <x v="1"/>
    <x v="2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21"/>
    <n v="111"/>
    <n v="61.9"/>
    <x v="1"/>
    <x v="2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x v="13"/>
    <n v="0"/>
    <n v="0"/>
    <x v="2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8"/>
    <n v="4"/>
    <n v="125.27"/>
    <x v="2"/>
    <x v="8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37"/>
    <n v="1"/>
    <n v="5"/>
    <x v="3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20"/>
    <n v="0"/>
    <n v="1"/>
    <x v="4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3"/>
    <n v="20"/>
    <n v="83.72"/>
    <x v="3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2"/>
    <s v="GBP"/>
    <n v="1466899491"/>
    <n v="1464307491"/>
    <b v="0"/>
    <n v="8"/>
    <b v="1"/>
    <x v="2"/>
    <n v="123"/>
    <n v="46.13"/>
    <x v="2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2"/>
    <n v="0"/>
    <n v="40"/>
    <x v="2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2"/>
    <n v="0"/>
    <n v="0"/>
    <x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2"/>
    <n v="17"/>
    <n v="82.57"/>
    <x v="2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15"/>
    <n v="148"/>
    <n v="91.83"/>
    <x v="6"/>
    <x v="15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x v="20"/>
    <n v="1"/>
    <n v="100"/>
    <x v="4"/>
    <x v="2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x v="26"/>
    <n v="0"/>
    <n v="0"/>
    <x v="8"/>
    <x v="2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2"/>
    <n v="5"/>
    <n v="30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"/>
    <n v="114"/>
    <n v="104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2"/>
    <n v="115"/>
    <n v="58.69"/>
    <x v="2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2"/>
    <n v="109"/>
    <n v="81.38"/>
    <x v="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0"/>
    <n v="115"/>
    <n v="123.29"/>
    <x v="0"/>
    <x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n v="202"/>
    <n v="55.7"/>
    <x v="1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"/>
    <n v="145"/>
    <n v="70.53"/>
    <x v="1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2"/>
    <n v="117"/>
    <n v="92.16"/>
    <x v="5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n v="104"/>
    <n v="138.80000000000001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2"/>
    <s v="GBP"/>
    <n v="1437261419"/>
    <n v="1434669419"/>
    <b v="0"/>
    <n v="58"/>
    <b v="1"/>
    <x v="2"/>
    <n v="103"/>
    <n v="53.36"/>
    <x v="2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11"/>
    <n v="10"/>
    <n v="63.1"/>
    <x v="5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x v="25"/>
    <n v="17"/>
    <n v="111.41"/>
    <x v="6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2"/>
    <n v="3"/>
    <n v="15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n v="156"/>
    <n v="117.23"/>
    <x v="1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2"/>
    <n v="32"/>
    <n v="29.09"/>
    <x v="2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2"/>
    <n v="18"/>
    <n v="41.95"/>
    <x v="2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2"/>
    <n v="13"/>
    <n v="25.5"/>
    <x v="2"/>
    <x v="2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x v="22"/>
    <n v="0"/>
    <n v="0"/>
    <x v="0"/>
    <x v="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4"/>
    <s v="CAD"/>
    <n v="1493320519"/>
    <n v="1488140119"/>
    <b v="0"/>
    <n v="1"/>
    <b v="0"/>
    <x v="12"/>
    <n v="0"/>
    <n v="18"/>
    <x v="1"/>
    <x v="12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37"/>
    <n v="2"/>
    <n v="25"/>
    <x v="3"/>
    <x v="3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2"/>
    <n v="0"/>
    <n v="1"/>
    <x v="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2"/>
    <n v="109"/>
    <n v="135.63"/>
    <x v="2"/>
    <x v="2"/>
  </r>
  <r>
    <n v="3688"/>
    <s v="The Tulip Tree 2014"/>
    <s v="The Tulip Tree is a project I have been passionate about for 5 years. It is an unforgettable story that has never been told."/>
    <n v="3000"/>
    <n v="3275"/>
    <x v="0"/>
    <x v="2"/>
    <s v="GBP"/>
    <n v="1407524004"/>
    <n v="1404932004"/>
    <b v="0"/>
    <n v="39"/>
    <b v="1"/>
    <x v="2"/>
    <n v="109"/>
    <n v="83.97"/>
    <x v="2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2"/>
    <n v="116"/>
    <n v="73.58"/>
    <x v="2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2"/>
    <n v="100"/>
    <n v="421.11"/>
    <x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2"/>
    <n v="101"/>
    <n v="41.13"/>
    <x v="2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33"/>
    <n v="1"/>
    <n v="41.89"/>
    <x v="6"/>
    <x v="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2"/>
    <n v="102"/>
    <n v="164.62"/>
    <x v="2"/>
    <x v="2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3"/>
    <n v="2"/>
    <n v="11.64"/>
    <x v="3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n v="102"/>
    <n v="154.41999999999999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3"/>
    <s v="EUR"/>
    <n v="1483397940"/>
    <n v="1480493014"/>
    <b v="1"/>
    <n v="3663"/>
    <b v="1"/>
    <x v="27"/>
    <n v="2791"/>
    <n v="83.8"/>
    <x v="6"/>
    <x v="27"/>
  </r>
  <r>
    <n v="2150"/>
    <s v="The Unknown Door"/>
    <s v="A pixel styled open world detective game."/>
    <n v="50000"/>
    <n v="405"/>
    <x v="1"/>
    <x v="15"/>
    <s v="NOK"/>
    <n v="1468392599"/>
    <n v="1465800599"/>
    <b v="0"/>
    <n v="4"/>
    <b v="0"/>
    <x v="30"/>
    <n v="1"/>
    <n v="101.25"/>
    <x v="7"/>
    <x v="3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n v="116"/>
    <n v="116.86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4"/>
    <s v="CAD"/>
    <n v="1416211140"/>
    <n v="1413016216"/>
    <b v="0"/>
    <n v="28"/>
    <b v="1"/>
    <x v="2"/>
    <n v="180"/>
    <n v="43.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2"/>
    <n v="108"/>
    <n v="77"/>
    <x v="2"/>
    <x v="2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2"/>
    <n v="4"/>
    <n v="9.5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n v="152"/>
    <n v="64.25"/>
    <x v="1"/>
    <x v="7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37"/>
    <n v="0"/>
    <n v="0"/>
    <x v="3"/>
    <x v="3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4"/>
    <s v="CAD"/>
    <n v="1414862280"/>
    <n v="1412360309"/>
    <b v="0"/>
    <n v="72"/>
    <b v="1"/>
    <x v="2"/>
    <n v="107"/>
    <n v="74.209999999999994"/>
    <x v="2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"/>
    <n v="226"/>
    <n v="94.03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39"/>
    <n v="17"/>
    <n v="101.8"/>
    <x v="3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8"/>
    <n v="131"/>
    <n v="50.53"/>
    <x v="2"/>
    <x v="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n v="117"/>
    <n v="60.74"/>
    <x v="1"/>
    <x v="7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2"/>
    <n v="0"/>
    <n v="0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3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n v="126"/>
    <n v="57.08"/>
    <x v="0"/>
    <x v="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2"/>
    <n v="33"/>
    <n v="26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2"/>
    <s v="GBP"/>
    <n v="1431115500"/>
    <n v="1428733511"/>
    <b v="0"/>
    <n v="58"/>
    <b v="1"/>
    <x v="2"/>
    <n v="211"/>
    <n v="29.07"/>
    <x v="2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3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2"/>
    <s v="GBP"/>
    <n v="1434234010"/>
    <n v="1431642010"/>
    <b v="0"/>
    <n v="20"/>
    <b v="1"/>
    <x v="13"/>
    <n v="100"/>
    <n v="100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2"/>
    <n v="106"/>
    <n v="62.83"/>
    <x v="2"/>
    <x v="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2"/>
    <n v="103"/>
    <n v="100.5"/>
    <x v="2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2"/>
    <n v="0"/>
    <n v="0"/>
    <x v="2"/>
    <x v="2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39"/>
    <n v="0"/>
    <n v="1"/>
    <x v="3"/>
    <x v="39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6"/>
    <n v="0"/>
    <n v="50.33"/>
    <x v="1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5"/>
    <n v="427"/>
    <n v="31.69"/>
    <x v="4"/>
    <x v="3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n v="125"/>
    <n v="67.73"/>
    <x v="1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2"/>
    <n v="102"/>
    <n v="58.62"/>
    <x v="2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3"/>
    <n v="46"/>
    <n v="88.31"/>
    <x v="3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"/>
    <n v="113"/>
    <n v="51.48"/>
    <x v="1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33"/>
    <n v="2"/>
    <n v="51.38"/>
    <x v="6"/>
    <x v="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33"/>
    <n v="0"/>
    <n v="45.2"/>
    <x v="6"/>
    <x v="3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0"/>
    <n v="140"/>
    <n v="28.73"/>
    <x v="0"/>
    <x v="1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15"/>
    <n v="353"/>
    <n v="326.29000000000002"/>
    <x v="6"/>
    <x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4"/>
    <s v="CAD"/>
    <n v="1485147540"/>
    <n v="1481951853"/>
    <b v="0"/>
    <n v="14"/>
    <b v="0"/>
    <x v="33"/>
    <n v="46"/>
    <n v="164"/>
    <x v="6"/>
    <x v="3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2"/>
    <n v="4"/>
    <n v="54"/>
    <x v="1"/>
    <x v="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9"/>
    <n v="100"/>
    <n v="143.36000000000001"/>
    <x v="5"/>
    <x v="1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3"/>
    <n v="0"/>
    <n v="1.54"/>
    <x v="3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2"/>
    <n v="114"/>
    <n v="27.14"/>
    <x v="2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5"/>
    <n v="10"/>
    <n v="71.25"/>
    <x v="0"/>
    <x v="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3"/>
    <n v="100"/>
    <n v="107.64"/>
    <x v="6"/>
    <x v="33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x v="8"/>
    <n v="0"/>
    <n v="6.5"/>
    <x v="2"/>
    <x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8"/>
    <n v="0"/>
    <n v="87.5"/>
    <x v="2"/>
    <x v="8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8"/>
    <n v="39"/>
    <n v="69.53"/>
    <x v="2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2"/>
    <n v="11"/>
    <n v="80"/>
    <x v="2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5"/>
    <s v="NOK"/>
    <n v="1446418800"/>
    <n v="1443036470"/>
    <b v="0"/>
    <n v="48"/>
    <b v="1"/>
    <x v="2"/>
    <n v="105"/>
    <n v="327.08"/>
    <x v="2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2"/>
    <n v="100"/>
    <n v="63.83"/>
    <x v="2"/>
    <x v="2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2"/>
    <n v="0"/>
    <n v="0"/>
    <x v="2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4"/>
    <s v="CAD"/>
    <n v="1401595140"/>
    <n v="1398980941"/>
    <b v="0"/>
    <n v="17"/>
    <b v="0"/>
    <x v="8"/>
    <n v="23"/>
    <n v="53.53"/>
    <x v="2"/>
    <x v="8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x v="13"/>
    <n v="0"/>
    <n v="0"/>
    <x v="2"/>
    <x v="1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2"/>
    <n v="1"/>
    <n v="35.4"/>
    <x v="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n v="104"/>
    <n v="46.13"/>
    <x v="1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20"/>
    <n v="0"/>
    <n v="5"/>
    <x v="4"/>
    <x v="20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4"/>
    <n v="30"/>
    <n v="93.25"/>
    <x v="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30"/>
    <n v="30"/>
    <n v="51.29"/>
    <x v="7"/>
    <x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3"/>
    <n v="103"/>
    <n v="175.51"/>
    <x v="2"/>
    <x v="13"/>
  </r>
  <r>
    <n v="3626"/>
    <s v="These are your lives."/>
    <s v="The first four-week performance run for our dance-theatre company, Geste Records, to be performed at The Yard Theatre in September."/>
    <n v="4000"/>
    <n v="4073"/>
    <x v="0"/>
    <x v="2"/>
    <s v="GBP"/>
    <n v="1408204857"/>
    <n v="1406390457"/>
    <b v="0"/>
    <n v="48"/>
    <b v="1"/>
    <x v="2"/>
    <n v="102"/>
    <n v="84.85"/>
    <x v="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x v="25"/>
    <n v="3"/>
    <n v="37.5"/>
    <x v="6"/>
    <x v="2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"/>
    <n v="113"/>
    <n v="34"/>
    <x v="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2"/>
    <n v="191"/>
    <n v="358.69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3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20"/>
    <n v="17"/>
    <n v="16.829999999999998"/>
    <x v="4"/>
    <x v="2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1"/>
    <s v="EUR"/>
    <n v="1446331500"/>
    <n v="1442531217"/>
    <b v="0"/>
    <n v="285"/>
    <b v="0"/>
    <x v="40"/>
    <n v="39"/>
    <n v="117.49"/>
    <x v="6"/>
    <x v="4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38"/>
    <n v="125"/>
    <n v="168.51"/>
    <x v="1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x v="2"/>
    <n v="0"/>
    <n v="0"/>
    <x v="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28"/>
    <n v="3"/>
    <n v="50"/>
    <x v="5"/>
    <x v="28"/>
  </r>
  <r>
    <n v="1501"/>
    <s v="This is Nowhere"/>
    <s v="A hardcover book of surf, outdoor and nature photos from the British Columbia coast."/>
    <n v="52000"/>
    <n v="86492"/>
    <x v="0"/>
    <x v="4"/>
    <s v="CAD"/>
    <n v="1436364023"/>
    <n v="1433772023"/>
    <b v="1"/>
    <n v="885"/>
    <b v="1"/>
    <x v="3"/>
    <n v="166"/>
    <n v="97.73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2"/>
    <s v="GBP"/>
    <n v="1438968146"/>
    <n v="1436376146"/>
    <b v="0"/>
    <n v="66"/>
    <b v="1"/>
    <x v="2"/>
    <n v="102"/>
    <n v="44.76"/>
    <x v="2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n v="103"/>
    <n v="91.48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x v="13"/>
    <n v="13"/>
    <n v="57.65"/>
    <x v="2"/>
    <x v="1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2"/>
    <n v="17"/>
    <n v="33.33"/>
    <x v="2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x v="22"/>
    <n v="3"/>
    <n v="81.239999999999995"/>
    <x v="0"/>
    <x v="2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x v="2"/>
    <n v="23"/>
    <n v="18.75"/>
    <x v="2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2"/>
    <n v="107"/>
    <n v="62.67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2"/>
    <n v="16"/>
    <n v="91.83"/>
    <x v="2"/>
    <x v="2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4"/>
    <n v="36"/>
    <n v="373.5"/>
    <x v="0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n v="295"/>
    <n v="92.1"/>
    <x v="1"/>
    <x v="7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30"/>
    <n v="29"/>
    <n v="34.22"/>
    <x v="7"/>
    <x v="3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3"/>
    <n v="103"/>
    <n v="47.57"/>
    <x v="2"/>
    <x v="13"/>
  </r>
  <r>
    <n v="3287"/>
    <s v="Three Things: Stories About Life"/>
    <s v="An inspirational one-man play about crisis, community, and the search for wholeness."/>
    <n v="2500"/>
    <n v="2500"/>
    <x v="0"/>
    <x v="4"/>
    <s v="CAD"/>
    <n v="1448733628"/>
    <n v="1446573628"/>
    <b v="0"/>
    <n v="34"/>
    <b v="1"/>
    <x v="2"/>
    <n v="100"/>
    <n v="73.53"/>
    <x v="2"/>
    <x v="2"/>
  </r>
  <r>
    <n v="2528"/>
    <s v="Three Voices"/>
    <s v="I've been offered a contract with HatHut to record Feldman's 'Three Voices', which would be my first solo disc. I need your help!"/>
    <n v="4000"/>
    <n v="4289.99"/>
    <x v="0"/>
    <x v="2"/>
    <s v="GBP"/>
    <n v="1440068400"/>
    <n v="1438459303"/>
    <b v="0"/>
    <n v="81"/>
    <b v="1"/>
    <x v="29"/>
    <n v="107"/>
    <n v="52.96"/>
    <x v="1"/>
    <x v="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s v="NZD"/>
    <n v="1488622352"/>
    <n v="1486030352"/>
    <b v="0"/>
    <n v="91"/>
    <b v="1"/>
    <x v="2"/>
    <n v="170"/>
    <n v="84.29"/>
    <x v="2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2"/>
    <s v="GBP"/>
    <n v="1457906400"/>
    <n v="1457115427"/>
    <b v="0"/>
    <n v="31"/>
    <b v="1"/>
    <x v="2"/>
    <n v="149"/>
    <n v="15.13"/>
    <x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x v="22"/>
    <n v="8"/>
    <n v="37.56"/>
    <x v="0"/>
    <x v="2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n v="105"/>
    <n v="78.66"/>
    <x v="0"/>
    <x v="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3"/>
    <n v="52"/>
    <n v="94.19"/>
    <x v="3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2"/>
    <n v="38"/>
    <n v="86.62"/>
    <x v="2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24"/>
    <n v="180"/>
    <n v="24.27"/>
    <x v="7"/>
    <x v="24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4"/>
    <n v="42"/>
    <n v="77.11"/>
    <x v="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2"/>
    <n v="0"/>
    <n v="5"/>
    <x v="1"/>
    <x v="1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8"/>
    <n v="105"/>
    <n v="48.98"/>
    <x v="2"/>
    <x v="8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40"/>
    <n v="1"/>
    <n v="24.5"/>
    <x v="6"/>
    <x v="4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2"/>
    <n v="112"/>
    <n v="58.95"/>
    <x v="2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"/>
    <n v="120"/>
    <n v="88.15"/>
    <x v="1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2"/>
    <n v="117"/>
    <n v="57.55"/>
    <x v="2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2"/>
    <n v="22"/>
    <n v="55"/>
    <x v="2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2"/>
    <s v="GBP"/>
    <n v="1429955619"/>
    <n v="1424775219"/>
    <b v="0"/>
    <n v="24"/>
    <b v="1"/>
    <x v="2"/>
    <n v="100"/>
    <n v="41.67"/>
    <x v="2"/>
    <x v="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"/>
    <n v="134"/>
    <n v="31.66"/>
    <x v="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7"/>
    <s v="HKD"/>
    <n v="1475457107"/>
    <n v="1472865107"/>
    <b v="0"/>
    <n v="1"/>
    <b v="0"/>
    <x v="22"/>
    <n v="0"/>
    <n v="10"/>
    <x v="0"/>
    <x v="22"/>
  </r>
  <r>
    <n v="3244"/>
    <s v="'Time Please'"/>
    <s v="'Time Please' is a black comedy set in a failing public house in a run-down part of town, where things are about to get messy."/>
    <n v="1600"/>
    <n v="1647"/>
    <x v="0"/>
    <x v="2"/>
    <s v="GBP"/>
    <n v="1480613982"/>
    <n v="1478018382"/>
    <b v="0"/>
    <n v="69"/>
    <b v="1"/>
    <x v="2"/>
    <n v="103"/>
    <n v="23.87"/>
    <x v="2"/>
    <x v="2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2"/>
    <n v="9"/>
    <n v="32.5"/>
    <x v="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1"/>
    <s v="AUD"/>
    <n v="1424137247"/>
    <n v="1421545247"/>
    <b v="0"/>
    <n v="2"/>
    <b v="0"/>
    <x v="25"/>
    <n v="0"/>
    <n v="34"/>
    <x v="6"/>
    <x v="2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24"/>
    <n v="2647"/>
    <n v="53.48"/>
    <x v="7"/>
    <x v="2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n v="100"/>
    <n v="75.05"/>
    <x v="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15"/>
    <n v="508"/>
    <n v="101.56"/>
    <x v="6"/>
    <x v="1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36"/>
    <n v="18"/>
    <n v="126.48"/>
    <x v="6"/>
    <x v="3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4"/>
    <s v="CAD"/>
    <n v="1466789269"/>
    <n v="1464197269"/>
    <b v="0"/>
    <n v="1"/>
    <b v="0"/>
    <x v="25"/>
    <n v="0"/>
    <n v="1"/>
    <x v="6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2"/>
    <s v="GBP"/>
    <n v="1427919468"/>
    <n v="1425331068"/>
    <b v="0"/>
    <n v="69"/>
    <b v="1"/>
    <x v="2"/>
    <n v="106"/>
    <n v="23.1"/>
    <x v="2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9"/>
    <s v="EUR"/>
    <n v="1479410886"/>
    <n v="1474223286"/>
    <b v="0"/>
    <n v="2"/>
    <b v="0"/>
    <x v="25"/>
    <n v="3"/>
    <n v="150.5"/>
    <x v="6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2"/>
    <n v="120"/>
    <n v="85.53"/>
    <x v="2"/>
    <x v="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2"/>
    <n v="112"/>
    <n v="41.24"/>
    <x v="2"/>
    <x v="2"/>
  </r>
  <r>
    <n v="1569"/>
    <s v="to be removed (Canceled)"/>
    <s v="to be removed"/>
    <n v="30000"/>
    <n v="0"/>
    <x v="2"/>
    <x v="0"/>
    <s v="USD"/>
    <n v="1369498714"/>
    <n v="1366906714"/>
    <b v="0"/>
    <n v="0"/>
    <b v="0"/>
    <x v="23"/>
    <n v="0"/>
    <n v="0"/>
    <x v="5"/>
    <x v="23"/>
  </r>
  <r>
    <n v="3377"/>
    <s v="To Kill a Machine"/>
    <s v="An empowering play about war time code breaker Alan Turing which tells the real story of a hero vilified for his sexuality and suicide."/>
    <n v="8000"/>
    <n v="8084"/>
    <x v="0"/>
    <x v="2"/>
    <s v="GBP"/>
    <n v="1426870560"/>
    <n v="1424280899"/>
    <b v="0"/>
    <n v="77"/>
    <b v="1"/>
    <x v="2"/>
    <n v="101"/>
    <n v="104.99"/>
    <x v="2"/>
    <x v="2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20"/>
    <n v="28"/>
    <n v="84.9"/>
    <x v="4"/>
    <x v="20"/>
  </r>
  <r>
    <n v="564"/>
    <s v="TOC TOC TROC"/>
    <s v="Plateforme de troc gratuit et d'Ã©changes en tous genres par nature. Mieux s'entraider, Ã©changer, de donner, louer ou vendre Ã  distance."/>
    <n v="18000"/>
    <n v="1"/>
    <x v="1"/>
    <x v="16"/>
    <s v="EUR"/>
    <n v="1457822275"/>
    <n v="1455230275"/>
    <b v="0"/>
    <n v="1"/>
    <b v="0"/>
    <x v="25"/>
    <n v="0"/>
    <n v="1"/>
    <x v="6"/>
    <x v="25"/>
  </r>
  <r>
    <n v="3341"/>
    <s v="Today I Live"/>
    <s v="A London flat, two stories play simultaneously. Irish mapmaker 1821, Iranian artist present day. Each senses the other. Worlds collide."/>
    <n v="3350"/>
    <n v="3350"/>
    <x v="0"/>
    <x v="2"/>
    <s v="GBP"/>
    <n v="1465750800"/>
    <n v="1463771421"/>
    <b v="0"/>
    <n v="28"/>
    <b v="1"/>
    <x v="2"/>
    <n v="100"/>
    <n v="119.64"/>
    <x v="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30"/>
    <n v="1"/>
    <n v="3"/>
    <x v="7"/>
    <x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2"/>
    <s v="GBP"/>
    <n v="1431204449"/>
    <n v="1428526049"/>
    <b v="0"/>
    <n v="13"/>
    <b v="1"/>
    <x v="2"/>
    <n v="101"/>
    <n v="310"/>
    <x v="2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2"/>
    <n v="114"/>
    <n v="119.18"/>
    <x v="2"/>
    <x v="2"/>
  </r>
  <r>
    <n v="3840"/>
    <s v="Tonight I'll be April"/>
    <s v="A gritty play looking at a modern day relationship, highlighting issues of mental health and abuse suffered by men."/>
    <n v="1"/>
    <n v="65"/>
    <x v="0"/>
    <x v="2"/>
    <s v="GBP"/>
    <n v="1459180229"/>
    <n v="1457023829"/>
    <b v="0"/>
    <n v="3"/>
    <b v="1"/>
    <x v="2"/>
    <n v="6500"/>
    <n v="21.67"/>
    <x v="2"/>
    <x v="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9"/>
    <n v="114"/>
    <n v="234.81"/>
    <x v="5"/>
    <x v="1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x v="25"/>
    <n v="0"/>
    <n v="0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n v="207"/>
    <n v="43.02"/>
    <x v="0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x v="4"/>
    <s v="CAD"/>
    <n v="1463929174"/>
    <n v="1461337174"/>
    <b v="0"/>
    <n v="9"/>
    <b v="0"/>
    <x v="36"/>
    <n v="50"/>
    <n v="117.56"/>
    <x v="6"/>
    <x v="3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2"/>
    <n v="107"/>
    <n v="204.57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n v="122"/>
    <n v="48.84"/>
    <x v="1"/>
    <x v="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n v="133"/>
    <n v="42.61"/>
    <x v="1"/>
    <x v="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3"/>
    <s v="EUR"/>
    <n v="1439707236"/>
    <n v="1437115236"/>
    <b v="0"/>
    <n v="144"/>
    <b v="1"/>
    <x v="24"/>
    <n v="1174"/>
    <n v="81.56"/>
    <x v="7"/>
    <x v="2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30"/>
    <n v="5"/>
    <n v="15"/>
    <x v="7"/>
    <x v="3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5"/>
    <n v="0"/>
    <n v="0"/>
    <x v="0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1"/>
    <s v="AUD"/>
    <n v="1465394340"/>
    <n v="1464677986"/>
    <b v="0"/>
    <n v="20"/>
    <b v="1"/>
    <x v="2"/>
    <n v="289"/>
    <n v="43.35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6"/>
    <s v="EUR"/>
    <n v="1483395209"/>
    <n v="1480803209"/>
    <b v="0"/>
    <n v="0"/>
    <b v="0"/>
    <x v="16"/>
    <n v="0"/>
    <n v="0"/>
    <x v="5"/>
    <x v="1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3"/>
    <s v="EUR"/>
    <n v="1456043057"/>
    <n v="1453451057"/>
    <b v="0"/>
    <n v="2"/>
    <b v="0"/>
    <x v="16"/>
    <n v="1"/>
    <n v="38.5"/>
    <x v="5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x v="16"/>
    <n v="10"/>
    <n v="744.55"/>
    <x v="5"/>
    <x v="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0"/>
    <s v="EUR"/>
    <n v="1459584417"/>
    <n v="1456996017"/>
    <b v="0"/>
    <n v="3"/>
    <b v="0"/>
    <x v="16"/>
    <n v="5"/>
    <n v="15"/>
    <x v="5"/>
    <x v="1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3"/>
    <n v="267"/>
    <n v="31.66"/>
    <x v="6"/>
    <x v="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1"/>
    <s v="EUR"/>
    <n v="1421319240"/>
    <n v="1418649019"/>
    <b v="0"/>
    <n v="55"/>
    <b v="1"/>
    <x v="19"/>
    <n v="100"/>
    <n v="127.33"/>
    <x v="5"/>
    <x v="19"/>
  </r>
  <r>
    <n v="2780"/>
    <s v="Travel with baby"/>
    <s v="Turn the World with my kids, and then write a book with the advice for traveling with baby"/>
    <n v="100000"/>
    <n v="0"/>
    <x v="1"/>
    <x v="9"/>
    <s v="EUR"/>
    <n v="1489142688"/>
    <n v="1486550688"/>
    <b v="0"/>
    <n v="0"/>
    <b v="0"/>
    <x v="11"/>
    <n v="0"/>
    <n v="0"/>
    <x v="5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2"/>
    <n v="223"/>
    <n v="61.94"/>
    <x v="2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3"/>
    <n v="100"/>
    <n v="143.21"/>
    <x v="2"/>
    <x v="1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24"/>
    <n v="1802"/>
    <n v="49.93"/>
    <x v="7"/>
    <x v="2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15"/>
    <n v="201"/>
    <n v="51.31"/>
    <x v="6"/>
    <x v="1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n v="181"/>
    <n v="31.14"/>
    <x v="1"/>
    <x v="7"/>
  </r>
  <r>
    <n v="1960"/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n v="1416559341"/>
    <b v="1"/>
    <n v="33"/>
    <b v="1"/>
    <x v="15"/>
    <n v="118"/>
    <n v="2500.9699999999998"/>
    <x v="6"/>
    <x v="1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33"/>
    <n v="83"/>
    <n v="301.94"/>
    <x v="6"/>
    <x v="3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6"/>
    <n v="1"/>
    <n v="15"/>
    <x v="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24"/>
    <n v="951"/>
    <n v="65.89"/>
    <x v="7"/>
    <x v="2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0"/>
    <n v="108"/>
    <n v="58.17"/>
    <x v="0"/>
    <x v="10"/>
  </r>
  <r>
    <n v="191"/>
    <s v="Trillion: Feature Film"/>
    <s v="A young boy passionate about Astronomy and Chemistry tracks down an astroid that scientists said would never hit earth."/>
    <n v="5000"/>
    <n v="250"/>
    <x v="1"/>
    <x v="1"/>
    <s v="AUD"/>
    <n v="1443782138"/>
    <n v="1440326138"/>
    <b v="0"/>
    <n v="3"/>
    <b v="0"/>
    <x v="4"/>
    <n v="5"/>
    <n v="83.33"/>
    <x v="0"/>
    <x v="4"/>
  </r>
  <r>
    <n v="1435"/>
    <s v="Trilogy of Crystals, book 1, translation"/>
    <s v="English translation of the first book from a sword and sorcery Fantasy trilogy, by Paolo Parente"/>
    <n v="15000"/>
    <n v="15"/>
    <x v="1"/>
    <x v="9"/>
    <s v="EUR"/>
    <n v="1444589020"/>
    <n v="1441997020"/>
    <b v="0"/>
    <n v="2"/>
    <b v="0"/>
    <x v="16"/>
    <n v="0"/>
    <n v="7.5"/>
    <x v="5"/>
    <x v="1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5"/>
    <n v="109"/>
    <n v="53.41"/>
    <x v="4"/>
    <x v="3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2"/>
    <n v="0"/>
    <n v="0"/>
    <x v="1"/>
    <x v="1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5"/>
    <n v="0"/>
    <n v="0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4"/>
    <n v="18"/>
    <n v="115.99"/>
    <x v="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3"/>
    <n v="6"/>
    <n v="98.79"/>
    <x v="3"/>
    <x v="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8"/>
    <n v="100"/>
    <n v="45.59"/>
    <x v="2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3"/>
    <s v="EUR"/>
    <n v="1470527094"/>
    <n v="1467935094"/>
    <b v="0"/>
    <n v="1"/>
    <b v="0"/>
    <x v="34"/>
    <n v="5"/>
    <n v="50"/>
    <x v="7"/>
    <x v="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5"/>
    <n v="5"/>
    <n v="62.5"/>
    <x v="0"/>
    <x v="5"/>
  </r>
  <r>
    <n v="696"/>
    <s v="trustee"/>
    <s v="Show your fidelity by wearing the Trustee rings! Show where you are (at)!"/>
    <n v="175000"/>
    <n v="1"/>
    <x v="1"/>
    <x v="11"/>
    <s v="EUR"/>
    <n v="1406326502"/>
    <n v="1403734502"/>
    <b v="0"/>
    <n v="1"/>
    <b v="0"/>
    <x v="33"/>
    <n v="0"/>
    <n v="1"/>
    <x v="6"/>
    <x v="3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2"/>
    <n v="0"/>
    <n v="0"/>
    <x v="2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2"/>
    <n v="8"/>
    <n v="10.17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2"/>
    <s v="GBP"/>
    <n v="1447426800"/>
    <n v="1444904830"/>
    <b v="0"/>
    <n v="159"/>
    <b v="1"/>
    <x v="3"/>
    <n v="105"/>
    <n v="59.41"/>
    <x v="3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36"/>
    <n v="11"/>
    <n v="33.76"/>
    <x v="6"/>
    <x v="36"/>
  </r>
  <r>
    <n v="3820"/>
    <s v="TUSENTACK THEATRE"/>
    <s v="Tusentack Theatre is a professional theatre company providing opportunities to adults who access Mental Health Services."/>
    <n v="300"/>
    <n v="430"/>
    <x v="0"/>
    <x v="2"/>
    <s v="GBP"/>
    <n v="1436110717"/>
    <n v="1433518717"/>
    <b v="0"/>
    <n v="20"/>
    <b v="1"/>
    <x v="2"/>
    <n v="143"/>
    <n v="21.5"/>
    <x v="2"/>
    <x v="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5"/>
    <n v="2"/>
    <n v="113.64"/>
    <x v="0"/>
    <x v="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2"/>
    <n v="103"/>
    <n v="66.959999999999994"/>
    <x v="2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2"/>
    <s v="GBP"/>
    <n v="1441042275"/>
    <n v="1438882275"/>
    <b v="0"/>
    <n v="32"/>
    <b v="1"/>
    <x v="2"/>
    <n v="105"/>
    <n v="39.380000000000003"/>
    <x v="2"/>
    <x v="2"/>
  </r>
  <r>
    <n v="3535"/>
    <s v="Twelve Angry Women"/>
    <s v="On the 60th anniversary of Twelve Angry Men, 12 female writers create 12 short pieces about what makes them angry."/>
    <n v="2000"/>
    <n v="2063"/>
    <x v="0"/>
    <x v="2"/>
    <s v="GBP"/>
    <n v="1443808800"/>
    <n v="1441120910"/>
    <b v="0"/>
    <n v="46"/>
    <b v="1"/>
    <x v="2"/>
    <n v="103"/>
    <n v="44.85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2"/>
    <n v="107"/>
    <n v="107.25"/>
    <x v="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20"/>
    <n v="0"/>
    <n v="0"/>
    <x v="4"/>
    <x v="2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2"/>
    <n v="102"/>
    <n v="52.49"/>
    <x v="2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2"/>
    <n v="1"/>
    <n v="25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5"/>
    <n v="212"/>
    <n v="13.54"/>
    <x v="4"/>
    <x v="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2"/>
    <n v="106"/>
    <n v="41.94"/>
    <x v="2"/>
    <x v="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0"/>
    <n v="100"/>
    <n v="192.31"/>
    <x v="0"/>
    <x v="1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2"/>
    <n v="10"/>
    <n v="10"/>
    <x v="2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15"/>
    <n v="153"/>
    <n v="138.49"/>
    <x v="6"/>
    <x v="1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6"/>
    <n v="3"/>
    <n v="4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2"/>
    <n v="105"/>
    <n v="93.43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x v="33"/>
    <n v="20"/>
    <n v="308.75"/>
    <x v="6"/>
    <x v="3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9"/>
    <s v="EUR"/>
    <n v="1477731463"/>
    <n v="1474275463"/>
    <b v="0"/>
    <n v="28"/>
    <b v="0"/>
    <x v="33"/>
    <n v="10"/>
    <n v="178.93"/>
    <x v="6"/>
    <x v="33"/>
  </r>
  <r>
    <n v="2937"/>
    <s v="UCAS"/>
    <s v="UCAS is a new British musical premiering at the Edinburgh Fringe Festival 2014."/>
    <n v="1500"/>
    <n v="2000"/>
    <x v="0"/>
    <x v="2"/>
    <s v="GBP"/>
    <n v="1405249113"/>
    <n v="1402657113"/>
    <b v="0"/>
    <n v="55"/>
    <b v="1"/>
    <x v="13"/>
    <n v="133"/>
    <n v="36.36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15"/>
    <n v="800"/>
    <n v="188.51"/>
    <x v="6"/>
    <x v="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x v="25"/>
    <n v="12"/>
    <n v="49.8"/>
    <x v="6"/>
    <x v="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"/>
    <n v="133"/>
    <n v="28.57"/>
    <x v="1"/>
    <x v="1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2"/>
    <n v="42"/>
    <n v="29.79"/>
    <x v="2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34"/>
    <n v="0"/>
    <n v="0"/>
    <x v="7"/>
    <x v="3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2"/>
    <n v="130"/>
    <n v="50"/>
    <x v="2"/>
    <x v="2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2"/>
    <n v="0"/>
    <n v="0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2"/>
    <n v="109"/>
    <n v="28.94"/>
    <x v="5"/>
    <x v="3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n v="114"/>
    <n v="161.26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4"/>
    <s v="CAD"/>
    <n v="1476158340"/>
    <n v="1472594585"/>
    <b v="0"/>
    <n v="114"/>
    <b v="1"/>
    <x v="2"/>
    <n v="103"/>
    <n v="90.68"/>
    <x v="2"/>
    <x v="2"/>
  </r>
  <r>
    <n v="267"/>
    <s v="Uncharted Amazon"/>
    <s v="A visually stunning, feature length film chronicling life's challenges in the remote depths of the Amazon rainforest."/>
    <n v="9850"/>
    <n v="12965.44"/>
    <x v="0"/>
    <x v="2"/>
    <s v="GBP"/>
    <n v="1403693499"/>
    <n v="1401101499"/>
    <b v="1"/>
    <n v="165"/>
    <b v="1"/>
    <x v="0"/>
    <n v="132"/>
    <n v="78.58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2"/>
    <n v="0"/>
    <n v="0"/>
    <x v="2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2"/>
    <n v="9"/>
    <n v="16.25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9"/>
    <n v="116"/>
    <n v="40.21"/>
    <x v="5"/>
    <x v="1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9"/>
    <n v="107"/>
    <n v="39.049999999999997"/>
    <x v="5"/>
    <x v="1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x v="23"/>
    <n v="23"/>
    <n v="65.459999999999994"/>
    <x v="5"/>
    <x v="2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4"/>
    <n v="0"/>
    <n v="0"/>
    <x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2"/>
    <n v="20"/>
    <n v="114.82"/>
    <x v="1"/>
    <x v="1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4"/>
    <s v="CAD"/>
    <n v="1447821717"/>
    <n v="1445226117"/>
    <b v="0"/>
    <n v="0"/>
    <b v="0"/>
    <x v="2"/>
    <n v="0"/>
    <n v="0"/>
    <x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3"/>
    <n v="108"/>
    <n v="74.239999999999995"/>
    <x v="2"/>
    <x v="1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2"/>
    <s v="GBP"/>
    <n v="1407106800"/>
    <n v="1404749446"/>
    <b v="0"/>
    <n v="63"/>
    <b v="1"/>
    <x v="2"/>
    <n v="100"/>
    <n v="79.62"/>
    <x v="2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25"/>
    <n v="0"/>
    <n v="0"/>
    <x v="6"/>
    <x v="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x v="25"/>
    <n v="0"/>
    <n v="0"/>
    <x v="6"/>
    <x v="25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x v="25"/>
    <n v="0"/>
    <n v="0"/>
    <x v="6"/>
    <x v="2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25"/>
    <n v="1"/>
    <n v="20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30"/>
    <n v="2"/>
    <n v="21.34"/>
    <x v="7"/>
    <x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2"/>
    <n v="105"/>
    <n v="4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7"/>
    <n v="137"/>
    <n v="34.9"/>
    <x v="6"/>
    <x v="27"/>
  </r>
  <r>
    <n v="632"/>
    <s v="UniWherse.com - Bring students future (Canceled)"/>
    <s v="Our goal is to create a system, students can find universities that best match their interests."/>
    <n v="20000"/>
    <n v="0"/>
    <x v="2"/>
    <x v="11"/>
    <s v="EUR"/>
    <n v="1448470165"/>
    <n v="1445874565"/>
    <b v="0"/>
    <n v="0"/>
    <b v="0"/>
    <x v="25"/>
    <n v="0"/>
    <n v="0"/>
    <x v="6"/>
    <x v="25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25"/>
    <n v="0"/>
    <n v="13"/>
    <x v="6"/>
    <x v="2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3"/>
    <x v="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8"/>
    <n v="104"/>
    <n v="69.27"/>
    <x v="0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9"/>
    <s v="EUR"/>
    <n v="1489238940"/>
    <n v="1486406253"/>
    <b v="0"/>
    <n v="32"/>
    <b v="1"/>
    <x v="3"/>
    <n v="115"/>
    <n v="32.340000000000003"/>
    <x v="3"/>
    <x v="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30"/>
    <n v="39"/>
    <n v="40.479999999999997"/>
    <x v="7"/>
    <x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2"/>
    <s v="GBP"/>
    <n v="1433017303"/>
    <n v="1430425303"/>
    <b v="1"/>
    <n v="34"/>
    <b v="1"/>
    <x v="2"/>
    <n v="103"/>
    <n v="76.03"/>
    <x v="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2"/>
    <n v="10"/>
    <n v="62.22"/>
    <x v="1"/>
    <x v="12"/>
  </r>
  <r>
    <n v="2668"/>
    <s v="UOttawa Makermobile"/>
    <s v="Creativity on the go! |_x000a_CrÃ©ativitÃ© en mouvement !"/>
    <n v="1000"/>
    <n v="1707"/>
    <x v="0"/>
    <x v="4"/>
    <s v="CAD"/>
    <n v="1447079520"/>
    <n v="1443449265"/>
    <b v="0"/>
    <n v="28"/>
    <b v="1"/>
    <x v="36"/>
    <n v="171"/>
    <n v="60.96"/>
    <x v="6"/>
    <x v="3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8"/>
    <n v="100"/>
    <n v="105.26"/>
    <x v="0"/>
    <x v="18"/>
  </r>
  <r>
    <n v="2063"/>
    <s v="Up to 4 axis Beaglebone black based CNC control"/>
    <s v="Build a professional grade Linux CNC control with Beaglebone black and our CNC cape."/>
    <n v="4000"/>
    <n v="5922"/>
    <x v="0"/>
    <x v="3"/>
    <s v="EUR"/>
    <n v="1463333701"/>
    <n v="1460482501"/>
    <b v="0"/>
    <n v="49"/>
    <b v="1"/>
    <x v="15"/>
    <n v="148"/>
    <n v="120.86"/>
    <x v="6"/>
    <x v="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9"/>
    <s v="EUR"/>
    <n v="1483120216"/>
    <n v="1479232216"/>
    <b v="0"/>
    <n v="74"/>
    <b v="1"/>
    <x v="27"/>
    <n v="131"/>
    <n v="26.59"/>
    <x v="6"/>
    <x v="2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8"/>
    <n v="117"/>
    <n v="85.18"/>
    <x v="2"/>
    <x v="8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x v="8"/>
    <n v="0"/>
    <n v="0"/>
    <x v="2"/>
    <x v="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2"/>
    <n v="102"/>
    <n v="78.209999999999994"/>
    <x v="2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2"/>
    <n v="202"/>
    <n v="29.71"/>
    <x v="2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31"/>
    <n v="49"/>
    <n v="132.19"/>
    <x v="3"/>
    <x v="3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8"/>
    <n v="0"/>
    <n v="0"/>
    <x v="2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x v="8"/>
    <n v="4"/>
    <n v="61.18"/>
    <x v="2"/>
    <x v="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9"/>
    <n v="104"/>
    <n v="82.33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30"/>
    <n v="3"/>
    <n v="34.880000000000003"/>
    <x v="7"/>
    <x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8"/>
    <n v="12"/>
    <n v="78.33"/>
    <x v="2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3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n v="105"/>
    <n v="84.02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3"/>
    <s v="EUR"/>
    <n v="1434213443"/>
    <n v="1431621443"/>
    <b v="0"/>
    <n v="4"/>
    <b v="0"/>
    <x v="25"/>
    <n v="0"/>
    <n v="64.75"/>
    <x v="6"/>
    <x v="25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25"/>
    <n v="0"/>
    <n v="1"/>
    <x v="6"/>
    <x v="2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37"/>
    <n v="0"/>
    <n v="0"/>
    <x v="3"/>
    <x v="37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2"/>
    <n v="21"/>
    <n v="26.38"/>
    <x v="2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"/>
    <n v="102"/>
    <n v="35.549999999999997"/>
    <x v="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2"/>
    <s v="GBP"/>
    <n v="1422015083"/>
    <n v="1419423083"/>
    <b v="0"/>
    <n v="38"/>
    <b v="1"/>
    <x v="2"/>
    <n v="105"/>
    <n v="55.13"/>
    <x v="2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n v="131"/>
    <n v="96.08"/>
    <x v="1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3"/>
    <n v="40"/>
    <n v="60.24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1"/>
    <s v="AUD"/>
    <n v="1423623221"/>
    <n v="1421031221"/>
    <b v="0"/>
    <n v="32"/>
    <b v="0"/>
    <x v="2"/>
    <n v="16"/>
    <n v="49.28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n v="101"/>
    <n v="81.069999999999993"/>
    <x v="1"/>
    <x v="7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x v="20"/>
    <n v="0"/>
    <n v="0"/>
    <x v="4"/>
    <x v="2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5"/>
    <n v="203"/>
    <n v="130.22999999999999"/>
    <x v="4"/>
    <x v="3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39"/>
    <n v="4"/>
    <n v="88.69"/>
    <x v="3"/>
    <x v="3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15"/>
    <n v="312"/>
    <n v="91.76"/>
    <x v="6"/>
    <x v="1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2"/>
    <n v="21"/>
    <n v="56.05"/>
    <x v="2"/>
    <x v="2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x v="25"/>
    <n v="0"/>
    <n v="0"/>
    <x v="6"/>
    <x v="2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3"/>
    <n v="11"/>
    <n v="55.39"/>
    <x v="3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2"/>
    <n v="101"/>
    <n v="64.47"/>
    <x v="2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38"/>
    <n v="161"/>
    <n v="41.04"/>
    <x v="1"/>
    <x v="3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2"/>
    <n v="160"/>
    <n v="60.3"/>
    <x v="2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2"/>
    <n v="20"/>
    <n v="100.63"/>
    <x v="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x v="33"/>
    <n v="35"/>
    <n v="95.91"/>
    <x v="6"/>
    <x v="3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15"/>
    <n v="103"/>
    <n v="18.239999999999998"/>
    <x v="6"/>
    <x v="1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2"/>
    <n v="5"/>
    <n v="50"/>
    <x v="2"/>
    <x v="2"/>
  </r>
  <r>
    <n v="526"/>
    <s v="Victory by Madicken Malm"/>
    <s v="We have a brand new play. We urgently need your help to fund our production, which opens at Theatre503 on August 18th."/>
    <n v="1500"/>
    <n v="1710"/>
    <x v="0"/>
    <x v="2"/>
    <s v="GBP"/>
    <n v="1438966800"/>
    <n v="1436278344"/>
    <b v="0"/>
    <n v="23"/>
    <b v="1"/>
    <x v="2"/>
    <n v="114"/>
    <n v="74.349999999999994"/>
    <x v="2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4"/>
    <s v="CAD"/>
    <n v="1406994583"/>
    <n v="1401810583"/>
    <b v="0"/>
    <n v="1"/>
    <b v="0"/>
    <x v="30"/>
    <n v="1"/>
    <n v="410"/>
    <x v="7"/>
    <x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n v="107"/>
    <n v="67.91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2"/>
    <n v="113"/>
    <n v="83.43"/>
    <x v="2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0"/>
    <n v="105"/>
    <n v="104.6"/>
    <x v="0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2"/>
    <s v="GBP"/>
    <n v="1435851577"/>
    <n v="1433259577"/>
    <b v="0"/>
    <n v="78"/>
    <b v="1"/>
    <x v="2"/>
    <n v="103"/>
    <n v="39.49"/>
    <x v="2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0"/>
    <n v="114"/>
    <n v="69.790000000000006"/>
    <x v="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x v="17"/>
    <n v="0"/>
    <n v="0"/>
    <x v="1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30"/>
    <n v="9"/>
    <n v="65.67"/>
    <x v="7"/>
    <x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"/>
    <n v="128"/>
    <n v="45.55"/>
    <x v="1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n v="105"/>
    <n v="58.33"/>
    <x v="1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2"/>
    <s v="GBP"/>
    <n v="1478046661"/>
    <n v="1476837061"/>
    <b v="0"/>
    <n v="12"/>
    <b v="1"/>
    <x v="2"/>
    <n v="130"/>
    <n v="16.25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x v="25"/>
    <n v="1"/>
    <n v="57.88"/>
    <x v="6"/>
    <x v="2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2"/>
    <n v="116"/>
    <n v="59.6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8"/>
    <s v="EUR"/>
    <n v="1448838000"/>
    <n v="1445791811"/>
    <b v="0"/>
    <n v="51"/>
    <b v="1"/>
    <x v="2"/>
    <n v="104"/>
    <n v="71.67"/>
    <x v="2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x v="9"/>
    <s v="EUR"/>
    <n v="1438618170"/>
    <n v="1436026170"/>
    <b v="0"/>
    <n v="0"/>
    <b v="0"/>
    <x v="33"/>
    <n v="0"/>
    <n v="0"/>
    <x v="6"/>
    <x v="3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3"/>
    <n v="140"/>
    <n v="42.67"/>
    <x v="6"/>
    <x v="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9"/>
    <n v="103"/>
    <n v="95.74"/>
    <x v="1"/>
    <x v="29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x v="26"/>
    <n v="0"/>
    <n v="0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8"/>
    <n v="100"/>
    <n v="62.5"/>
    <x v="2"/>
    <x v="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2"/>
    <n v="100"/>
    <n v="110.23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2"/>
    <n v="100"/>
    <n v="20"/>
    <x v="2"/>
    <x v="2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30"/>
    <n v="2"/>
    <n v="23"/>
    <x v="7"/>
    <x v="30"/>
  </r>
  <r>
    <n v="56"/>
    <s v="Voxwomen Cycling Show"/>
    <s v="We want to see more women's cycling on TV - and we need your help to make it happen!"/>
    <n v="8000"/>
    <n v="8581"/>
    <x v="0"/>
    <x v="2"/>
    <s v="GBP"/>
    <n v="1433779200"/>
    <n v="1432559424"/>
    <b v="0"/>
    <n v="174"/>
    <b v="1"/>
    <x v="18"/>
    <n v="107"/>
    <n v="49.32"/>
    <x v="0"/>
    <x v="18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x v="33"/>
    <n v="12"/>
    <n v="127.93"/>
    <x v="6"/>
    <x v="3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3"/>
    <s v="EUR"/>
    <n v="1454502789"/>
    <n v="1453206789"/>
    <b v="0"/>
    <n v="114"/>
    <b v="0"/>
    <x v="33"/>
    <n v="46"/>
    <n v="20.34"/>
    <x v="6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2"/>
    <n v="113"/>
    <n v="66.47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7"/>
    <n v="146"/>
    <n v="47.06"/>
    <x v="6"/>
    <x v="2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x v="33"/>
    <n v="0"/>
    <n v="100"/>
    <x v="6"/>
    <x v="33"/>
  </r>
  <r>
    <n v="638"/>
    <s v="W (Canceled)"/>
    <s v="O0"/>
    <n v="200000"/>
    <n v="18"/>
    <x v="2"/>
    <x v="3"/>
    <s v="EUR"/>
    <n v="1490447662"/>
    <n v="1485267262"/>
    <b v="0"/>
    <n v="6"/>
    <b v="0"/>
    <x v="25"/>
    <n v="0"/>
    <n v="3"/>
    <x v="6"/>
    <x v="2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30"/>
    <n v="2"/>
    <n v="5.33"/>
    <x v="7"/>
    <x v="3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3"/>
    <n v="103"/>
    <n v="172.23"/>
    <x v="2"/>
    <x v="13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33"/>
    <n v="0"/>
    <n v="116.75"/>
    <x v="6"/>
    <x v="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4"/>
    <s v="CAD"/>
    <n v="1454078770"/>
    <n v="1448894770"/>
    <b v="0"/>
    <n v="2"/>
    <b v="0"/>
    <x v="20"/>
    <n v="0"/>
    <n v="22.5"/>
    <x v="4"/>
    <x v="20"/>
  </r>
  <r>
    <n v="3397"/>
    <s v="Waiting for Godot - Blue Sky Theatre &amp; Arts"/>
    <s v="Help a group of recovering alcoholics bring Samuel Beckett's classic to a seaside town!"/>
    <n v="250"/>
    <n v="280"/>
    <x v="0"/>
    <x v="2"/>
    <s v="GBP"/>
    <n v="1455832800"/>
    <n v="1452338929"/>
    <b v="0"/>
    <n v="24"/>
    <b v="1"/>
    <x v="2"/>
    <n v="112"/>
    <n v="11.67"/>
    <x v="2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4"/>
    <s v="CAD"/>
    <n v="1429207833"/>
    <n v="1426615833"/>
    <b v="0"/>
    <n v="7"/>
    <b v="0"/>
    <x v="25"/>
    <n v="9"/>
    <n v="389.29"/>
    <x v="6"/>
    <x v="2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2"/>
    <n v="116"/>
    <n v="50.2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2"/>
    <n v="123"/>
    <n v="71.239999999999995"/>
    <x v="2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9"/>
    <s v="EUR"/>
    <n v="1476008906"/>
    <n v="1473416906"/>
    <b v="0"/>
    <n v="1"/>
    <b v="0"/>
    <x v="2"/>
    <n v="0"/>
    <n v="10"/>
    <x v="2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24"/>
    <n v="377"/>
    <n v="65"/>
    <x v="7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20"/>
    <n v="0"/>
    <n v="24.33"/>
    <x v="4"/>
    <x v="2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20"/>
    <n v="1"/>
    <n v="50.33"/>
    <x v="4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2"/>
    <s v="GBP"/>
    <n v="1425821477"/>
    <n v="1421937077"/>
    <b v="0"/>
    <n v="70"/>
    <b v="1"/>
    <x v="3"/>
    <n v="118"/>
    <n v="93.07"/>
    <x v="3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4"/>
    <s v="CAD"/>
    <n v="1425758101"/>
    <n v="1423166101"/>
    <b v="0"/>
    <n v="6"/>
    <b v="0"/>
    <x v="16"/>
    <n v="7"/>
    <n v="30"/>
    <x v="5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0"/>
    <s v="EUR"/>
    <n v="1443121765"/>
    <n v="1440529765"/>
    <b v="0"/>
    <n v="2"/>
    <b v="0"/>
    <x v="36"/>
    <n v="0"/>
    <n v="550"/>
    <x v="6"/>
    <x v="36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2"/>
    <n v="34"/>
    <n v="35.5"/>
    <x v="2"/>
    <x v="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2"/>
    <n v="133"/>
    <n v="38.5"/>
    <x v="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2"/>
    <n v="108"/>
    <n v="69.599999999999994"/>
    <x v="5"/>
    <x v="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2"/>
    <s v="GBP"/>
    <n v="1465672979"/>
    <n v="1463080979"/>
    <b v="0"/>
    <n v="64"/>
    <b v="1"/>
    <x v="19"/>
    <n v="130"/>
    <n v="24.42"/>
    <x v="5"/>
    <x v="1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x v="25"/>
    <n v="1"/>
    <n v="87"/>
    <x v="6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2"/>
    <n v="1"/>
    <n v="7.25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n v="104"/>
    <n v="34.6"/>
    <x v="1"/>
    <x v="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n v="110"/>
    <n v="74.25"/>
    <x v="1"/>
    <x v="7"/>
  </r>
  <r>
    <n v="1285"/>
    <s v="We just keep going"/>
    <s v="The world premiere of hysterically funny and heartbreaking story about family, unconditional love and facing the unfaceable"/>
    <n v="2000"/>
    <n v="2033"/>
    <x v="0"/>
    <x v="2"/>
    <s v="GBP"/>
    <n v="1434808775"/>
    <n v="1433512775"/>
    <b v="0"/>
    <n v="63"/>
    <b v="1"/>
    <x v="2"/>
    <n v="102"/>
    <n v="32.270000000000003"/>
    <x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n v="104"/>
    <n v="54.02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20"/>
    <n v="0"/>
    <n v="0"/>
    <x v="4"/>
    <x v="2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2"/>
    <n v="102"/>
    <n v="80.16"/>
    <x v="2"/>
    <x v="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2"/>
    <n v="120"/>
    <n v="58.06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4"/>
    <s v="CAD"/>
    <n v="1459483140"/>
    <n v="1456526879"/>
    <b v="1"/>
    <n v="100"/>
    <b v="1"/>
    <x v="2"/>
    <n v="117"/>
    <n v="52.58"/>
    <x v="2"/>
    <x v="2"/>
  </r>
  <r>
    <n v="3427"/>
    <s v="We Were Kings"/>
    <s v="A new play developed in collaboration with graduating theatre makers, premiering at the Edinburgh Fringe Festival 2014."/>
    <n v="1500"/>
    <n v="1500"/>
    <x v="0"/>
    <x v="2"/>
    <s v="GBP"/>
    <n v="1404314952"/>
    <n v="1401722952"/>
    <b v="0"/>
    <n v="29"/>
    <b v="1"/>
    <x v="2"/>
    <n v="100"/>
    <n v="51.72"/>
    <x v="2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2"/>
    <s v="GBP"/>
    <n v="1454412584"/>
    <n v="1452598184"/>
    <b v="0"/>
    <n v="17"/>
    <b v="1"/>
    <x v="2"/>
    <n v="100"/>
    <n v="29.41"/>
    <x v="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3"/>
    <n v="141"/>
    <n v="95.83"/>
    <x v="6"/>
    <x v="3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2"/>
    <n v="10"/>
    <n v="16.670000000000002"/>
    <x v="2"/>
    <x v="2"/>
  </r>
  <r>
    <n v="612"/>
    <s v="Web Streaming 2.0 (Canceled)"/>
    <s v="A Fast and Reliable new Web platform to stream videos from Internet"/>
    <n v="10000"/>
    <n v="0"/>
    <x v="2"/>
    <x v="9"/>
    <s v="EUR"/>
    <n v="1472777146"/>
    <n v="1470185146"/>
    <b v="0"/>
    <n v="0"/>
    <b v="0"/>
    <x v="25"/>
    <n v="0"/>
    <n v="0"/>
    <x v="6"/>
    <x v="25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x v="25"/>
    <n v="0"/>
    <n v="0"/>
    <x v="6"/>
    <x v="2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6"/>
    <n v="111"/>
    <n v="92.22"/>
    <x v="6"/>
    <x v="3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1"/>
    <s v="AUD"/>
    <n v="1441619275"/>
    <n v="1439027275"/>
    <b v="0"/>
    <n v="0"/>
    <b v="0"/>
    <x v="20"/>
    <n v="0"/>
    <n v="0"/>
    <x v="4"/>
    <x v="20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25"/>
    <n v="0"/>
    <n v="2"/>
    <x v="6"/>
    <x v="2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15"/>
    <n v="320"/>
    <n v="55.28"/>
    <x v="6"/>
    <x v="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4"/>
    <s v="CAD"/>
    <n v="1402334811"/>
    <n v="1401470811"/>
    <b v="0"/>
    <n v="57"/>
    <b v="1"/>
    <x v="2"/>
    <n v="144"/>
    <n v="126.6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3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11"/>
    <n v="14"/>
    <n v="43.85"/>
    <x v="5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0"/>
    <s v="EUR"/>
    <n v="1449178200"/>
    <n v="1447614732"/>
    <b v="0"/>
    <n v="8"/>
    <b v="1"/>
    <x v="1"/>
    <n v="111"/>
    <n v="416.88"/>
    <x v="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25"/>
    <n v="0"/>
    <n v="38.44"/>
    <x v="6"/>
    <x v="2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0"/>
    <s v="EUR"/>
    <n v="1471985640"/>
    <n v="1469289685"/>
    <b v="0"/>
    <n v="179"/>
    <b v="0"/>
    <x v="33"/>
    <n v="30"/>
    <n v="171.79"/>
    <x v="6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24"/>
    <n v="134"/>
    <n v="23.81"/>
    <x v="7"/>
    <x v="2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n v="104"/>
    <n v="38.520000000000003"/>
    <x v="1"/>
    <x v="7"/>
  </r>
  <r>
    <n v="1556"/>
    <s v="West Canada - A Coffee Table Book"/>
    <s v="To gather a collection of photographs for a coffee table book that displays the beauty of Canada's west."/>
    <n v="1500"/>
    <n v="677"/>
    <x v="1"/>
    <x v="4"/>
    <s v="CAD"/>
    <n v="1467603624"/>
    <n v="1465011624"/>
    <b v="0"/>
    <n v="12"/>
    <b v="0"/>
    <x v="31"/>
    <n v="45"/>
    <n v="56.42"/>
    <x v="3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4"/>
    <n v="118"/>
    <n v="65.86"/>
    <x v="1"/>
    <x v="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2"/>
    <n v="2"/>
    <n v="18.329999999999998"/>
    <x v="2"/>
    <x v="2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11"/>
    <n v="29"/>
    <n v="40.61"/>
    <x v="5"/>
    <x v="11"/>
  </r>
  <r>
    <n v="1427"/>
    <s v="WHAT CAN I DO?..."/>
    <s v="The book with advices that can save many lives._x000a_You will find here many case studies, extreme situations and solutions."/>
    <n v="5000"/>
    <n v="419"/>
    <x v="1"/>
    <x v="3"/>
    <s v="EUR"/>
    <n v="1474230385"/>
    <n v="1471638385"/>
    <b v="0"/>
    <n v="4"/>
    <b v="0"/>
    <x v="16"/>
    <n v="8"/>
    <n v="104.75"/>
    <x v="5"/>
    <x v="16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2"/>
    <n v="0"/>
    <n v="1"/>
    <x v="2"/>
    <x v="2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2"/>
    <n v="0"/>
    <n v="0"/>
    <x v="1"/>
    <x v="1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9"/>
    <n v="315"/>
    <n v="105.05"/>
    <x v="5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13"/>
    <n v="1"/>
    <n v="500"/>
    <x v="2"/>
    <x v="1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1"/>
    <s v="AUD"/>
    <n v="1432771997"/>
    <n v="1430179997"/>
    <b v="0"/>
    <n v="0"/>
    <b v="0"/>
    <x v="25"/>
    <n v="0"/>
    <n v="0"/>
    <x v="6"/>
    <x v="2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20"/>
    <n v="0"/>
    <n v="0"/>
    <x v="4"/>
    <x v="2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2"/>
    <n v="27"/>
    <n v="68.099999999999994"/>
    <x v="2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1"/>
    <s v="AUD"/>
    <n v="1470319203"/>
    <n v="1467727203"/>
    <b v="0"/>
    <n v="1293"/>
    <b v="0"/>
    <x v="4"/>
    <n v="51"/>
    <n v="117.6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4"/>
    <s v="CAD"/>
    <n v="1453765920"/>
    <n v="1451655808"/>
    <b v="0"/>
    <n v="83"/>
    <b v="1"/>
    <x v="0"/>
    <n v="112"/>
    <n v="40.4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x v="28"/>
    <n v="0"/>
    <n v="0"/>
    <x v="5"/>
    <x v="2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2"/>
    <n v="9"/>
    <n v="8.5"/>
    <x v="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2"/>
    <n v="1"/>
    <n v="15"/>
    <x v="2"/>
    <x v="2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3"/>
    <n v="16"/>
    <n v="45.16"/>
    <x v="3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n v="123"/>
    <n v="114.59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4"/>
    <s v="CAD"/>
    <n v="1468193532"/>
    <n v="1465601532"/>
    <b v="0"/>
    <n v="10"/>
    <b v="1"/>
    <x v="13"/>
    <n v="115"/>
    <n v="115"/>
    <x v="2"/>
    <x v="1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n v="101"/>
    <n v="141.75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2"/>
    <s v="GBP"/>
    <n v="1469998680"/>
    <n v="1466710358"/>
    <b v="0"/>
    <n v="21"/>
    <b v="1"/>
    <x v="2"/>
    <n v="124"/>
    <n v="29.43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8"/>
    <n v="167"/>
    <n v="59.46"/>
    <x v="0"/>
    <x v="1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8"/>
    <n v="101"/>
    <n v="103.17"/>
    <x v="2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11"/>
    <n v="0"/>
    <n v="0"/>
    <x v="5"/>
    <x v="11"/>
  </r>
  <r>
    <n v="2815"/>
    <s v="Widow's Wedding Dress"/>
    <s v="Set in 1950s Northern Ireland, this play tells the story of two sisters in a community of Travellers, or Irish Gypsies."/>
    <n v="250"/>
    <n v="605"/>
    <x v="0"/>
    <x v="4"/>
    <s v="CAD"/>
    <n v="1470595109"/>
    <n v="1468003109"/>
    <b v="0"/>
    <n v="14"/>
    <b v="1"/>
    <x v="2"/>
    <n v="242"/>
    <n v="43.21"/>
    <x v="2"/>
    <x v="2"/>
  </r>
  <r>
    <n v="2321"/>
    <s v="WienerWÃ¼rze"/>
    <s v="Universal organic liquid seasoning brewed all natural from lupine, oat, salt and water for soups, salads, stews and more"/>
    <n v="10557"/>
    <n v="4130"/>
    <x v="3"/>
    <x v="19"/>
    <s v="EUR"/>
    <n v="1491282901"/>
    <n v="1488694501"/>
    <b v="0"/>
    <n v="64"/>
    <b v="0"/>
    <x v="35"/>
    <n v="39"/>
    <n v="64.53"/>
    <x v="4"/>
    <x v="35"/>
  </r>
  <r>
    <n v="372"/>
    <s v="Wild Equus"/>
    <s v="A short documentary exploring the uses of 'Natural Horsemanship' across Europe"/>
    <n v="300"/>
    <n v="376"/>
    <x v="0"/>
    <x v="2"/>
    <s v="GBP"/>
    <n v="1459872000"/>
    <n v="1456408244"/>
    <b v="0"/>
    <n v="9"/>
    <b v="1"/>
    <x v="0"/>
    <n v="125"/>
    <n v="41.78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n v="110"/>
    <n v="68.239999999999995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8"/>
    <n v="4"/>
    <n v="10.25"/>
    <x v="2"/>
    <x v="8"/>
  </r>
  <r>
    <n v="759"/>
    <s v="Wild Ruins"/>
    <s v="Help me search for the lost ruins of the UK. A unique guide to  lesser known and somewhat known ruins of Britain."/>
    <n v="5000"/>
    <n v="5096"/>
    <x v="0"/>
    <x v="2"/>
    <s v="GBP"/>
    <n v="1404892539"/>
    <n v="1401436539"/>
    <b v="0"/>
    <n v="99"/>
    <b v="1"/>
    <x v="19"/>
    <n v="102"/>
    <n v="51.47"/>
    <x v="5"/>
    <x v="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"/>
    <n v="171"/>
    <n v="46.18"/>
    <x v="1"/>
    <x v="1"/>
  </r>
  <r>
    <n v="3336"/>
    <s v="WILDE TALES"/>
    <s v="A theatrical adaptation of Oscar Wilde's short stories, presented by Suitcase Civilians at The Space, April 5-10 2016."/>
    <n v="250"/>
    <n v="250"/>
    <x v="0"/>
    <x v="2"/>
    <s v="GBP"/>
    <n v="1459845246"/>
    <n v="1457429646"/>
    <b v="0"/>
    <n v="9"/>
    <b v="1"/>
    <x v="2"/>
    <n v="100"/>
    <n v="27.7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n v="102"/>
    <n v="51.04"/>
    <x v="1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x v="25"/>
    <n v="0"/>
    <n v="0"/>
    <x v="6"/>
    <x v="2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2"/>
    <n v="158"/>
    <n v="79.099999999999994"/>
    <x v="2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9"/>
    <n v="136"/>
    <n v="59.97"/>
    <x v="5"/>
    <x v="1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n v="200"/>
    <n v="118.2"/>
    <x v="1"/>
    <x v="7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n v="109"/>
    <n v="31.07"/>
    <x v="1"/>
    <x v="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21"/>
    <n v="200"/>
    <n v="10"/>
    <x v="1"/>
    <x v="2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n v="105"/>
    <n v="55.07"/>
    <x v="0"/>
    <x v="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2"/>
    <n v="68"/>
    <n v="122.14"/>
    <x v="1"/>
    <x v="12"/>
  </r>
  <r>
    <n v="3512"/>
    <s v="With My Eyes Wide Open"/>
    <s v="We're making a hard hitting, innovative play which will open your eyes to what mental illness is like in the mind of the sufferer."/>
    <n v="1000"/>
    <n v="1000"/>
    <x v="0"/>
    <x v="2"/>
    <s v="GBP"/>
    <n v="1429789992"/>
    <n v="1424609592"/>
    <b v="0"/>
    <n v="17"/>
    <b v="1"/>
    <x v="2"/>
    <n v="100"/>
    <n v="58.82"/>
    <x v="2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4"/>
    <n v="0"/>
    <n v="0"/>
    <x v="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9"/>
    <n v="144"/>
    <n v="66.709999999999994"/>
    <x v="5"/>
    <x v="19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5"/>
    <n v="0"/>
    <n v="0"/>
    <x v="0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n v="102"/>
    <n v="196.83"/>
    <x v="1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2"/>
    <n v="0"/>
    <n v="33.75"/>
    <x v="2"/>
    <x v="2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2"/>
    <n v="13"/>
    <n v="10"/>
    <x v="2"/>
    <x v="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30"/>
    <n v="0"/>
    <n v="21.25"/>
    <x v="7"/>
    <x v="30"/>
  </r>
  <r>
    <n v="1822"/>
    <s v="Wood Butcher's new music video- I Don't Wanna Party"/>
    <s v="Wood Butcher needs your help to make this happen. Buy a CD, support local music!"/>
    <n v="300"/>
    <n v="300"/>
    <x v="0"/>
    <x v="4"/>
    <s v="CAD"/>
    <n v="1391194860"/>
    <n v="1388084862"/>
    <b v="0"/>
    <n v="11"/>
    <b v="1"/>
    <x v="7"/>
    <n v="100"/>
    <n v="27.27"/>
    <x v="1"/>
    <x v="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n v="161"/>
    <n v="76.86"/>
    <x v="1"/>
    <x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5"/>
    <n v="1"/>
    <n v="67"/>
    <x v="0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2"/>
    <n v="0"/>
    <n v="0"/>
    <x v="2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x v="17"/>
    <n v="29"/>
    <n v="61.04"/>
    <x v="1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30"/>
    <n v="0"/>
    <n v="12.75"/>
    <x v="7"/>
    <x v="3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n v="119"/>
    <n v="61.5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1"/>
    <s v="AUD"/>
    <n v="1401662239"/>
    <n v="1399070239"/>
    <b v="0"/>
    <n v="1"/>
    <b v="0"/>
    <x v="5"/>
    <n v="0"/>
    <n v="50"/>
    <x v="0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2"/>
    <n v="100"/>
    <n v="74.53"/>
    <x v="2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2"/>
    <s v="GBP"/>
    <n v="1484740918"/>
    <n v="1483012918"/>
    <b v="0"/>
    <n v="37"/>
    <b v="1"/>
    <x v="2"/>
    <n v="101"/>
    <n v="45.11"/>
    <x v="2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2"/>
    <s v="GBP"/>
    <n v="1452038100"/>
    <n v="1448823673"/>
    <b v="1"/>
    <n v="115"/>
    <b v="1"/>
    <x v="2"/>
    <n v="102"/>
    <n v="106.57"/>
    <x v="2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5"/>
    <n v="0"/>
    <n v="0"/>
    <x v="0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x v="33"/>
    <n v="1"/>
    <n v="100.5"/>
    <x v="6"/>
    <x v="33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x v="33"/>
    <n v="40"/>
    <n v="162.91999999999999"/>
    <x v="6"/>
    <x v="3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9"/>
    <s v="EUR"/>
    <n v="1467106895"/>
    <n v="1463218895"/>
    <b v="0"/>
    <n v="96"/>
    <b v="0"/>
    <x v="33"/>
    <n v="26"/>
    <n v="133.25"/>
    <x v="6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33"/>
    <n v="4"/>
    <n v="65.180000000000007"/>
    <x v="6"/>
    <x v="3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2"/>
    <n v="102"/>
    <n v="127.79"/>
    <x v="2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4"/>
    <s v="CAD"/>
    <n v="1392574692"/>
    <n v="1389982692"/>
    <b v="1"/>
    <n v="105"/>
    <b v="1"/>
    <x v="7"/>
    <n v="125"/>
    <n v="77.64"/>
    <x v="1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20"/>
    <n v="0"/>
    <n v="1"/>
    <x v="4"/>
    <x v="20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2"/>
    <n v="38"/>
    <n v="11.62"/>
    <x v="2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8"/>
    <s v="EUR"/>
    <n v="1424940093"/>
    <n v="1422348093"/>
    <b v="0"/>
    <n v="2"/>
    <b v="0"/>
    <x v="25"/>
    <n v="0"/>
    <n v="1.5"/>
    <x v="6"/>
    <x v="2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n v="134"/>
    <n v="70.55"/>
    <x v="1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2"/>
    <s v="GBP"/>
    <n v="1428483201"/>
    <n v="1425891201"/>
    <b v="0"/>
    <n v="51"/>
    <b v="1"/>
    <x v="2"/>
    <n v="136"/>
    <n v="66.67"/>
    <x v="2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30"/>
    <n v="1"/>
    <n v="25"/>
    <x v="7"/>
    <x v="3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8"/>
    <n v="0"/>
    <n v="2.67"/>
    <x v="2"/>
    <x v="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n v="107"/>
    <n v="45.42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15"/>
    <n v="285"/>
    <n v="279.38"/>
    <x v="6"/>
    <x v="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x v="33"/>
    <n v="1"/>
    <n v="45.33"/>
    <x v="6"/>
    <x v="33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x v="25"/>
    <n v="0"/>
    <n v="0"/>
    <x v="6"/>
    <x v="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15"/>
    <n v="170"/>
    <n v="67.42"/>
    <x v="6"/>
    <x v="1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2"/>
    <n v="0"/>
    <n v="7"/>
    <x v="2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3"/>
    <s v="EUR"/>
    <n v="1488067789"/>
    <n v="1482883789"/>
    <b v="0"/>
    <n v="0"/>
    <b v="0"/>
    <x v="9"/>
    <n v="0"/>
    <n v="0"/>
    <x v="4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3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x v="33"/>
    <n v="3"/>
    <n v="74.790000000000006"/>
    <x v="6"/>
    <x v="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2"/>
    <n v="105"/>
    <n v="65.58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4"/>
    <n v="155"/>
    <n v="46.67"/>
    <x v="1"/>
    <x v="1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0"/>
    <s v="EUR"/>
    <n v="1460066954"/>
    <n v="1456614554"/>
    <b v="1"/>
    <n v="964"/>
    <b v="1"/>
    <x v="0"/>
    <n v="127"/>
    <n v="44.91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5"/>
    <n v="182"/>
    <n v="34.130000000000003"/>
    <x v="4"/>
    <x v="3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2"/>
    <n v="11"/>
    <n v="42.5"/>
    <x v="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3"/>
    <x v="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0"/>
    <n v="116"/>
    <n v="116.25"/>
    <x v="0"/>
    <x v="1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28"/>
    <n v="0"/>
    <n v="0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"/>
    <n v="148"/>
    <n v="50.66"/>
    <x v="1"/>
    <x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8"/>
    <n v="155"/>
    <n v="102.11"/>
    <x v="0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2"/>
    <n v="100"/>
    <n v="118.13"/>
    <x v="2"/>
    <x v="2"/>
  </r>
  <r>
    <n v="1980"/>
    <s v="YOUMO - Your Smart Modular Power Strip"/>
    <s v="Multi-power charging that is smarter, stylish and designed for you."/>
    <n v="50000"/>
    <n v="177412.01"/>
    <x v="0"/>
    <x v="3"/>
    <s v="EUR"/>
    <n v="1459684862"/>
    <n v="1456232462"/>
    <b v="1"/>
    <n v="1945"/>
    <b v="1"/>
    <x v="15"/>
    <n v="355"/>
    <n v="91.21"/>
    <x v="6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5"/>
    <n v="126"/>
    <n v="81.25"/>
    <x v="4"/>
    <x v="3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2"/>
    <n v="126"/>
    <n v="78.88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2"/>
    <n v="127"/>
    <n v="80.73"/>
    <x v="2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33"/>
    <n v="22"/>
    <n v="50.3"/>
    <x v="6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15"/>
    <n v="130"/>
    <n v="43.1"/>
    <x v="6"/>
    <x v="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20"/>
    <n v="2"/>
    <n v="202.83"/>
    <x v="4"/>
    <x v="20"/>
  </r>
  <r>
    <n v="2799"/>
    <s v="Yuri in Edinburgh"/>
    <s v="August012 make their debut at Edinburgh Fringe with their play about the absurdity of wanting to bring children into a deranged world"/>
    <n v="5000"/>
    <n v="5831.74"/>
    <x v="0"/>
    <x v="2"/>
    <s v="GBP"/>
    <n v="1466179200"/>
    <n v="1463466070"/>
    <b v="0"/>
    <n v="130"/>
    <b v="1"/>
    <x v="2"/>
    <n v="117"/>
    <n v="44.86"/>
    <x v="2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13"/>
    <n v="6"/>
    <n v="15"/>
    <x v="2"/>
    <x v="13"/>
  </r>
  <r>
    <n v="524"/>
    <s v="Zero Down"/>
    <s v="Angel on the Corner need YOUR help to raise Â£3,500 to take Zero Down by Sarah Hehir to the Edinburgh Fringe Festival this August!"/>
    <n v="3500"/>
    <n v="3803.55"/>
    <x v="0"/>
    <x v="2"/>
    <s v="GBP"/>
    <n v="1464801169"/>
    <n v="1462209169"/>
    <b v="0"/>
    <n v="130"/>
    <b v="1"/>
    <x v="2"/>
    <n v="109"/>
    <n v="29.26"/>
    <x v="2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21"/>
    <n v="704"/>
    <n v="39.07"/>
    <x v="1"/>
    <x v="21"/>
  </r>
  <r>
    <n v="704"/>
    <s v="ZNITCH- The Evolution in Helmet Safety"/>
    <s v="Turn you helmet into the safest helmet and don't worry about a thing,you will always have the right fit!!"/>
    <n v="55000"/>
    <n v="481"/>
    <x v="1"/>
    <x v="4"/>
    <s v="CAD"/>
    <n v="1487565468"/>
    <n v="1482381468"/>
    <b v="0"/>
    <n v="4"/>
    <b v="0"/>
    <x v="33"/>
    <n v="1"/>
    <n v="120.25"/>
    <x v="6"/>
    <x v="3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n v="120"/>
    <n v="46.88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24"/>
    <n v="154"/>
    <n v="48.06"/>
    <x v="7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34"/>
    <n v="1"/>
    <n v="16.309999999999999"/>
    <x v="7"/>
    <x v="34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30"/>
    <n v="2"/>
    <n v="1"/>
    <x v="7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24"/>
    <n v="113"/>
    <n v="107.32"/>
    <x v="7"/>
    <x v="2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40"/>
    <n v="9"/>
    <n v="30"/>
    <x v="6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0"/>
    <d v="2012-03-02T21:00:5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1"/>
    <s v="indie rock"/>
    <x v="1"/>
    <d v="2015-02-25T01:05:3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2"/>
    <d v="2015-02-23T19:25:4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3"/>
    <s v="photobooks"/>
    <x v="3"/>
    <d v="2012-11-17T18:33:1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"/>
    <d v="2015-05-26T18:07:39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5"/>
    <d v="2013-03-24T05:01:1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6"/>
    <d v="2014-04-18T21:17:2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3"/>
    <s v="photobooks"/>
    <x v="7"/>
    <d v="2013-04-09T16:33:5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1"/>
    <s v="jazz"/>
    <x v="8"/>
    <d v="2014-09-23T23:30:4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1"/>
    <s v="rock"/>
    <x v="9"/>
    <d v="2014-05-29T22:04:2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2"/>
    <s v="plays"/>
    <x v="10"/>
    <d v="2014-07-11T17:20:4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11"/>
    <d v="2014-12-29T19:37:1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4"/>
    <s v="restaurants"/>
    <x v="12"/>
    <d v="2013-09-09T14:13:0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1"/>
    <s v="jazz"/>
    <x v="13"/>
    <d v="2015-10-15T11:53:2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2"/>
    <s v="plays"/>
    <x v="14"/>
    <d v="2014-10-04T14:20:3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15"/>
    <d v="2015-03-30T22:07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5"/>
    <s v="children's books"/>
    <x v="16"/>
    <d v="2015-11-11T11:04:2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1"/>
    <s v="indie rock"/>
    <x v="17"/>
    <d v="2010-06-18T20:06:26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18"/>
    <d v="2015-09-17T07:00:1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1"/>
    <s v="faith"/>
    <x v="19"/>
    <d v="2014-12-16T15:56:4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20"/>
    <d v="2011-01-12T07:49:2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21"/>
    <d v="2016-08-22T05:45:0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1"/>
    <s v="metal"/>
    <x v="22"/>
    <d v="2012-08-30T16:59:5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23"/>
    <d v="2015-09-16T22:51:5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24"/>
    <d v="2014-04-07T13:11:4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1"/>
    <s v="rock"/>
    <x v="25"/>
    <d v="2014-09-02T14:23:47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1"/>
    <s v="faith"/>
    <x v="26"/>
    <d v="2016-08-24T08:20:0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6"/>
    <s v="hardware"/>
    <x v="27"/>
    <d v="2014-05-21T18:51:2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2"/>
    <s v="plays"/>
    <x v="28"/>
    <d v="2013-08-27T02:34:2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1"/>
    <s v="faith"/>
    <x v="29"/>
    <d v="2016-11-16T08:01: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1"/>
    <s v="rock"/>
    <x v="30"/>
    <d v="2016-08-17T23:10:0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5"/>
    <s v="translations"/>
    <x v="31"/>
    <d v="2015-03-27T21:48:5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1"/>
    <s v="rock"/>
    <x v="32"/>
    <d v="2017-01-17T03:28:4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33"/>
    <d v="2016-08-09T07:38:4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1"/>
    <s v="world music"/>
    <x v="34"/>
    <d v="2013-07-08T17:50:3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2"/>
    <s v="plays"/>
    <x v="35"/>
    <d v="2014-11-06T16:45:0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3"/>
    <s v="photobooks"/>
    <x v="36"/>
    <d v="2014-12-15T14:48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37"/>
    <d v="2015-03-09T13:49:4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8"/>
    <d v="2014-12-01T21:33:5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2"/>
    <s v="plays"/>
    <x v="39"/>
    <d v="2016-11-29T05:08:4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1"/>
    <s v="jazz"/>
    <x v="40"/>
    <d v="2016-11-27T21:48: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41"/>
    <d v="2015-08-14T05:39:3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1"/>
    <s v="rock"/>
    <x v="42"/>
    <d v="2014-04-23T20:01:4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3"/>
    <d v="2014-02-19T22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1"/>
    <s v="rock"/>
    <x v="44"/>
    <d v="2013-10-28T21:08:3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45"/>
    <d v="2015-10-07T12:00: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2"/>
    <s v="plays"/>
    <x v="46"/>
    <d v="2014-04-24T15:15:3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2"/>
    <s v="plays"/>
    <x v="47"/>
    <d v="2014-03-18T17:13: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2"/>
    <s v="plays"/>
    <x v="48"/>
    <d v="2015-03-19T13:48:4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1"/>
    <s v="rock"/>
    <x v="49"/>
    <d v="2011-10-31T04:06:1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50"/>
    <d v="2012-12-14T22:48: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1"/>
    <d v="2015-02-23T08:01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2"/>
    <s v="plays"/>
    <x v="52"/>
    <d v="2014-11-14T20:00:3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53"/>
    <d v="2014-09-17T19:00:3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1"/>
    <s v="jazz"/>
    <x v="54"/>
    <d v="2014-06-18T23:48: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2"/>
    <s v="plays"/>
    <x v="55"/>
    <d v="2015-08-08T18:09:5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2"/>
    <s v="plays"/>
    <x v="56"/>
    <d v="2010-03-18T17:52: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57"/>
    <d v="2016-01-01T21:40:3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4"/>
    <s v="food trucks"/>
    <x v="58"/>
    <d v="2016-01-05T15:38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1"/>
    <s v="jazz"/>
    <x v="59"/>
    <d v="2012-06-05T20:35:3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1"/>
    <s v="indie rock"/>
    <x v="60"/>
    <d v="2012-02-19T17:12:5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4"/>
    <s v="food trucks"/>
    <x v="61"/>
    <d v="2014-05-15T17:41:2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62"/>
    <d v="2014-07-29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3"/>
    <d v="2015-11-25T17:07:0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2"/>
    <s v="plays"/>
    <x v="64"/>
    <d v="2014-05-29T09:09:5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65"/>
    <d v="2015-04-15T21:28:4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66"/>
    <d v="2016-09-02T08:19: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67"/>
    <d v="2011-09-09T19:41:0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2"/>
    <s v="plays"/>
    <x v="68"/>
    <d v="2014-08-02T05:45:5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69"/>
    <d v="2017-01-11T06:16:5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1"/>
    <s v="electronic music"/>
    <x v="70"/>
    <d v="2016-02-01T16:08:1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1"/>
    <s v="rock"/>
    <x v="71"/>
    <d v="2016-03-04T19:49:0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72"/>
    <d v="2009-09-23T13:35: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73"/>
    <d v="2011-07-29T18:12:0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74"/>
    <d v="2016-05-15T22:28:4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3"/>
    <s v="photobooks"/>
    <x v="75"/>
    <d v="2014-08-11T20:09:3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2"/>
    <s v="musical"/>
    <x v="76"/>
    <d v="2012-08-14T16:18:5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77"/>
    <d v="2016-02-25T17:39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2"/>
    <s v="plays"/>
    <x v="78"/>
    <d v="2016-02-10T23:34:0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2"/>
    <s v="plays"/>
    <x v="79"/>
    <d v="2016-06-24T18:34:5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80"/>
    <d v="2016-01-22T18:33:0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81"/>
    <d v="2012-04-14T22:28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5"/>
    <s v="art books"/>
    <x v="82"/>
    <d v="2014-11-08T16:41:4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83"/>
    <d v="2016-07-10T03:42:4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7"/>
    <s v="tabletop games"/>
    <x v="84"/>
    <d v="2014-10-08T18:54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2"/>
    <s v="plays"/>
    <x v="85"/>
    <d v="2014-07-09T17:37:2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6"/>
    <d v="2015-08-22T03:11:1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2"/>
    <s v="musical"/>
    <x v="87"/>
    <d v="2016-06-14T01:11:4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3"/>
    <s v="photobooks"/>
    <x v="88"/>
    <d v="2009-09-23T17:24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2"/>
    <s v="plays"/>
    <x v="89"/>
    <d v="2014-06-23T18:23: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90"/>
    <d v="2016-05-09T17:33: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2"/>
    <s v="plays"/>
    <x v="91"/>
    <d v="2015-02-06T17:50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1"/>
    <s v="rock"/>
    <x v="92"/>
    <d v="2015-06-18T16:05:5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2"/>
    <s v="plays"/>
    <x v="93"/>
    <d v="2014-09-05T19:13: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2"/>
    <s v="plays"/>
    <x v="94"/>
    <d v="2014-05-13T16:26:5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2"/>
    <s v="plays"/>
    <x v="95"/>
    <d v="2016-09-13T18:00:2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2"/>
    <s v="plays"/>
    <x v="96"/>
    <d v="2014-04-30T16:06:0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2"/>
    <s v="plays"/>
    <x v="97"/>
    <d v="2012-07-20T16:19:2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1"/>
    <s v="indie rock"/>
    <x v="98"/>
    <d v="2015-02-20T17:45:1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1"/>
    <s v="rock"/>
    <x v="99"/>
    <d v="2015-11-03T17:05:1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100"/>
    <d v="2014-12-03T21:14:1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101"/>
    <d v="2016-11-19T00:23:1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102"/>
    <d v="2014-09-16T04:02:06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1"/>
    <s v="faith"/>
    <x v="103"/>
    <d v="2014-07-21T07:43:2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2"/>
    <s v="plays"/>
    <x v="104"/>
    <d v="2016-08-16T01:16:2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2"/>
    <s v="plays"/>
    <x v="105"/>
    <d v="2015-01-28T19:49:0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1"/>
    <s v="indie rock"/>
    <x v="106"/>
    <d v="2015-09-04T04:00:42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1"/>
    <s v="world music"/>
    <x v="107"/>
    <d v="2015-05-04T14:46:3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6"/>
    <s v="web"/>
    <x v="108"/>
    <d v="2012-01-25T20:33:5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2"/>
    <s v="plays"/>
    <x v="109"/>
    <d v="2013-02-02T23:42:1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6"/>
    <s v="web"/>
    <x v="110"/>
    <d v="2015-08-11T04:09:21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111"/>
    <d v="2015-02-14T20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2"/>
    <s v="plays"/>
    <x v="112"/>
    <d v="2015-03-02T18:00:2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113"/>
    <d v="2016-03-17T20:17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x v="114"/>
    <d v="2016-03-04T15:36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5"/>
    <d v="2015-03-11T01:27:2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6"/>
    <s v="space exploration"/>
    <x v="116"/>
    <d v="2014-11-10T02:11:1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117"/>
    <d v="2015-08-10T15:38:4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118"/>
    <d v="2012-04-05T03:20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1"/>
    <s v="indie rock"/>
    <x v="119"/>
    <d v="2016-03-24T10:16:4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5"/>
    <s v="fiction"/>
    <x v="120"/>
    <d v="2014-08-14T15:50:0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1"/>
    <s v="electronic music"/>
    <x v="121"/>
    <d v="2014-10-02T02:24: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2"/>
    <s v="musical"/>
    <x v="122"/>
    <d v="2014-06-10T12:38:2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2"/>
    <s v="plays"/>
    <x v="123"/>
    <d v="2017-02-20T00:00:0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124"/>
    <d v="2015-07-15T06:16:59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5"/>
    <s v="translations"/>
    <x v="125"/>
    <d v="2016-10-19T18:03:1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1"/>
    <s v="classical music"/>
    <x v="126"/>
    <d v="2015-02-25T00:14:0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127"/>
    <d v="2014-03-28T17:06: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1"/>
    <s v="jazz"/>
    <x v="128"/>
    <d v="2014-04-24T12:22:5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129"/>
    <d v="2015-03-10T15:51:24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2"/>
    <s v="musical"/>
    <x v="130"/>
    <d v="2015-10-04T03:15:5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2"/>
    <s v="plays"/>
    <x v="131"/>
    <d v="2016-03-14T19:15:2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2"/>
    <s v="plays"/>
    <x v="132"/>
    <d v="2016-07-21T18:41:0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5"/>
    <s v="art books"/>
    <x v="133"/>
    <d v="2017-01-06T14:23:3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6"/>
    <s v="space exploration"/>
    <x v="134"/>
    <d v="2016-09-01T06:27:0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135"/>
    <d v="2016-07-20T04:01:09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4"/>
    <s v="food trucks"/>
    <x v="136"/>
    <d v="2014-02-11T04:33:1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6"/>
    <s v="space exploration"/>
    <x v="137"/>
    <d v="2017-02-08T14:55: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2"/>
    <s v="plays"/>
    <x v="138"/>
    <d v="2014-06-14T22:29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2"/>
    <s v="plays"/>
    <x v="139"/>
    <d v="2014-07-02T13:48:0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140"/>
    <d v="2015-01-28T12:14:4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2"/>
    <s v="plays"/>
    <x v="141"/>
    <d v="2013-01-02T01:08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42"/>
    <d v="2014-06-18T00:38:0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3"/>
    <s v="photobooks"/>
    <x v="143"/>
    <d v="2014-11-17T17:21:0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144"/>
    <d v="2015-05-11T16:05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3"/>
    <s v="photobooks"/>
    <x v="145"/>
    <d v="2014-07-24T22:08:38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1"/>
    <s v="jazz"/>
    <x v="146"/>
    <d v="2010-01-20T10:11:4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7"/>
    <s v="tabletop games"/>
    <x v="147"/>
    <d v="2014-08-15T22:20:4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148"/>
    <d v="2013-02-19T05:08:5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2"/>
    <s v="plays"/>
    <x v="149"/>
    <d v="2015-01-18T00:08:47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5"/>
    <s v="translations"/>
    <x v="150"/>
    <d v="2016-02-15T19:16:3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1"/>
    <s v="rock"/>
    <x v="151"/>
    <d v="2015-04-09T01:01: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52"/>
    <d v="2016-04-15T20:21: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153"/>
    <d v="2012-09-08T20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54"/>
    <d v="2016-05-25T20:47:4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5"/>
    <d v="2013-03-13T01:01: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156"/>
    <d v="2017-01-31T19:19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6"/>
    <s v="wearables"/>
    <x v="157"/>
    <d v="2015-01-29T13:45: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6"/>
    <s v="hardware"/>
    <x v="158"/>
    <d v="2015-03-10T22:58:5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159"/>
    <d v="2012-08-23T17:01:4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160"/>
    <d v="2014-11-11T05:28:2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6"/>
    <s v="hardware"/>
    <x v="161"/>
    <d v="2015-09-28T18:24:5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162"/>
    <d v="2016-11-20T02:38:4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1"/>
    <s v="indie rock"/>
    <x v="163"/>
    <d v="2011-07-23T00:18:3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3"/>
    <s v="photobooks"/>
    <x v="164"/>
    <d v="2014-05-19T04:38:4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65"/>
    <d v="2017-02-20T08:24:2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2"/>
    <s v="plays"/>
    <x v="166"/>
    <d v="2016-01-27T20:15:27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67"/>
    <d v="2012-05-24T04:49: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68"/>
    <d v="2013-01-25T21:04:3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169"/>
    <d v="2015-05-20T09:58:22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2"/>
    <s v="musical"/>
    <x v="170"/>
    <d v="2014-06-04T19:37:1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3"/>
    <s v="photobooks"/>
    <x v="171"/>
    <d v="2015-04-09T16:13:4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"/>
    <s v="plays"/>
    <x v="172"/>
    <d v="2012-04-20T19:01:5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1"/>
    <s v="rock"/>
    <x v="173"/>
    <d v="2016-12-18T21:10:3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2"/>
    <s v="spaces"/>
    <x v="174"/>
    <d v="2016-02-04T00:47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175"/>
    <d v="2015-02-04T04:40:4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176"/>
    <d v="2017-02-09T04:08:5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5"/>
    <s v="fiction"/>
    <x v="177"/>
    <d v="2013-11-16T04:58: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78"/>
    <d v="2015-03-14T02:51:5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179"/>
    <d v="2014-09-18T05:50:0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2"/>
    <s v="plays"/>
    <x v="180"/>
    <d v="2016-01-30T16:58:4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6"/>
    <s v="web"/>
    <x v="181"/>
    <d v="2013-07-09T22:25:3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182"/>
    <d v="2016-02-02T22:43:4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2"/>
    <s v="plays"/>
    <x v="183"/>
    <d v="2014-11-01T12:39: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5"/>
    <s v="art books"/>
    <x v="184"/>
    <d v="2014-11-01T21:59:2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185"/>
    <d v="2015-10-17T15:04:58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186"/>
    <d v="2014-08-03T17:56:3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5"/>
    <s v="fiction"/>
    <x v="187"/>
    <d v="2015-10-09T17:59:4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4"/>
    <s v="food trucks"/>
    <x v="188"/>
    <d v="2016-07-05T16:34:3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2"/>
    <s v="plays"/>
    <x v="189"/>
    <d v="2016-01-31T22:43: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190"/>
    <d v="2016-02-15T09:33: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91"/>
    <d v="2012-05-01T07:00:3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192"/>
    <d v="2016-03-23T21:02:4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2"/>
    <s v="plays"/>
    <x v="193"/>
    <d v="2016-04-04T23:00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1"/>
    <s v="jazz"/>
    <x v="194"/>
    <d v="2014-10-25T22:52:58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4"/>
    <s v="food trucks"/>
    <x v="195"/>
    <d v="2016-07-04T16:07:3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4"/>
    <s v="food trucks"/>
    <x v="196"/>
    <d v="2014-10-22T21:57:29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197"/>
    <d v="2015-09-08T14:51:5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98"/>
    <d v="2016-07-16T06:20: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199"/>
    <d v="2015-06-29T05:01:4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200"/>
    <d v="2016-07-01T01:09:38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5"/>
    <s v="children's books"/>
    <x v="201"/>
    <d v="2016-09-20T02:48: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2"/>
    <s v="plays"/>
    <x v="202"/>
    <d v="2011-07-28T18:57:11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2"/>
    <s v="spaces"/>
    <x v="203"/>
    <d v="2015-03-30T18:14: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2"/>
    <s v="plays"/>
    <x v="204"/>
    <d v="2016-06-01T18:57:1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2"/>
    <s v="plays"/>
    <x v="205"/>
    <d v="2016-06-10T04:41: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2"/>
    <s v="spaces"/>
    <x v="206"/>
    <d v="2016-08-14T15:28:2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207"/>
    <d v="2015-04-24T03:21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2"/>
    <s v="spaces"/>
    <x v="208"/>
    <d v="2014-07-13T22:50: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2"/>
    <s v="plays"/>
    <x v="209"/>
    <d v="2014-05-12T13:44:0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2"/>
    <s v="plays"/>
    <x v="210"/>
    <d v="2012-04-11T14:53:1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2"/>
    <s v="plays"/>
    <x v="211"/>
    <d v="2015-07-03T19:17:13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5"/>
    <s v="fiction"/>
    <x v="212"/>
    <d v="2015-08-06T14:56:4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213"/>
    <d v="2011-04-13T00:20:4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214"/>
    <d v="2016-07-13T22:53:2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215"/>
    <d v="2016-08-09T21:35:5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2"/>
    <s v="plays"/>
    <x v="216"/>
    <d v="2014-07-31T16:49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217"/>
    <d v="2015-07-03T00:18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218"/>
    <d v="2014-01-29T14:33:1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219"/>
    <d v="2014-08-11T20:45:0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20"/>
    <d v="2015-10-14T13:57:1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6"/>
    <s v="wearables"/>
    <x v="221"/>
    <d v="2012-11-13T22:58:2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6"/>
    <s v="makerspaces"/>
    <x v="222"/>
    <d v="2013-11-19T18:5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223"/>
    <d v="2014-04-18T20:52: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2"/>
    <s v="spaces"/>
    <x v="224"/>
    <d v="2015-09-09T23:38:0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2"/>
    <s v="plays"/>
    <x v="225"/>
    <d v="2014-05-26T17:27: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226"/>
    <d v="2014-01-16T17:01:2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6"/>
    <s v="web"/>
    <x v="227"/>
    <d v="2015-05-17T17:47:29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228"/>
    <d v="2016-11-15T00:42:3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2"/>
    <s v="plays"/>
    <x v="229"/>
    <d v="2016-06-18T20:23:4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1"/>
    <s v="metal"/>
    <x v="230"/>
    <d v="2012-10-12T13:53:48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231"/>
    <d v="2016-02-10T22:20:4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1"/>
    <s v="jazz"/>
    <x v="232"/>
    <d v="2015-05-12T18:01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233"/>
    <d v="2012-04-03T23:00:26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234"/>
    <d v="2012-03-22T17:01:2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2"/>
    <s v="spaces"/>
    <x v="235"/>
    <d v="2015-11-19T11:46:4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1"/>
    <s v="rock"/>
    <x v="236"/>
    <d v="2011-12-06T22:47:01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2"/>
    <s v="spaces"/>
    <x v="237"/>
    <d v="2016-06-29T01:09:46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238"/>
    <d v="2015-03-05T19:10:3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239"/>
    <d v="2011-01-25T23:20:3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5"/>
    <s v="children's books"/>
    <x v="240"/>
    <d v="2013-08-20T20:21:1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241"/>
    <d v="2016-12-01T16:34:0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7"/>
    <s v="tabletop games"/>
    <x v="242"/>
    <d v="2015-07-09T20:00:3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1"/>
    <s v="indie rock"/>
    <x v="243"/>
    <d v="2014-07-15T23:27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244"/>
    <d v="2016-11-23T00:15:09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45"/>
    <d v="2014-07-31T12:59:5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2"/>
    <s v="plays"/>
    <x v="246"/>
    <d v="2012-12-27T05:09:34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247"/>
    <d v="2012-02-28T01:57:54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5"/>
    <s v="children's books"/>
    <x v="248"/>
    <d v="2011-11-03T02:39:5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1"/>
    <s v="world music"/>
    <x v="249"/>
    <d v="2015-03-24T16:01:5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1"/>
    <s v="world music"/>
    <x v="250"/>
    <d v="2014-10-14T20:3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6"/>
    <s v="wearables"/>
    <x v="251"/>
    <d v="2012-05-25T20:20: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6"/>
    <s v="wearables"/>
    <x v="252"/>
    <d v="2016-12-08T00:17:1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253"/>
    <d v="2016-05-12T13:39:3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254"/>
    <d v="2015-02-15T00:28:1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2"/>
    <s v="plays"/>
    <x v="255"/>
    <d v="2014-10-22T17:03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1"/>
    <s v="indie rock"/>
    <x v="256"/>
    <d v="2015-07-28T12:07:5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57"/>
    <d v="2016-06-29T16:50:4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1"/>
    <s v="indie rock"/>
    <x v="258"/>
    <d v="2016-03-14T23:4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6"/>
    <s v="hardware"/>
    <x v="259"/>
    <d v="2016-03-24T11:56:0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260"/>
    <d v="2014-06-16T09:29: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5"/>
    <s v="art books"/>
    <x v="261"/>
    <d v="2016-07-25T16:44:3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62"/>
    <d v="2014-07-21T20:24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6"/>
    <s v="hardware"/>
    <x v="263"/>
    <d v="2016-11-23T20:25:1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2"/>
    <s v="musical"/>
    <x v="264"/>
    <d v="2011-11-13T16:05:3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1"/>
    <s v="indie rock"/>
    <x v="265"/>
    <d v="2010-05-06T04:4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2"/>
    <s v="plays"/>
    <x v="266"/>
    <d v="2011-08-27T03:58:2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"/>
    <s v="plays"/>
    <x v="267"/>
    <d v="2016-09-14T06:04:4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2"/>
    <s v="spaces"/>
    <x v="268"/>
    <d v="2014-10-15T20:22:2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6"/>
    <s v="space exploration"/>
    <x v="269"/>
    <d v="2016-04-06T19:49: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2"/>
    <s v="plays"/>
    <x v="270"/>
    <d v="2016-01-15T02:39:3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2"/>
    <s v="plays"/>
    <x v="271"/>
    <d v="2016-03-18T21:31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2"/>
    <s v="spaces"/>
    <x v="272"/>
    <d v="2014-11-13T22:49:2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2"/>
    <s v="plays"/>
    <x v="273"/>
    <d v="2012-03-09T22:45:0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1"/>
    <s v="indie rock"/>
    <x v="274"/>
    <d v="2013-01-14T22:37:4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1"/>
    <s v="indie rock"/>
    <x v="275"/>
    <d v="2015-05-14T12:09:1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1"/>
    <s v="world music"/>
    <x v="276"/>
    <d v="2014-06-17T16:33:4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3"/>
    <s v="photobooks"/>
    <x v="277"/>
    <d v="2015-12-20T16:26:1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2"/>
    <s v="plays"/>
    <x v="278"/>
    <d v="2015-01-19T15:14:2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6"/>
    <s v="hardware"/>
    <x v="279"/>
    <d v="2013-11-05T03:14:59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280"/>
    <d v="2017-01-02T21:50: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2"/>
    <s v="plays"/>
    <x v="281"/>
    <d v="2016-05-09T20:13:5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282"/>
    <d v="2013-07-11T13:15:2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1"/>
    <s v="indie rock"/>
    <x v="283"/>
    <d v="2015-02-23T14:29:3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1"/>
    <s v="jazz"/>
    <x v="284"/>
    <d v="2012-03-17T11:02:0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3"/>
    <s v="photobooks"/>
    <x v="285"/>
    <d v="2016-02-18T00:44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2"/>
    <s v="plays"/>
    <x v="286"/>
    <d v="2016-12-11T16:31:2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87"/>
    <d v="2014-06-30T21:57:0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2"/>
    <s v="plays"/>
    <x v="288"/>
    <d v="2014-05-30T01:55:4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1"/>
    <s v="world music"/>
    <x v="289"/>
    <d v="2014-08-12T10:18:5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2"/>
    <s v="plays"/>
    <x v="290"/>
    <d v="2017-01-02T15:55: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2"/>
    <s v="musical"/>
    <x v="291"/>
    <d v="2013-12-12T22:21:1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292"/>
    <d v="2016-09-23T15:29:1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293"/>
    <d v="2016-02-17T14:03:1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1"/>
    <s v="world music"/>
    <x v="294"/>
    <d v="2016-10-26T19:15: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2"/>
    <s v="spaces"/>
    <x v="295"/>
    <d v="2010-11-05T14:54:4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6"/>
    <s v="wearables"/>
    <x v="296"/>
    <d v="2015-01-13T20:14:2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4"/>
    <s v="food trucks"/>
    <x v="297"/>
    <d v="2016-02-13T15:35: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2"/>
    <s v="plays"/>
    <x v="298"/>
    <d v="2015-10-02T18:41:0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6"/>
    <s v="hardware"/>
    <x v="299"/>
    <d v="2014-07-20T23:36:18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6"/>
    <s v="wearables"/>
    <x v="300"/>
    <d v="2015-06-18T06:37:04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6-11-27T03:59:34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6"/>
    <s v="wearables"/>
    <x v="302"/>
    <d v="2014-06-21T13:19:5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2"/>
    <s v="plays"/>
    <x v="303"/>
    <d v="2016-01-02T14:48:4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6"/>
    <s v="wearables"/>
    <x v="304"/>
    <d v="2015-03-02T18:59:5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1"/>
    <s v="rock"/>
    <x v="305"/>
    <d v="2016-10-30T13:51:39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6"/>
    <s v="web"/>
    <x v="306"/>
    <d v="2015-11-01T18:09:3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07"/>
    <d v="2015-01-21T08:34:1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308"/>
    <d v="2015-06-01T12:14:5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5"/>
    <s v="fiction"/>
    <x v="309"/>
    <d v="2015-04-08T15:36:4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6"/>
    <s v="web"/>
    <x v="310"/>
    <d v="2014-09-03T14:17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11"/>
    <d v="2014-08-04T13:09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312"/>
    <d v="2015-07-26T15:05:1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7"/>
    <s v="tabletop games"/>
    <x v="313"/>
    <d v="2015-11-11T20:26:0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2"/>
    <s v="musical"/>
    <x v="314"/>
    <d v="2016-01-19T17:00:2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1"/>
    <s v="faith"/>
    <x v="315"/>
    <d v="2014-10-02T02:12:4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2"/>
    <s v="plays"/>
    <x v="316"/>
    <d v="2015-07-06T08:43:27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317"/>
    <d v="2015-03-05T15:43:5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2"/>
    <s v="plays"/>
    <x v="318"/>
    <d v="2011-12-16T13:14:2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6"/>
    <s v="web"/>
    <x v="319"/>
    <d v="2016-04-25T15:29:18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320"/>
    <d v="2012-10-12T17:10:2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2"/>
    <s v="plays"/>
    <x v="321"/>
    <d v="2015-07-20T17:03:4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3"/>
    <s v="photobooks"/>
    <x v="322"/>
    <d v="2010-12-02T02:34:58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x v="323"/>
    <d v="2016-01-14T19:02:06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6"/>
    <s v="wearables"/>
    <x v="324"/>
    <d v="2014-05-01T19:40:5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6"/>
    <s v="web"/>
    <x v="325"/>
    <d v="2014-10-15T02:59:5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2"/>
    <s v="plays"/>
    <x v="326"/>
    <d v="2014-04-17T04:32:45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327"/>
    <d v="2012-06-07T22:46:5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28"/>
    <d v="2016-07-04T04:00:0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5"/>
    <s v="translations"/>
    <x v="329"/>
    <d v="2014-08-26T15:19:0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1"/>
    <s v="rock"/>
    <x v="330"/>
    <d v="2016-06-13T22:23:5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2"/>
    <s v="plays"/>
    <x v="331"/>
    <d v="2009-09-14T06:05:3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1"/>
    <s v="classical music"/>
    <x v="332"/>
    <d v="2012-08-28T22:54:5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2"/>
    <s v="plays"/>
    <x v="333"/>
    <d v="2015-04-17T23:18: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3"/>
    <s v="photobooks"/>
    <x v="334"/>
    <d v="2015-12-06T07:50:3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335"/>
    <d v="2011-08-08T16:58:5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336"/>
    <d v="2016-02-07T15:18:0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1"/>
    <s v="indie rock"/>
    <x v="337"/>
    <d v="2014-03-13T04:03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1"/>
    <s v="electronic music"/>
    <x v="338"/>
    <d v="2016-03-29T15:24:0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339"/>
    <d v="2015-04-30T20:11:1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340"/>
    <d v="2014-09-09T23:09:3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1"/>
    <s v="rock"/>
    <x v="341"/>
    <d v="2016-01-03T16:38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342"/>
    <d v="2016-10-04T10:43:0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3"/>
    <d v="2014-04-26T11:26:2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344"/>
    <d v="2017-01-07T16:20:3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1"/>
    <s v="indie rock"/>
    <x v="345"/>
    <d v="2015-08-24T20:34:2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346"/>
    <d v="2015-10-23T19:48: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1"/>
    <s v="jazz"/>
    <x v="347"/>
    <d v="2011-11-08T18:21:4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2"/>
    <s v="plays"/>
    <x v="348"/>
    <d v="2014-12-12T10:15:2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2"/>
    <s v="plays"/>
    <x v="349"/>
    <d v="2015-03-10T19:09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2"/>
    <s v="plays"/>
    <x v="350"/>
    <d v="2016-07-10T18:48:4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2"/>
    <s v="plays"/>
    <x v="351"/>
    <d v="2014-11-07T06:24:2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52"/>
    <d v="2014-08-21T06:59:23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353"/>
    <d v="2015-06-30T06:24:5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354"/>
    <d v="2015-03-25T21:52:2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355"/>
    <d v="2015-12-06T19:47:17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6"/>
    <s v="web"/>
    <x v="356"/>
    <d v="2016-02-16T09:46: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5"/>
    <s v="children's books"/>
    <x v="357"/>
    <d v="2014-08-05T20:46:3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358"/>
    <d v="2015-08-25T20:38:02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6"/>
    <s v="web"/>
    <x v="359"/>
    <d v="2011-11-11T18:17:2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2"/>
    <s v="plays"/>
    <x v="360"/>
    <d v="2016-05-22T16:45:2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361"/>
    <d v="2017-03-02T01:40: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2"/>
    <s v="musical"/>
    <x v="362"/>
    <d v="2014-07-21T18:18:2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"/>
    <s v="plays"/>
    <x v="363"/>
    <d v="2014-08-27T21:52:3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2"/>
    <s v="plays"/>
    <x v="364"/>
    <d v="2014-06-12T18:58:0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365"/>
    <d v="2016-05-06T06:21:3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1"/>
    <s v="pop"/>
    <x v="366"/>
    <d v="2012-03-13T19:15:4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6"/>
    <s v="wearables"/>
    <x v="367"/>
    <d v="2016-03-18T21:31: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1"/>
    <s v="electronic music"/>
    <x v="368"/>
    <d v="2010-11-20T19:34:5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369"/>
    <d v="2015-01-22T04:13:4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2"/>
    <s v="spaces"/>
    <x v="370"/>
    <d v="2015-03-03T23:00:3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1"/>
    <s v="faith"/>
    <x v="371"/>
    <d v="2016-06-28T01:49:4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72"/>
    <d v="2014-07-28T16:18:55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373"/>
    <d v="2013-05-28T01:49: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374"/>
    <d v="2016-11-04T11:01:08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75"/>
    <d v="2014-11-11T20:25:1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1"/>
    <s v="indie rock"/>
    <x v="376"/>
    <d v="2016-11-18T06:09:26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377"/>
    <d v="2015-04-30T14:58: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1"/>
    <s v="indie rock"/>
    <x v="378"/>
    <d v="2014-08-29T01:38:3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2"/>
    <s v="plays"/>
    <x v="379"/>
    <d v="2013-02-19T04:38:2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80"/>
    <d v="2014-01-24T18:43:3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1"/>
    <d v="2012-03-29T06:10:24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2"/>
    <s v="spaces"/>
    <x v="382"/>
    <d v="2011-03-30T22:36:2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383"/>
    <d v="2011-02-18T16:54:4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6"/>
    <s v="wearables"/>
    <x v="384"/>
    <d v="2015-01-27T20:06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2"/>
    <s v="musical"/>
    <x v="385"/>
    <d v="2014-06-19T11:21:3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6"/>
    <s v="space exploration"/>
    <x v="386"/>
    <d v="2012-06-15T05:42:3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387"/>
    <d v="2016-08-30T21:52:5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388"/>
    <d v="2015-06-09T16:47: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6"/>
    <s v="hardware"/>
    <x v="389"/>
    <d v="2012-07-23T18:32:1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5"/>
    <s v="fiction"/>
    <x v="390"/>
    <d v="2015-11-03T05:12:2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1"/>
    <s v="electronic music"/>
    <x v="391"/>
    <d v="2017-01-27T00:58:5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1"/>
    <s v="indie rock"/>
    <x v="392"/>
    <d v="2012-04-19T17:05:0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1"/>
    <s v="pop"/>
    <x v="393"/>
    <d v="2014-12-10T02:39:5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94"/>
    <d v="2013-08-08T23:07:3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6"/>
    <s v="wearables"/>
    <x v="395"/>
    <d v="2014-12-20T19:47:0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6"/>
    <s v="space exploration"/>
    <x v="396"/>
    <d v="2014-09-08T04:01:08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7"/>
    <d v="2015-09-14T15:11:24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398"/>
    <d v="2014-05-01T19:06:5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99"/>
    <d v="2014-10-01T07:52:5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6"/>
    <s v="hardware"/>
    <x v="400"/>
    <d v="2015-01-14T22:34:1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401"/>
    <d v="2014-10-10T12:50:4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402"/>
    <d v="2014-08-30T08:40:2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4"/>
    <s v="food trucks"/>
    <x v="403"/>
    <d v="2014-10-29T14:02:4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1"/>
    <s v="rock"/>
    <x v="404"/>
    <d v="2015-04-09T12:50:4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2"/>
    <s v="plays"/>
    <x v="405"/>
    <d v="2014-06-09T17:24:2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406"/>
    <d v="2012-07-26T16:33:4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407"/>
    <d v="2015-09-18T00:32:5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408"/>
    <d v="2016-06-03T02:31:5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1"/>
    <s v="indie rock"/>
    <x v="409"/>
    <d v="2016-10-21T09:44:3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410"/>
    <d v="2016-12-07T13:05:0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411"/>
    <d v="2016-05-22T13:59:5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2"/>
    <s v="plays"/>
    <x v="412"/>
    <d v="2016-11-26T19:18:5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413"/>
    <d v="2015-03-09T11:42:5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2"/>
    <s v="plays"/>
    <x v="414"/>
    <d v="2015-05-12T10:05:5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415"/>
    <d v="2012-09-05T01:01:4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1"/>
    <s v="rock"/>
    <x v="416"/>
    <d v="2016-06-24T03:00:1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2"/>
    <s v="plays"/>
    <x v="417"/>
    <d v="2014-04-13T18:43:5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6"/>
    <s v="space exploration"/>
    <x v="418"/>
    <d v="2014-11-18T11:49: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7"/>
    <s v="tabletop games"/>
    <x v="419"/>
    <d v="2015-02-06T13:57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2"/>
    <s v="plays"/>
    <x v="420"/>
    <d v="2014-12-05T22:20:3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2"/>
    <s v="plays"/>
    <x v="421"/>
    <d v="2013-10-03T10:57:14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422"/>
    <d v="2014-09-09T16:38:2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3"/>
    <s v="photobooks"/>
    <x v="423"/>
    <d v="2016-10-19T14:43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6"/>
    <s v="hardware"/>
    <x v="424"/>
    <d v="2015-05-12T18:24:4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425"/>
    <d v="2014-05-14T00:12:3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1"/>
    <s v="metal"/>
    <x v="426"/>
    <d v="2015-05-14T19:10:1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6"/>
    <s v="hardware"/>
    <x v="427"/>
    <d v="2013-10-25T11:49:53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428"/>
    <d v="2014-12-09T21:42:1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429"/>
    <d v="2015-08-03T06:47:27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6"/>
    <s v="web"/>
    <x v="430"/>
    <d v="2013-01-14T16:29:2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431"/>
    <d v="2015-06-16T19:51:4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6"/>
    <s v="wearables"/>
    <x v="432"/>
    <d v="2014-10-14T07:11:3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6"/>
    <s v="wearables"/>
    <x v="433"/>
    <d v="2014-10-21T14:04:04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434"/>
    <d v="2015-09-25T12:43:56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435"/>
    <d v="2010-10-13T00:40:35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436"/>
    <d v="2012-05-10T05:24:5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1"/>
    <s v="pop"/>
    <x v="437"/>
    <d v="2016-07-25T06:41:2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438"/>
    <d v="2015-03-02T21:51:4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439"/>
    <d v="2015-12-22T05:05:1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1"/>
    <s v="rock"/>
    <x v="440"/>
    <d v="2015-05-11T19:27:24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441"/>
    <d v="2017-02-04T06:58:2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6"/>
    <s v="wearables"/>
    <x v="442"/>
    <d v="2016-03-09T23:04:14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443"/>
    <d v="2014-06-16T19:03:2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2"/>
    <s v="plays"/>
    <x v="444"/>
    <d v="2012-03-05T17:46:1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445"/>
    <d v="2015-04-03T18:41:4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6"/>
    <s v="hardware"/>
    <x v="446"/>
    <d v="2014-01-11T00:21: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2"/>
    <s v="spaces"/>
    <x v="447"/>
    <d v="2015-06-15T17:28:5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448"/>
    <d v="2014-05-28T21:33: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2"/>
    <s v="spaces"/>
    <x v="449"/>
    <d v="2014-08-20T23:19:4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2"/>
    <s v="plays"/>
    <x v="450"/>
    <d v="2016-01-12T20:47:2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451"/>
    <d v="2016-04-07T03:27:3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52"/>
    <d v="2015-01-27T00:16:1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7"/>
    <s v="tabletop games"/>
    <x v="453"/>
    <d v="2015-07-03T06:03:1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454"/>
    <d v="2016-04-05T14:19:0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455"/>
    <d v="2015-07-20T04:06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456"/>
    <d v="2015-05-22T20:04:0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4"/>
    <s v="food trucks"/>
    <x v="457"/>
    <d v="2016-08-02T15:59:5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4"/>
    <s v="food trucks"/>
    <x v="458"/>
    <d v="2015-05-17T18:18:26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4"/>
    <s v="food trucks"/>
    <x v="459"/>
    <d v="2013-09-18T19:30:18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6"/>
    <s v="space exploration"/>
    <x v="460"/>
    <d v="2014-08-22T19:00:1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2"/>
    <s v="plays"/>
    <x v="461"/>
    <d v="2014-03-06T03:59:39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2"/>
    <s v="spaces"/>
    <x v="462"/>
    <d v="2016-05-19T17:23:02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463"/>
    <d v="2013-04-01T22:16:3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2"/>
    <s v="spaces"/>
    <x v="464"/>
    <d v="2015-10-05T18:26:3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465"/>
    <d v="2012-03-19T16:44:3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2"/>
    <s v="spaces"/>
    <x v="466"/>
    <d v="2011-12-18T21:33:0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4"/>
    <s v="food trucks"/>
    <x v="467"/>
    <d v="2016-11-04T22:22:1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1"/>
    <s v="rock"/>
    <x v="468"/>
    <d v="2013-06-27T01:27:1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6"/>
    <s v="hardware"/>
    <x v="469"/>
    <d v="2016-06-20T12:02:1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7"/>
    <s v="tabletop games"/>
    <x v="470"/>
    <d v="2014-12-09T17:41: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471"/>
    <d v="2014-01-18T22:10:17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4"/>
    <s v="food trucks"/>
    <x v="472"/>
    <d v="2013-09-30T15:54:4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1"/>
    <s v="indie rock"/>
    <x v="473"/>
    <d v="2014-07-07T22:03: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2"/>
    <s v="plays"/>
    <x v="474"/>
    <d v="2014-09-11T18:48:1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1"/>
    <s v="rock"/>
    <x v="475"/>
    <d v="2013-12-23T21:39:5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1"/>
    <s v="rock"/>
    <x v="476"/>
    <d v="2016-03-09T19:31:22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2"/>
    <s v="spaces"/>
    <x v="477"/>
    <d v="2014-10-31T18:04:2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1"/>
    <s v="electronic music"/>
    <x v="478"/>
    <d v="2016-12-07T16:49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2"/>
    <s v="plays"/>
    <x v="479"/>
    <d v="2013-07-09T02:32:4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480"/>
    <d v="2015-07-06T00:33:5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1"/>
    <s v="rock"/>
    <x v="481"/>
    <d v="2013-01-30T23:05:3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1"/>
    <s v="rock"/>
    <x v="482"/>
    <d v="2016-11-18T02:37: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1"/>
    <s v="world music"/>
    <x v="483"/>
    <d v="2016-09-05T19:50:5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2"/>
    <s v="plays"/>
    <x v="484"/>
    <d v="2016-01-08T16:58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485"/>
    <d v="2010-06-03T22:10:20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5"/>
    <s v="art books"/>
    <x v="486"/>
    <d v="2017-01-26T23:03:5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2"/>
    <s v="plays"/>
    <x v="487"/>
    <d v="2017-03-13T18:07:2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3"/>
    <s v="photobooks"/>
    <x v="488"/>
    <d v="2016-10-17T14:51:0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1"/>
    <s v="classical music"/>
    <x v="489"/>
    <d v="2014-06-30T18:38:0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490"/>
    <d v="2016-04-23T16:12:18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491"/>
    <d v="2011-01-24T16:40:1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1"/>
    <s v="electronic music"/>
    <x v="492"/>
    <d v="2016-02-29T16:41:3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493"/>
    <d v="2016-04-03T20:48:0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6"/>
    <s v="web"/>
    <x v="494"/>
    <d v="2011-07-12T02:45:3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495"/>
    <d v="2014-06-30T22:41:4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496"/>
    <d v="2017-01-11T01:22:14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497"/>
    <d v="2016-05-18T04:19:0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2"/>
    <s v="spaces"/>
    <x v="498"/>
    <d v="2012-08-13T11:24:4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2"/>
    <s v="musical"/>
    <x v="499"/>
    <d v="2015-07-07T21:44:1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2"/>
    <s v="plays"/>
    <x v="500"/>
    <d v="2016-12-28T01:26:4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501"/>
    <d v="2014-09-22T20:26:4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502"/>
    <d v="2017-03-02T12:55:0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5"/>
    <s v="translations"/>
    <x v="503"/>
    <d v="2016-02-03T23:19:28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1"/>
    <s v="rock"/>
    <x v="504"/>
    <d v="2014-07-31T16:42:2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2"/>
    <s v="plays"/>
    <x v="505"/>
    <d v="2015-07-04T00:44:4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2"/>
    <s v="plays"/>
    <x v="506"/>
    <d v="2015-09-08T07:59:5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507"/>
    <d v="2015-04-04T05:11:2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508"/>
    <d v="2016-02-22T06:06:1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509"/>
    <d v="2015-01-22T22:11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6"/>
    <s v="wearables"/>
    <x v="510"/>
    <d v="2014-05-07T19:20:1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511"/>
    <d v="2015-05-19T10:41:0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512"/>
    <d v="2016-11-29T22:01:4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513"/>
    <d v="2013-08-02T20:30:06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x v="514"/>
    <d v="2012-07-24T02:16:3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515"/>
    <d v="2013-04-30T20:13: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2"/>
    <s v="spaces"/>
    <x v="516"/>
    <d v="2014-10-01T22:45:4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2"/>
    <s v="spaces"/>
    <x v="517"/>
    <d v="2012-09-25T01:26:57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6"/>
    <s v="wearables"/>
    <x v="518"/>
    <d v="2016-12-01T18:20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2"/>
    <s v="plays"/>
    <x v="519"/>
    <d v="2016-04-23T19:08: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2"/>
    <s v="plays"/>
    <x v="520"/>
    <d v="2014-09-26T15:36:3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2"/>
    <s v="plays"/>
    <x v="521"/>
    <d v="2014-05-21T01:37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6"/>
    <s v="gadgets"/>
    <x v="522"/>
    <d v="2012-07-17T03:07:2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523"/>
    <d v="2014-08-23T02:22:17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524"/>
    <d v="2015-03-19T19:16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525"/>
    <d v="2014-10-06T15:04:4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526"/>
    <d v="2017-02-04T04:50:0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1"/>
    <s v="rock"/>
    <x v="527"/>
    <d v="2014-06-16T02:33:4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6"/>
    <s v="hardware"/>
    <x v="528"/>
    <d v="2017-01-17T20:17:2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x v="529"/>
    <d v="2011-08-02T21:20:31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6"/>
    <s v="web"/>
    <x v="530"/>
    <d v="2016-06-15T19:34:3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531"/>
    <d v="2017-01-21T16:33:5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1"/>
    <s v="indie rock"/>
    <x v="532"/>
    <d v="2014-11-27T15:22:2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533"/>
    <d v="2016-11-08T10:50:4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6"/>
    <s v="wearables"/>
    <x v="534"/>
    <d v="2015-04-01T05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4"/>
    <s v="food trucks"/>
    <x v="535"/>
    <d v="2012-08-15T20:35:3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536"/>
    <d v="2011-02-02T12:57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6"/>
    <s v="wearables"/>
    <x v="537"/>
    <d v="2015-03-14T03:06:2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6"/>
    <s v="wearables"/>
    <x v="538"/>
    <d v="2015-04-20T22:17:2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539"/>
    <d v="2016-07-19T21:52:1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2"/>
    <s v="plays"/>
    <x v="540"/>
    <d v="2015-10-14T19:59:5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541"/>
    <d v="2015-10-30T04:32:3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542"/>
    <d v="2015-08-08T02:27:4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7"/>
    <s v="tabletop games"/>
    <x v="543"/>
    <d v="2014-10-24T00:01:4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544"/>
    <d v="2016-11-15T20:28:2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5"/>
    <s v="fiction"/>
    <x v="545"/>
    <d v="2013-10-24T23:57:4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1"/>
    <s v="rock"/>
    <x v="546"/>
    <d v="2013-07-01T08:41:53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547"/>
    <d v="2015-01-13T22:15:29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548"/>
    <d v="2015-04-22T17:03:29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49"/>
    <d v="2016-07-16T00:06:2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550"/>
    <d v="2014-07-05T11:39:3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551"/>
    <d v="2013-07-03T20:49:47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4"/>
    <s v="food trucks"/>
    <x v="552"/>
    <d v="2016-07-28T15:14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553"/>
    <d v="2014-05-19T21:58:1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7"/>
    <s v="tabletop games"/>
    <x v="554"/>
    <d v="2012-05-30T04:27:2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1"/>
    <s v="rock"/>
    <x v="555"/>
    <d v="2016-05-13T12:57:3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556"/>
    <d v="2016-08-15T21:10:4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5"/>
    <s v="art books"/>
    <x v="557"/>
    <d v="2014-12-09T21:17:4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2"/>
    <s v="plays"/>
    <x v="558"/>
    <d v="2011-12-21T02:08:3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559"/>
    <d v="2014-07-12T20:27:4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560"/>
    <d v="2015-12-01T06:37:2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1"/>
    <s v="rock"/>
    <x v="561"/>
    <d v="2012-04-05T19:15:3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6"/>
    <s v="wearables"/>
    <x v="562"/>
    <d v="2015-08-31T19:17:38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563"/>
    <d v="2015-04-21T21:21:0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1"/>
    <s v="rock"/>
    <x v="564"/>
    <d v="2016-09-09T10:56:5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2"/>
    <s v="plays"/>
    <x v="565"/>
    <d v="2015-02-02T14:22: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2"/>
    <s v="spaces"/>
    <x v="566"/>
    <d v="2014-12-15T19:55:0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2"/>
    <s v="plays"/>
    <x v="567"/>
    <d v="2013-05-07T13:34:5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6"/>
    <s v="hardware"/>
    <x v="568"/>
    <d v="2016-08-29T14:43: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6"/>
    <s v="wearables"/>
    <x v="569"/>
    <d v="2015-06-15T10:43:4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3"/>
    <s v="photobooks"/>
    <x v="570"/>
    <d v="2014-10-31T03:25: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1"/>
    <s v="indie rock"/>
    <x v="571"/>
    <d v="2013-05-21T11:04: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572"/>
    <d v="2017-02-13T21:48:1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2"/>
    <s v="plays"/>
    <x v="573"/>
    <d v="2017-01-03T16:36:4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5"/>
    <s v="translations"/>
    <x v="574"/>
    <d v="2015-09-11T07:07:4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2"/>
    <s v="plays"/>
    <x v="575"/>
    <d v="2015-05-30T19:39:0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2"/>
    <s v="plays"/>
    <x v="576"/>
    <d v="2014-10-17T03:57:1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577"/>
    <d v="2013-10-10T18:44:06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6"/>
    <s v="wearables"/>
    <x v="578"/>
    <d v="2015-12-07T20:38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579"/>
    <d v="2013-04-06T07:00:5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580"/>
    <d v="2015-05-17T22:58:1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5"/>
    <s v="children's books"/>
    <x v="581"/>
    <d v="2017-01-20T15:03:2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582"/>
    <d v="2010-05-12T06:54: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583"/>
    <d v="2015-01-22T21:08:5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4"/>
    <s v="restaurants"/>
    <x v="584"/>
    <d v="2015-05-15T18:45:37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2"/>
    <s v="musical"/>
    <x v="585"/>
    <d v="2016-03-30T18:44:2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586"/>
    <d v="2014-08-21T19:16: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1"/>
    <s v="rock"/>
    <x v="587"/>
    <d v="2015-01-14T23:58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6"/>
    <s v="web"/>
    <x v="588"/>
    <d v="2016-04-29T18:32:0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1"/>
    <s v="rock"/>
    <x v="589"/>
    <d v="2014-03-27T01:58:3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1"/>
    <s v="rock"/>
    <x v="590"/>
    <d v="2016-05-13T15:57: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1"/>
    <s v="electronic music"/>
    <x v="591"/>
    <d v="2013-04-11T01:22:2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1"/>
    <s v="indie rock"/>
    <x v="592"/>
    <d v="2012-03-05T17:25:4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2"/>
    <s v="plays"/>
    <x v="593"/>
    <d v="2016-05-05T23:49:3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594"/>
    <d v="2013-04-25T19:23:4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595"/>
    <d v="2015-09-23T21:01:0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2"/>
    <s v="spaces"/>
    <x v="596"/>
    <d v="2016-08-30T14:58:3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1"/>
    <s v="rock"/>
    <x v="597"/>
    <d v="2014-08-12T14:01:08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6"/>
    <s v="web"/>
    <x v="598"/>
    <d v="2014-05-16T18:05:2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6"/>
    <s v="hardware"/>
    <x v="599"/>
    <d v="2015-07-02T03:00:5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3"/>
    <s v="photobooks"/>
    <x v="600"/>
    <d v="2014-04-30T03:21:0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601"/>
    <d v="2012-05-08T19:55:0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1"/>
    <s v="pop"/>
    <x v="602"/>
    <d v="2012-12-06T10:46:3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2"/>
    <s v="plays"/>
    <x v="603"/>
    <d v="2014-10-06T17:48:4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6"/>
    <s v="hardware"/>
    <x v="604"/>
    <d v="2016-05-15T17:42:4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6"/>
    <s v="gadgets"/>
    <x v="605"/>
    <d v="2014-07-10T05:37:1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6"/>
    <s v="wearables"/>
    <x v="606"/>
    <d v="2015-08-13T19:41:0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2"/>
    <s v="musical"/>
    <x v="607"/>
    <d v="2015-07-25T10:33:1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2"/>
    <s v="plays"/>
    <x v="608"/>
    <d v="2013-08-14T17:28:1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609"/>
    <d v="2012-04-27T22:52:2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2"/>
    <s v="plays"/>
    <x v="610"/>
    <d v="2014-08-21T19:23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1"/>
    <s v="jazz"/>
    <x v="611"/>
    <d v="2013-09-29T18:01:3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1"/>
    <s v="electronic music"/>
    <x v="612"/>
    <d v="2016-07-28T17:00:0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2"/>
    <s v="plays"/>
    <x v="613"/>
    <d v="2009-08-18T21:29:2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2"/>
    <s v="plays"/>
    <x v="614"/>
    <d v="2016-11-30T22:50:3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615"/>
    <d v="2015-05-27T21:44:1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616"/>
    <d v="2015-01-30T22:16:4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617"/>
    <d v="2017-02-07T00:07:3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618"/>
    <d v="2014-08-28T21:37:0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2"/>
    <s v="plays"/>
    <x v="619"/>
    <d v="2016-10-27T14:27:5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620"/>
    <d v="2015-12-03T04:20:0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1"/>
    <s v="classical music"/>
    <x v="621"/>
    <d v="2014-11-28T15:20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x v="622"/>
    <d v="2013-08-09T16:37: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623"/>
    <d v="2017-01-31T22:57:5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1"/>
    <s v="rock"/>
    <x v="624"/>
    <d v="2014-07-09T12:03:49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625"/>
    <d v="2015-06-20T19:35:3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2"/>
    <s v="plays"/>
    <x v="626"/>
    <d v="2015-06-10T11:06: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7"/>
    <s v="tabletop games"/>
    <x v="627"/>
    <d v="2015-05-12T04:25:46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7"/>
    <s v="tabletop games"/>
    <x v="628"/>
    <d v="2014-06-27T14:17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629"/>
    <d v="2013-02-08T18:07:3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2"/>
    <s v="plays"/>
    <x v="630"/>
    <d v="2014-09-03T12:25:5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631"/>
    <d v="2014-07-08T18:57:3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1"/>
    <s v="rock"/>
    <x v="632"/>
    <d v="2014-11-04T10:58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633"/>
    <d v="2012-09-06T23:51: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634"/>
    <d v="2016-01-08T13:18:5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635"/>
    <d v="2014-08-29T19:51: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2"/>
    <s v="plays"/>
    <x v="636"/>
    <d v="2014-09-20T14:56:1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6"/>
    <s v="hardware"/>
    <x v="637"/>
    <d v="2015-04-16T07:50:0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2"/>
    <s v="plays"/>
    <x v="638"/>
    <d v="2014-09-12T15:10:3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6"/>
    <s v="hardware"/>
    <x v="639"/>
    <d v="2016-06-07T15:02:2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640"/>
    <d v="2010-02-06T22:03: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6"/>
    <s v="gadgets"/>
    <x v="641"/>
    <d v="2016-06-08T15:11: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6"/>
    <s v="wearables"/>
    <x v="642"/>
    <d v="2011-04-05T19:52:2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2"/>
    <s v="spaces"/>
    <x v="643"/>
    <d v="2015-04-18T00:52:5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6"/>
    <s v="web"/>
    <x v="644"/>
    <d v="2012-04-21T06:31:21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6"/>
    <s v="space exploration"/>
    <x v="645"/>
    <d v="2015-02-19T17:51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646"/>
    <d v="2016-06-05T20:54:4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4"/>
    <s v="food trucks"/>
    <x v="647"/>
    <d v="2014-11-10T22:59:5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2"/>
    <s v="spaces"/>
    <x v="648"/>
    <d v="2016-06-03T08:47:4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6"/>
    <s v="web"/>
    <x v="649"/>
    <d v="2015-03-24T21:05:38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6"/>
    <s v="hardware"/>
    <x v="650"/>
    <d v="2017-02-06T20:00: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6"/>
    <s v="makerspaces"/>
    <x v="651"/>
    <d v="2014-09-24T19:40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6"/>
    <s v="hardware"/>
    <x v="652"/>
    <d v="2015-12-22T22:22:1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653"/>
    <d v="2017-01-18T16:17:2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6"/>
    <s v="hardware"/>
    <x v="654"/>
    <d v="2016-07-15T22:45: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2"/>
    <s v="plays"/>
    <x v="655"/>
    <d v="2011-04-30T02:04:48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656"/>
    <d v="2015-02-26T02:46:48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657"/>
    <d v="2017-01-27T22:37:0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5"/>
    <s v="children's books"/>
    <x v="658"/>
    <d v="2016-07-22T15:45:32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4"/>
    <s v="food trucks"/>
    <x v="659"/>
    <d v="2016-01-02T08:32: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2"/>
    <s v="plays"/>
    <x v="660"/>
    <d v="2016-01-27T11:52:1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661"/>
    <d v="2016-11-18T19:11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6"/>
    <s v="web"/>
    <x v="662"/>
    <d v="2015-11-23T09:05: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6"/>
    <s v="web"/>
    <x v="663"/>
    <d v="2016-10-15T19:26:48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664"/>
    <d v="2016-05-20T08:11:5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1"/>
    <s v="rock"/>
    <x v="665"/>
    <d v="2014-08-03T14:27:4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6"/>
    <s v="wearables"/>
    <x v="666"/>
    <d v="2015-10-21T08:20: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2"/>
    <s v="plays"/>
    <x v="667"/>
    <d v="2015-01-21T15:18:38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5"/>
    <s v="children's books"/>
    <x v="668"/>
    <d v="2016-11-09T03:37:5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669"/>
    <d v="2011-09-07T23:57:5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6"/>
    <s v="hardware"/>
    <x v="670"/>
    <d v="2015-08-24T20:27:3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671"/>
    <d v="2016-02-08T17:09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7"/>
    <s v="tabletop games"/>
    <x v="672"/>
    <d v="2015-04-15T19:14:2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6"/>
    <s v="space exploration"/>
    <x v="673"/>
    <d v="2017-03-02T01:43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4"/>
    <s v="food trucks"/>
    <x v="674"/>
    <d v="2014-07-09T19:05:51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2"/>
    <s v="musical"/>
    <x v="675"/>
    <d v="2016-02-22T23:27: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3"/>
    <s v="photobooks"/>
    <x v="676"/>
    <d v="2016-05-15T18:35:1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1"/>
    <s v="jazz"/>
    <x v="677"/>
    <d v="2016-07-18T14:31:46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678"/>
    <d v="2011-10-22T01:02:2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1"/>
    <s v="indie rock"/>
    <x v="679"/>
    <d v="2015-03-11T22:27:28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1"/>
    <s v="rock"/>
    <x v="680"/>
    <d v="2014-09-30T20:36:5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6"/>
    <s v="space exploration"/>
    <x v="681"/>
    <d v="2016-05-18T16:15:0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682"/>
    <d v="2016-12-08T07:12:4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1"/>
    <s v="faith"/>
    <x v="683"/>
    <d v="2016-03-08T02:16: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2"/>
    <s v="plays"/>
    <x v="684"/>
    <d v="2016-07-13T00:37:5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2"/>
    <s v="plays"/>
    <x v="685"/>
    <d v="2016-11-09T10:05: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2"/>
    <s v="plays"/>
    <x v="686"/>
    <d v="2015-02-02T18:57: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1"/>
    <s v="pop"/>
    <x v="687"/>
    <d v="2015-12-01T23:13: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1"/>
    <s v="rock"/>
    <x v="688"/>
    <d v="2016-05-08T21:35:08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6"/>
    <s v="web"/>
    <x v="689"/>
    <d v="2016-08-25T05:26:2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2"/>
    <s v="plays"/>
    <x v="690"/>
    <d v="2014-11-25T22:32:0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691"/>
    <d v="2015-10-27T22:34:59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692"/>
    <d v="2012-07-10T03:48:4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693"/>
    <d v="2014-11-27T02:02:2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6"/>
    <s v="wearables"/>
    <x v="694"/>
    <d v="2017-02-19T06:29: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6"/>
    <s v="wearables"/>
    <x v="695"/>
    <d v="2017-02-14T19:49:01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6"/>
    <s v="gadgets"/>
    <x v="696"/>
    <d v="2014-01-23T20:31:1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6"/>
    <s v="wearables"/>
    <x v="697"/>
    <d v="2015-08-03T04:19:46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4"/>
    <s v="restaurants"/>
    <x v="698"/>
    <d v="2013-10-14T12:01:0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1"/>
    <s v="metal"/>
    <x v="699"/>
    <d v="2016-12-05T00:04:0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700"/>
    <d v="2014-08-25T04:28:0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701"/>
    <d v="2016-06-01T08:20:5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702"/>
    <d v="2015-04-16T03:40:23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703"/>
    <d v="2014-08-12T06:14:5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704"/>
    <d v="2016-07-08T01:32:2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705"/>
    <d v="2015-05-20T18:28:0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1"/>
    <s v="pop"/>
    <x v="706"/>
    <d v="2016-01-26T16:57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2"/>
    <s v="plays"/>
    <x v="707"/>
    <d v="2015-04-26T15:04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6"/>
    <s v="hardware"/>
    <x v="708"/>
    <d v="2011-10-02T14:02:15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709"/>
    <d v="2015-09-11T15:30:5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1"/>
    <s v="rock"/>
    <x v="710"/>
    <d v="2015-09-05T11:23:0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2"/>
    <s v="plays"/>
    <x v="711"/>
    <d v="2012-08-03T11:30:4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712"/>
    <d v="2014-06-17T13:43:2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13"/>
    <d v="2012-11-22T01:18:34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714"/>
    <d v="2014-02-12T01:41:3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5"/>
    <s v="art books"/>
    <x v="715"/>
    <d v="2015-10-14T14:18: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2"/>
    <s v="musical"/>
    <x v="716"/>
    <d v="2014-08-29T18:55:5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3"/>
    <s v="photobooks"/>
    <x v="717"/>
    <d v="2015-09-25T17:06:5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1"/>
    <s v="indie rock"/>
    <x v="718"/>
    <d v="2015-06-10T19:09:36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719"/>
    <d v="2013-03-03T16:52:4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2"/>
    <s v="plays"/>
    <x v="720"/>
    <d v="2013-08-23T21:44:38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1"/>
    <s v="jazz"/>
    <x v="721"/>
    <d v="2015-10-09T21:10: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22"/>
    <d v="2015-09-16T16:19:3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723"/>
    <d v="2016-02-26T09:46:5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1"/>
    <s v="pop"/>
    <x v="724"/>
    <d v="2014-06-04T23:32:4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725"/>
    <d v="2017-02-10T01:58:3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726"/>
    <d v="2014-07-10T00:48:5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6"/>
    <s v="space exploration"/>
    <x v="727"/>
    <d v="2016-02-05T16:51:2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1"/>
    <s v="metal"/>
    <x v="728"/>
    <d v="2015-09-18T16:23: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7"/>
    <s v="tabletop games"/>
    <x v="729"/>
    <d v="2015-03-16T15:04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1"/>
    <s v="world music"/>
    <x v="730"/>
    <d v="2016-12-29T22:35:3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731"/>
    <d v="2016-03-03T06:38:2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732"/>
    <d v="2015-09-21T15:48: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1"/>
    <s v="electronic music"/>
    <x v="733"/>
    <d v="2015-05-04T15:04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1"/>
    <s v="rock"/>
    <x v="734"/>
    <d v="2015-11-09T22:54:3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7"/>
    <s v="tabletop games"/>
    <x v="735"/>
    <d v="2014-11-12T00:03:3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6"/>
    <s v="gadgets"/>
    <x v="736"/>
    <d v="2013-07-31T10:11:0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737"/>
    <d v="2016-03-04T16:32:0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738"/>
    <d v="2014-10-02T07:04:5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739"/>
    <d v="2015-04-01T08:59:3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740"/>
    <d v="2015-04-29T20:43:15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x v="741"/>
    <d v="2015-03-09T18:58:47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6"/>
    <s v="web"/>
    <x v="742"/>
    <d v="2014-07-14T03:19:2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2"/>
    <s v="plays"/>
    <x v="743"/>
    <d v="2016-05-04T13:31:2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4"/>
    <s v="food trucks"/>
    <x v="744"/>
    <d v="2015-01-31T00:42:05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6"/>
    <s v="wearables"/>
    <x v="745"/>
    <d v="2016-04-05T13:01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746"/>
    <d v="2014-06-06T10:08:0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1"/>
    <s v="rock"/>
    <x v="747"/>
    <d v="2016-08-18T18:08:4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2"/>
    <s v="plays"/>
    <x v="748"/>
    <d v="2010-08-05T17:09:1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749"/>
    <d v="2011-08-29T00:18: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3"/>
    <s v="photobooks"/>
    <x v="750"/>
    <d v="2016-06-06T15:00:58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5"/>
    <s v="children's books"/>
    <x v="751"/>
    <d v="2015-11-17T16:24:4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4"/>
    <s v="food trucks"/>
    <x v="752"/>
    <d v="2012-12-04T00:29:0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2"/>
    <s v="plays"/>
    <x v="753"/>
    <d v="2015-10-16T20:29:06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754"/>
    <d v="2017-03-10T12:49:5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1"/>
    <s v="rock"/>
    <x v="755"/>
    <d v="2016-03-04T17:41:5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2"/>
    <s v="plays"/>
    <x v="756"/>
    <d v="2017-01-11T06:28:5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2"/>
    <s v="plays"/>
    <x v="757"/>
    <d v="2016-09-14T22:55:2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1"/>
    <s v="indie rock"/>
    <x v="758"/>
    <d v="2015-05-13T09:29:5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1"/>
    <s v="indie rock"/>
    <x v="759"/>
    <d v="2015-03-11T05:16:2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6"/>
    <s v="wearables"/>
    <x v="760"/>
    <d v="2015-09-09T09:24:1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1"/>
    <s v="faith"/>
    <x v="761"/>
    <d v="2014-08-15T19:10:2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762"/>
    <d v="2015-06-30T01:24:5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763"/>
    <d v="2016-08-30T03:35:4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1"/>
    <s v="faith"/>
    <x v="764"/>
    <d v="2016-01-05T21:52:1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6"/>
    <s v="web"/>
    <x v="765"/>
    <d v="2016-11-21T17:03:14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6"/>
    <s v="gadgets"/>
    <x v="766"/>
    <d v="2016-12-10T01:18:2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767"/>
    <d v="2014-05-15T15:37:4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2"/>
    <s v="plays"/>
    <x v="768"/>
    <d v="2011-07-06T02:32:0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769"/>
    <d v="2013-04-18T02:18:3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770"/>
    <d v="2014-05-22T20:31:2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2"/>
    <s v="plays"/>
    <x v="771"/>
    <d v="2014-05-21T01:12:0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6"/>
    <s v="wearables"/>
    <x v="772"/>
    <d v="2014-06-30T18:03: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2"/>
    <s v="spaces"/>
    <x v="773"/>
    <d v="2016-03-23T06:32:52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2"/>
    <s v="plays"/>
    <x v="774"/>
    <d v="2016-12-06T21:02: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775"/>
    <d v="2012-03-05T18:33:23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776"/>
    <d v="2013-08-23T10:14:17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777"/>
    <d v="2017-01-16T12:48:0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1"/>
    <s v="rock"/>
    <x v="778"/>
    <d v="2016-06-07T21:35:0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1"/>
    <s v="rock"/>
    <x v="779"/>
    <d v="2016-02-14T10:38:2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2"/>
    <s v="plays"/>
    <x v="780"/>
    <d v="2012-06-25T16:45:1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781"/>
    <d v="2011-09-02T18:52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782"/>
    <d v="2015-02-13T19:31:5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6"/>
    <s v="hardware"/>
    <x v="783"/>
    <d v="2013-04-23T04:07: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3"/>
    <s v="photobooks"/>
    <x v="784"/>
    <d v="2016-03-20T08:12:0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1"/>
    <s v="classical music"/>
    <x v="785"/>
    <d v="2012-09-04T23:00:5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1"/>
    <s v="classical music"/>
    <x v="786"/>
    <d v="2015-08-25T14:43:5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3"/>
    <s v="photobooks"/>
    <x v="787"/>
    <d v="2016-09-23T20:50:4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788"/>
    <d v="2017-01-06T20:21:4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3"/>
    <s v="photobooks"/>
    <x v="789"/>
    <d v="2016-10-29T22:55: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790"/>
    <d v="2016-09-15T15:36:1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1"/>
    <s v="rock"/>
    <x v="791"/>
    <d v="2016-03-24T19:21:0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6"/>
    <s v="hardware"/>
    <x v="792"/>
    <d v="2014-07-23T03:44:1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6"/>
    <s v="hardware"/>
    <x v="793"/>
    <d v="2015-08-03T15:57:51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4"/>
    <s v="food trucks"/>
    <x v="794"/>
    <d v="2016-05-03T20:34:1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795"/>
    <d v="2015-11-13T15:51:08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796"/>
    <d v="2016-08-19T19:51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3"/>
    <s v="photobooks"/>
    <x v="797"/>
    <d v="2015-04-27T08:48:2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798"/>
    <d v="2015-07-11T00:41:2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799"/>
    <d v="2014-12-17T14:42:0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2"/>
    <s v="plays"/>
    <x v="800"/>
    <d v="2012-02-09T01:00:49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801"/>
    <d v="2016-03-01T00:58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2"/>
    <s v="spaces"/>
    <x v="802"/>
    <d v="2016-11-02T01:33:4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2"/>
    <s v="plays"/>
    <x v="803"/>
    <d v="2012-05-24T18:32:5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2"/>
    <s v="musical"/>
    <x v="804"/>
    <d v="2013-07-28T10:46:58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805"/>
    <d v="2015-06-16T21:54:5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806"/>
    <d v="2015-06-08T15:01:08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5"/>
    <s v="art books"/>
    <x v="807"/>
    <d v="2014-11-20T12:08:5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2"/>
    <s v="plays"/>
    <x v="808"/>
    <d v="2011-12-16T23:49:5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809"/>
    <d v="2016-10-08T10:05:3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1"/>
    <s v="rock"/>
    <x v="810"/>
    <d v="2016-04-01T16:33: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2"/>
    <s v="plays"/>
    <x v="811"/>
    <d v="2016-02-23T23:39:1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2"/>
    <s v="plays"/>
    <x v="812"/>
    <d v="2014-11-26T18:25:4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1"/>
    <s v="indie rock"/>
    <x v="813"/>
    <d v="2014-11-21T18:01:5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1"/>
    <s v="classical music"/>
    <x v="814"/>
    <d v="2015-11-17T04:38:4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815"/>
    <d v="2014-10-17T06:23:2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7"/>
    <s v="tabletop games"/>
    <x v="816"/>
    <d v="2015-03-26T17:22:3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817"/>
    <d v="2012-02-09T04:02:0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1"/>
    <s v="indie rock"/>
    <x v="818"/>
    <d v="2014-08-06T20:30:0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6"/>
    <s v="hardware"/>
    <x v="819"/>
    <d v="2012-04-27T01:59:5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2"/>
    <s v="plays"/>
    <x v="820"/>
    <d v="2013-09-07T20:36:1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821"/>
    <d v="2015-09-10T21:11:0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822"/>
    <d v="2015-03-18T12:22:0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3"/>
    <s v="photobooks"/>
    <x v="823"/>
    <d v="2016-02-01T19:21:2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824"/>
    <d v="2015-05-23T17:31:0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825"/>
    <d v="2015-06-12T12:47:4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4"/>
    <s v="food trucks"/>
    <x v="826"/>
    <d v="2015-06-02T14:11:0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1"/>
    <s v="indie rock"/>
    <x v="827"/>
    <d v="2014-06-19T20:38:5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6"/>
    <s v="wearables"/>
    <x v="828"/>
    <d v="2015-01-10T19:58:3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1"/>
    <s v="indie rock"/>
    <x v="829"/>
    <d v="2016-07-08T10:20:5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1"/>
    <s v="classical music"/>
    <x v="830"/>
    <d v="2016-02-26T13:01:2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6"/>
    <s v="wearables"/>
    <x v="831"/>
    <d v="2014-05-13T02:32:33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832"/>
    <d v="2010-06-09T00:28:5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2"/>
    <s v="plays"/>
    <x v="833"/>
    <d v="2016-07-20T15:01:4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2"/>
    <s v="plays"/>
    <x v="834"/>
    <d v="2015-06-09T07:11:3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2"/>
    <s v="plays"/>
    <x v="835"/>
    <d v="2016-07-26T14:34:3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2"/>
    <s v="plays"/>
    <x v="836"/>
    <d v="2014-11-25T20:27:0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2"/>
    <s v="plays"/>
    <x v="837"/>
    <d v="2015-02-04T22:49:3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7"/>
    <s v="tabletop games"/>
    <x v="838"/>
    <d v="2015-05-06T19:06:1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2"/>
    <s v="plays"/>
    <x v="839"/>
    <d v="2016-10-13T19:19:5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3"/>
    <s v="photobooks"/>
    <x v="840"/>
    <d v="2016-05-19T08:59:2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2"/>
    <s v="plays"/>
    <x v="841"/>
    <d v="2015-01-02T21:4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1"/>
    <s v="jazz"/>
    <x v="842"/>
    <d v="2015-01-15T18:2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2"/>
    <s v="plays"/>
    <x v="843"/>
    <d v="2012-03-19T23:26:5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844"/>
    <d v="2016-07-16T12:44:52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6"/>
    <s v="web"/>
    <x v="845"/>
    <d v="2014-10-11T20:06:2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6"/>
    <s v="web"/>
    <x v="846"/>
    <d v="2015-05-04T19:32:3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1"/>
    <s v="classical music"/>
    <x v="847"/>
    <d v="2015-08-09T13:25:5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5"/>
    <s v="fiction"/>
    <x v="848"/>
    <d v="2014-12-16T21:52:2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1"/>
    <s v="metal"/>
    <x v="849"/>
    <d v="2015-02-03T17:17:27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850"/>
    <d v="2016-07-15T14:30:57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851"/>
    <d v="2015-07-15T15:01:1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4"/>
    <s v="food trucks"/>
    <x v="852"/>
    <d v="2016-10-15T16:34:2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1"/>
    <s v="rock"/>
    <x v="853"/>
    <d v="2015-06-04T15:35:24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854"/>
    <d v="2014-06-02T16:0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1"/>
    <s v="world music"/>
    <x v="855"/>
    <d v="2014-02-25T00:24:1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856"/>
    <d v="2014-08-02T13:31:1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2"/>
    <s v="spaces"/>
    <x v="857"/>
    <d v="2015-12-03T19:38: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858"/>
    <d v="2016-12-28T20:57:0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2"/>
    <s v="plays"/>
    <x v="859"/>
    <d v="2014-01-27T20:13:4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2"/>
    <s v="plays"/>
    <x v="860"/>
    <d v="2016-03-08T15:16:3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2"/>
    <s v="plays"/>
    <x v="861"/>
    <d v="2016-06-02T05:58:0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862"/>
    <d v="2016-08-22T16:04:2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6"/>
    <s v="web"/>
    <x v="863"/>
    <d v="2016-11-14T17:04: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1"/>
    <s v="rock"/>
    <x v="864"/>
    <d v="2015-05-16T04:09:2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7"/>
    <s v="tabletop games"/>
    <x v="865"/>
    <d v="2011-07-26T08:10:5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866"/>
    <d v="2014-08-07T19:48: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2"/>
    <s v="plays"/>
    <x v="867"/>
    <d v="2015-04-13T16:18:5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6"/>
    <s v="wearables"/>
    <x v="868"/>
    <d v="2014-06-02T05:08:5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1"/>
    <s v="rock"/>
    <x v="869"/>
    <d v="2015-01-27T23:09:4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870"/>
    <d v="2016-09-14T07:22:3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2"/>
    <s v="plays"/>
    <x v="871"/>
    <d v="2011-10-17T04:48:4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6"/>
    <s v="wearables"/>
    <x v="872"/>
    <d v="2016-05-21T08:41: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6"/>
    <s v="wearables"/>
    <x v="873"/>
    <d v="2014-02-24T09:24:15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4"/>
    <s v="food trucks"/>
    <x v="874"/>
    <d v="2012-11-01T19:04:3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1"/>
    <s v="rock"/>
    <x v="875"/>
    <d v="2015-06-12T19:31:4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4"/>
    <s v="restaurants"/>
    <x v="876"/>
    <d v="2014-06-16T14:31:15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4"/>
    <s v="food trucks"/>
    <x v="877"/>
    <d v="2014-08-21T12:37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4"/>
    <s v="food trucks"/>
    <x v="878"/>
    <d v="2014-07-25T20:48:1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4"/>
    <s v="food trucks"/>
    <x v="879"/>
    <d v="2013-03-27T23:17: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2"/>
    <s v="spaces"/>
    <x v="880"/>
    <d v="2015-04-29T16:17: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1"/>
    <s v="rock"/>
    <x v="881"/>
    <d v="2015-07-30T15:53:4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2"/>
    <s v="spaces"/>
    <x v="882"/>
    <d v="2016-04-20T11:31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1"/>
    <s v="metal"/>
    <x v="883"/>
    <d v="2017-01-10T08:46:1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884"/>
    <d v="2016-04-27T19:49:0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6"/>
    <s v="web"/>
    <x v="885"/>
    <d v="2014-08-08T22:13: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2"/>
    <s v="plays"/>
    <x v="886"/>
    <d v="2013-06-19T15:25:2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6"/>
    <s v="hardware"/>
    <x v="887"/>
    <d v="2016-08-22T17:32:01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888"/>
    <d v="2015-02-17T18:45:2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889"/>
    <d v="2016-05-29T15:45:2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6"/>
    <s v="wearables"/>
    <x v="890"/>
    <d v="2016-01-02T22:27:15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6"/>
    <s v="web"/>
    <x v="891"/>
    <d v="2014-10-16T04:05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2"/>
    <s v="plays"/>
    <x v="892"/>
    <d v="2016-03-29T03:03:0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7"/>
    <s v="tabletop games"/>
    <x v="893"/>
    <d v="2011-01-27T00:37: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4"/>
    <s v="food trucks"/>
    <x v="894"/>
    <d v="2013-02-20T12:37: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6"/>
    <s v="gadgets"/>
    <x v="895"/>
    <d v="2013-09-19T12:13:0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5"/>
    <s v="fiction"/>
    <x v="896"/>
    <d v="2015-11-10T16:51:0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897"/>
    <d v="2012-04-27T23:54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3"/>
    <s v="photobooks"/>
    <x v="898"/>
    <d v="2015-06-12T00:33: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6"/>
    <s v="hardware"/>
    <x v="899"/>
    <d v="2014-04-30T13:01: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1"/>
    <s v="indie rock"/>
    <x v="900"/>
    <d v="2014-09-19T06:46:0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2"/>
    <s v="plays"/>
    <x v="901"/>
    <d v="2014-07-13T02:09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2"/>
    <s v="musical"/>
    <x v="902"/>
    <d v="2016-12-04T06:04:2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903"/>
    <d v="2016-11-14T17:34:4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1"/>
    <s v="rock"/>
    <x v="904"/>
    <d v="2015-02-18T01:11:06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905"/>
    <d v="2017-02-03T19:26:2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2"/>
    <s v="plays"/>
    <x v="906"/>
    <d v="2015-04-07T10:09:5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1"/>
    <s v="rock"/>
    <x v="907"/>
    <d v="2014-11-04T22:34:4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2"/>
    <s v="plays"/>
    <x v="908"/>
    <d v="2015-11-09T19:49:5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909"/>
    <d v="2013-04-14T16:47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2"/>
    <s v="plays"/>
    <x v="910"/>
    <d v="2012-01-17T14:23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911"/>
    <d v="2016-11-03T16:03:2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5"/>
    <s v="translations"/>
    <x v="912"/>
    <d v="2013-06-17T17:47:2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1"/>
    <s v="electronic music"/>
    <x v="913"/>
    <d v="2011-06-16T17:32:5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914"/>
    <d v="2010-11-23T03:08:5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1"/>
    <s v="classical music"/>
    <x v="915"/>
    <d v="2014-05-28T05:14: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2"/>
    <s v="plays"/>
    <x v="916"/>
    <d v="2015-03-05T19:53:4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6"/>
    <s v="wearables"/>
    <x v="917"/>
    <d v="2015-03-31T05:40:3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918"/>
    <d v="2015-02-20T23:2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919"/>
    <d v="2012-06-28T16:35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1"/>
    <s v="rock"/>
    <x v="920"/>
    <d v="2017-03-09T22:05:1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1"/>
    <s v="rock"/>
    <x v="921"/>
    <d v="2015-09-15T09:59:5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1"/>
    <s v="rock"/>
    <x v="922"/>
    <d v="2014-12-02T21:37:4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923"/>
    <d v="2017-02-12T18:22:0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924"/>
    <d v="2016-06-17T18:07:4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2"/>
    <s v="plays"/>
    <x v="925"/>
    <d v="2014-04-25T01:07:4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3"/>
    <s v="photobooks"/>
    <x v="926"/>
    <d v="2015-12-15T18:16:5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1"/>
    <s v="rock"/>
    <x v="927"/>
    <d v="2015-10-28T16:06:07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1"/>
    <s v="rock"/>
    <x v="928"/>
    <d v="2015-12-28T04:37:5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1"/>
    <s v="indie rock"/>
    <x v="929"/>
    <d v="2010-09-09T14:30:1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1"/>
    <s v="faith"/>
    <x v="930"/>
    <d v="2014-01-08T15:10:2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7"/>
    <s v="tabletop games"/>
    <x v="931"/>
    <d v="2016-05-01T19:23:0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2"/>
    <s v="spaces"/>
    <x v="932"/>
    <d v="2014-07-22T00:45:3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6"/>
    <s v="wearables"/>
    <x v="933"/>
    <d v="2011-06-29T01:17:16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934"/>
    <d v="2013-09-07T01:21:5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935"/>
    <d v="2016-01-06T23:55:3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936"/>
    <d v="2014-12-08T13:44:07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937"/>
    <d v="2014-05-27T14:44:4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1"/>
    <s v="indie rock"/>
    <x v="938"/>
    <d v="2014-07-19T04:13:0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939"/>
    <d v="2015-05-08T22:36:1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940"/>
    <d v="2015-05-31T22:05:0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941"/>
    <d v="2015-09-29T01:07:14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1"/>
    <s v="indie rock"/>
    <x v="942"/>
    <d v="2010-06-28T05:28:1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943"/>
    <d v="2016-06-28T22:00:0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1"/>
    <s v="rock"/>
    <x v="944"/>
    <d v="2016-01-31T17:05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945"/>
    <d v="2016-05-06T23:15:1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946"/>
    <d v="2016-08-24T01:21:5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3"/>
    <s v="photobooks"/>
    <x v="947"/>
    <d v="2016-03-23T19:49: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2"/>
    <s v="plays"/>
    <x v="948"/>
    <d v="2016-03-23T16:00: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3"/>
    <s v="photobooks"/>
    <x v="949"/>
    <d v="2014-11-25T04:07:5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2"/>
    <s v="plays"/>
    <x v="950"/>
    <d v="2015-10-05T18:29:08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6"/>
    <s v="web"/>
    <x v="951"/>
    <d v="2016-03-01T20:08:4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952"/>
    <d v="2014-09-30T22:22:42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5"/>
    <s v="art books"/>
    <x v="953"/>
    <d v="2015-06-25T09:22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954"/>
    <d v="2014-07-21T19:41: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955"/>
    <d v="2014-01-22T09:08:4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956"/>
    <d v="2012-03-29T06:30:5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7"/>
    <s v="tabletop games"/>
    <x v="957"/>
    <d v="2017-01-10T17:52: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7"/>
    <s v="tabletop games"/>
    <x v="958"/>
    <d v="2016-10-03T21:31:32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959"/>
    <d v="2015-08-16T03:36:1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2"/>
    <s v="plays"/>
    <x v="960"/>
    <d v="2016-03-29T16:20:3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2"/>
    <s v="plays"/>
    <x v="961"/>
    <d v="2014-03-18T15:11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1"/>
    <s v="faith"/>
    <x v="962"/>
    <d v="2015-01-15T14:09:5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5"/>
    <s v="translations"/>
    <x v="963"/>
    <d v="2016-03-01T16:51:1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2"/>
    <s v="plays"/>
    <x v="964"/>
    <d v="2014-09-19T13:01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965"/>
    <d v="2015-03-31T16:00:5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966"/>
    <d v="2015-02-02T02:00: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6"/>
    <s v="hardware"/>
    <x v="967"/>
    <d v="2014-11-30T17:46:0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6"/>
    <s v="web"/>
    <x v="968"/>
    <d v="2011-12-17T21:46:0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5"/>
    <s v="translations"/>
    <x v="969"/>
    <d v="2014-03-11T11:07: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2"/>
    <s v="plays"/>
    <x v="970"/>
    <d v="2014-11-11T17:21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1"/>
    <s v="indie rock"/>
    <x v="971"/>
    <d v="2016-04-19T00:56: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972"/>
    <d v="2015-01-29T00:01: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1"/>
    <s v="rock"/>
    <x v="973"/>
    <d v="2015-10-18T18:04:53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5"/>
    <s v="fiction"/>
    <x v="974"/>
    <d v="2010-02-26T21:36:3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975"/>
    <d v="2009-05-17T03:55:1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976"/>
    <d v="2011-06-29T01:39:0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977"/>
    <d v="2014-11-08T23:21:27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978"/>
    <d v="2016-11-08T16:15:52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979"/>
    <d v="2015-04-03T18:52:33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6"/>
    <s v="web"/>
    <x v="980"/>
    <d v="2015-08-14T15:54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981"/>
    <d v="2014-05-27T18:16:2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6"/>
    <s v="makerspaces"/>
    <x v="982"/>
    <d v="2015-05-05T12:59:53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983"/>
    <d v="2013-01-08T00:25:5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984"/>
    <d v="2015-12-11T19:46:4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985"/>
    <d v="2014-01-03T18:02:0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"/>
    <s v="pop"/>
    <x v="986"/>
    <d v="2017-01-01T17:35:2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987"/>
    <d v="2014-07-29T00:50:56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2"/>
    <s v="musical"/>
    <x v="988"/>
    <d v="2015-07-02T22:33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2"/>
    <s v="plays"/>
    <x v="989"/>
    <d v="2016-09-30T15:25:3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2"/>
    <s v="plays"/>
    <x v="990"/>
    <d v="2014-06-03T17:02:4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2"/>
    <s v="plays"/>
    <x v="991"/>
    <d v="2014-12-17T14:03:0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2"/>
    <s v="plays"/>
    <x v="992"/>
    <d v="2014-11-17T18:30:4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1"/>
    <s v="rock"/>
    <x v="993"/>
    <d v="2013-10-03T22:09:0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5"/>
    <s v="fiction"/>
    <x v="994"/>
    <d v="2016-09-26T19:20:04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5"/>
    <s v="fiction"/>
    <x v="995"/>
    <d v="2015-01-27T20:00:2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3"/>
    <s v="photobooks"/>
    <x v="996"/>
    <d v="2013-10-01T17:56:1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6"/>
    <s v="web"/>
    <x v="997"/>
    <d v="2015-09-08T16:42:1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4"/>
    <s v="food trucks"/>
    <x v="998"/>
    <d v="2014-05-12T15:38:4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999"/>
    <d v="2015-05-27T16:00:58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1000"/>
    <d v="2014-01-15T22:43:2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2"/>
    <s v="plays"/>
    <x v="1001"/>
    <d v="2014-07-25T19:25:1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6"/>
    <s v="web"/>
    <x v="1002"/>
    <d v="2014-07-07T23:45: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5"/>
    <s v="fiction"/>
    <x v="1003"/>
    <d v="2016-01-03T14:58:4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6"/>
    <s v="wearables"/>
    <x v="1004"/>
    <d v="2016-11-02T23:53:0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1005"/>
    <d v="2015-09-24T04:14:0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1"/>
    <s v="electronic music"/>
    <x v="1006"/>
    <d v="2014-03-20T12:34:0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2"/>
    <s v="musical"/>
    <x v="1007"/>
    <d v="2012-01-26T09:01:39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6"/>
    <s v="space exploration"/>
    <x v="1008"/>
    <d v="2016-09-29T23:43:54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1009"/>
    <d v="2016-10-17T13:15:33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1010"/>
    <d v="2014-09-23T22:57:5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"/>
    <s v="musical"/>
    <x v="1011"/>
    <d v="2014-07-18T19:58:18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012"/>
    <d v="2015-03-15T23:56:1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2"/>
    <s v="musical"/>
    <x v="1013"/>
    <d v="2016-10-13T00:07:27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6"/>
    <s v="wearables"/>
    <x v="1014"/>
    <d v="2015-07-16T10:28:1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1015"/>
    <d v="2016-02-16T16:35:59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1016"/>
    <d v="2012-07-27T21:37:0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017"/>
    <d v="2015-10-15T12:56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4"/>
    <s v="food trucks"/>
    <x v="1018"/>
    <d v="2012-01-13T22:03:5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6"/>
    <s v="wearables"/>
    <x v="1019"/>
    <d v="2017-01-23T23:25: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020"/>
    <d v="2015-11-30T23:08:0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6"/>
    <s v="wearables"/>
    <x v="1021"/>
    <d v="2014-06-13T21:08: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4"/>
    <s v="restaurants"/>
    <x v="1022"/>
    <d v="2013-10-10T22:47:3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2"/>
    <s v="musical"/>
    <x v="1023"/>
    <d v="2012-08-22T19:38:14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1024"/>
    <d v="2016-08-18T06:41:2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"/>
    <s v="plays"/>
    <x v="1025"/>
    <d v="2015-06-10T18:50:49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5"/>
    <s v="children's books"/>
    <x v="1026"/>
    <d v="2014-01-28T06:36:2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1027"/>
    <d v="2015-08-07T14:52:0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1"/>
    <s v="rock"/>
    <x v="1028"/>
    <d v="2014-07-09T23:27:2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3"/>
    <s v="photobooks"/>
    <x v="1029"/>
    <d v="2015-10-01T22:43:0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2"/>
    <s v="plays"/>
    <x v="1030"/>
    <d v="2016-10-25T04:14:27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6"/>
    <s v="hardware"/>
    <x v="1031"/>
    <d v="2009-11-06T20:07: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032"/>
    <d v="2015-02-18T17:35:3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6"/>
    <s v="space exploration"/>
    <x v="1033"/>
    <d v="2016-08-08T21:42:0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6"/>
    <s v="hardware"/>
    <x v="1034"/>
    <d v="2014-07-16T04:34:57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6"/>
    <s v="web"/>
    <x v="1035"/>
    <d v="2012-06-15T20:03:0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1036"/>
    <d v="2016-06-14T19:25:4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6"/>
    <s v="web"/>
    <x v="1037"/>
    <d v="2015-08-11T22:28:0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2"/>
    <s v="plays"/>
    <x v="1038"/>
    <d v="2015-09-28T17:17:0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1039"/>
    <d v="2015-05-31T03:25: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3"/>
    <s v="photobooks"/>
    <x v="1040"/>
    <d v="2014-09-05T19:13:4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1041"/>
    <d v="2016-11-07T08:26:1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2"/>
    <s v="plays"/>
    <x v="1042"/>
    <d v="2016-12-07T22:49:0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2"/>
    <s v="plays"/>
    <x v="1043"/>
    <d v="2015-10-27T22:55:4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1044"/>
    <d v="2015-10-12T16:12: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1"/>
    <s v="indie rock"/>
    <x v="1045"/>
    <d v="2016-09-26T10:06:5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3"/>
    <s v="photobooks"/>
    <x v="1046"/>
    <d v="2014-11-25T16:15:3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1"/>
    <s v="indie rock"/>
    <x v="1047"/>
    <d v="2015-08-29T05:37:27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4"/>
    <s v="food trucks"/>
    <x v="1048"/>
    <d v="2012-05-08T13:14:1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2"/>
    <s v="plays"/>
    <x v="1049"/>
    <d v="2011-12-19T21:12:3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4"/>
    <s v="food trucks"/>
    <x v="1050"/>
    <d v="2015-11-16T18:25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2"/>
    <s v="plays"/>
    <x v="1051"/>
    <d v="2014-02-19T03:36:0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6"/>
    <s v="wearables"/>
    <x v="1052"/>
    <d v="2015-01-13T14:15:42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1053"/>
    <d v="2013-04-24T00:30:3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6"/>
    <s v="wearables"/>
    <x v="1054"/>
    <d v="2013-03-08T02:40:2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55"/>
    <d v="2014-08-12T17:38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1056"/>
    <d v="2016-08-20T13:50:2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1057"/>
    <d v="2013-02-14T08:23: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1"/>
    <s v="indie rock"/>
    <x v="1058"/>
    <d v="2012-04-18T21:15:0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1"/>
    <s v="rock"/>
    <x v="1059"/>
    <d v="2015-01-16T20:30:0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6"/>
    <s v="wearables"/>
    <x v="1060"/>
    <d v="2014-06-19T18:05: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6"/>
    <s v="hardware"/>
    <x v="1061"/>
    <d v="2011-11-07T17:53:1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1062"/>
    <d v="2016-11-01T06:18:4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1"/>
    <s v="rock"/>
    <x v="1063"/>
    <d v="2014-05-20T07:26:27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1"/>
    <s v="indie rock"/>
    <x v="1064"/>
    <d v="2015-01-09T21:58:29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4"/>
    <s v="food trucks"/>
    <x v="1065"/>
    <d v="2015-03-01T15:39:5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2"/>
    <s v="plays"/>
    <x v="1066"/>
    <d v="2015-04-17T21:41:5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7"/>
    <s v="tabletop games"/>
    <x v="1067"/>
    <d v="2014-07-11T16:12:0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1068"/>
    <d v="2014-09-20T20:59:1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6"/>
    <s v="web"/>
    <x v="1069"/>
    <d v="2014-06-01T23:50:3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4"/>
    <s v="food trucks"/>
    <x v="1070"/>
    <d v="2012-09-10T16:08:0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1071"/>
    <d v="2014-08-31T14:09:4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1072"/>
    <d v="2015-08-26T23:43:4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2"/>
    <s v="plays"/>
    <x v="1073"/>
    <d v="2013-02-28T20:05:3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5"/>
    <s v="translations"/>
    <x v="1074"/>
    <d v="2010-06-01T18:07:5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2"/>
    <s v="plays"/>
    <x v="1075"/>
    <d v="2014-11-18T19:31:28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1076"/>
    <d v="2015-06-24T15:40:5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1077"/>
    <d v="2015-11-30T17:01:0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6"/>
    <s v="space exploration"/>
    <x v="1078"/>
    <d v="2015-01-30T15:21: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2"/>
    <s v="plays"/>
    <x v="1079"/>
    <d v="2016-12-17T04:46:2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080"/>
    <d v="2014-07-30T09:37:2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1"/>
    <s v="rock"/>
    <x v="1081"/>
    <d v="2013-06-18T20:01:4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1082"/>
    <d v="2014-04-15T17:53:0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1083"/>
    <d v="2014-11-05T13:16:0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1084"/>
    <d v="2014-03-03T21:38:37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5"/>
    <s v="translations"/>
    <x v="1085"/>
    <d v="2016-09-06T22:27: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6"/>
    <s v="web"/>
    <x v="1086"/>
    <d v="2016-03-21T14:08:2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7"/>
    <s v="tabletop games"/>
    <x v="1087"/>
    <d v="2014-06-05T23:07:1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088"/>
    <d v="2014-08-29T18:04:5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1089"/>
    <d v="2016-04-19T07:38:4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2"/>
    <s v="plays"/>
    <x v="1090"/>
    <d v="2015-07-14T20:57:4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1"/>
    <s v="rock"/>
    <x v="1091"/>
    <d v="2015-04-06T17:39: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1"/>
    <s v="classical music"/>
    <x v="1092"/>
    <d v="2015-04-24T13:21:0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2"/>
    <s v="plays"/>
    <x v="1093"/>
    <d v="2014-01-13T17:49:1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1094"/>
    <d v="2012-03-10T05:42:4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2"/>
    <s v="plays"/>
    <x v="1095"/>
    <d v="2011-08-10T21:02:4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6"/>
    <s v="web"/>
    <x v="1096"/>
    <d v="2016-02-15T06:04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4"/>
    <s v="food trucks"/>
    <x v="1097"/>
    <d v="2015-02-15T23:35:4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1098"/>
    <d v="2015-02-23T21:41:5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5"/>
    <s v="translations"/>
    <x v="1099"/>
    <d v="2016-09-02T19:10:31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5"/>
    <s v="translations"/>
    <x v="1100"/>
    <d v="2015-12-18T18:01:0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5"/>
    <s v="fiction"/>
    <x v="1101"/>
    <d v="2015-05-19T19:03:3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2"/>
    <s v="plays"/>
    <x v="1102"/>
    <d v="2015-06-17T16:27:5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5"/>
    <s v="art books"/>
    <x v="1103"/>
    <d v="2015-08-10T22:31:19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1"/>
    <s v="jazz"/>
    <x v="1104"/>
    <d v="2015-06-22T18:16:58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6"/>
    <s v="hardware"/>
    <x v="1105"/>
    <d v="2016-07-01T07:33:4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3"/>
    <s v="photobooks"/>
    <x v="1106"/>
    <d v="2012-03-22T01:12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2"/>
    <s v="plays"/>
    <x v="1107"/>
    <d v="2015-11-10T22:48:1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2"/>
    <s v="plays"/>
    <x v="1108"/>
    <d v="2015-04-02T16:28:25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6"/>
    <s v="web"/>
    <x v="1109"/>
    <d v="2015-03-21T21:09:25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6"/>
    <s v="wearables"/>
    <x v="1110"/>
    <d v="2015-12-16T03:09:3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6"/>
    <s v="web"/>
    <x v="1111"/>
    <d v="2015-10-05T17:11:2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1112"/>
    <d v="2015-06-08T21:33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1113"/>
    <d v="2016-03-31T13:46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2"/>
    <s v="plays"/>
    <x v="1114"/>
    <d v="2016-05-31T00:14:5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3"/>
    <s v="photobooks"/>
    <x v="1115"/>
    <d v="2014-09-18T12:07:39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5"/>
    <s v="art books"/>
    <x v="1116"/>
    <d v="2015-05-02T22:06:3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3"/>
    <s v="photobooks"/>
    <x v="1117"/>
    <d v="2017-01-31T14:24:43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118"/>
    <d v="2014-10-08T23:07:2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1119"/>
    <d v="2016-03-13T14:57:37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1120"/>
    <d v="2011-11-23T18:35:0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6"/>
    <s v="web"/>
    <x v="1121"/>
    <d v="2015-05-27T04:32:5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1122"/>
    <d v="2015-05-28T18:22:3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1"/>
    <s v="classical music"/>
    <x v="1123"/>
    <d v="2015-12-03T23:00:5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2"/>
    <s v="plays"/>
    <x v="1124"/>
    <d v="2016-11-23T17:58:57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125"/>
    <d v="2017-02-14T17:01:0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1"/>
    <s v="rock"/>
    <x v="1126"/>
    <d v="2014-04-04T17:11:4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127"/>
    <d v="2015-02-13T04:21:5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1128"/>
    <d v="2015-08-17T17:43:3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2"/>
    <s v="plays"/>
    <x v="1129"/>
    <d v="2013-02-26T13:19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1130"/>
    <d v="2013-11-21T20:32:1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1131"/>
    <d v="2015-05-26T11:05:2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2"/>
    <s v="plays"/>
    <x v="1132"/>
    <d v="2016-07-05T20:57:0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133"/>
    <d v="2014-09-15T12:52:0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6"/>
    <s v="wearables"/>
    <x v="1134"/>
    <d v="2016-06-04T15:46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6"/>
    <s v="wearables"/>
    <x v="1135"/>
    <d v="2014-12-01T16:54:5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136"/>
    <d v="2016-03-01T18:17:36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4"/>
    <s v="food trucks"/>
    <x v="1137"/>
    <d v="2017-02-01T19:30:3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"/>
    <s v="plays"/>
    <x v="1138"/>
    <d v="2015-06-15T21:50:4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1139"/>
    <d v="2014-03-12T14:15:4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1140"/>
    <d v="2011-10-05T04:23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2"/>
    <s v="plays"/>
    <x v="1141"/>
    <d v="2015-05-08T00:52:0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2"/>
    <s v="plays"/>
    <x v="1142"/>
    <d v="2014-07-21T15:38:18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2"/>
    <s v="plays"/>
    <x v="1143"/>
    <d v="2016-03-28T20:54:5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6"/>
    <s v="web"/>
    <x v="1144"/>
    <d v="2015-07-09T18:02:2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4"/>
    <s v="food trucks"/>
    <x v="1145"/>
    <d v="2016-06-13T15:09:2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2"/>
    <s v="plays"/>
    <x v="1146"/>
    <d v="2015-10-29T20:22:2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147"/>
    <d v="2014-06-25T13:39:4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2"/>
    <s v="plays"/>
    <x v="1148"/>
    <d v="2017-03-08T01:07: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1"/>
    <s v="rock"/>
    <x v="1149"/>
    <d v="2015-06-09T21:48:17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1150"/>
    <d v="2014-08-09T21:50:2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2"/>
    <s v="plays"/>
    <x v="1151"/>
    <d v="2015-09-22T23:13:4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1152"/>
    <d v="2015-10-20T02:38:5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5"/>
    <s v="translations"/>
    <x v="1153"/>
    <d v="2016-08-01T00:44:2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1"/>
    <s v="electronic music"/>
    <x v="1154"/>
    <d v="2016-05-04T11:19:1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155"/>
    <d v="2015-05-27T05:42:1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1156"/>
    <d v="2016-05-16T17:02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"/>
    <s v="plays"/>
    <x v="1157"/>
    <d v="2015-02-23T05:38:4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1"/>
    <s v="faith"/>
    <x v="1158"/>
    <d v="2015-07-15T18:11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159"/>
    <d v="2015-03-25T01:39:3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1160"/>
    <d v="2012-10-11T00:46:0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1"/>
    <s v="classical music"/>
    <x v="1161"/>
    <d v="2014-10-24T00:29:53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162"/>
    <d v="2013-02-04T02:49:4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x v="1163"/>
    <d v="2015-09-01T19:02:22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1164"/>
    <d v="2015-05-15T13:00:5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1165"/>
    <d v="2014-01-09T09:30:3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6"/>
    <s v="wearables"/>
    <x v="1166"/>
    <d v="2015-05-26T11:39:0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1167"/>
    <d v="2015-11-19T19:20:0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1168"/>
    <d v="2014-08-20T18:08:1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6"/>
    <s v="web"/>
    <x v="1169"/>
    <d v="2015-05-19T22:01:3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1170"/>
    <d v="2014-02-10T08:38:2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1171"/>
    <d v="2014-10-22T23:02:0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1172"/>
    <d v="2017-02-07T21:59:18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6"/>
    <s v="web"/>
    <x v="1173"/>
    <d v="2015-01-06T19:44:0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5"/>
    <s v="translations"/>
    <x v="1174"/>
    <d v="2014-06-05T12:40:2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1175"/>
    <d v="2014-12-01T19:00: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4"/>
    <s v="food trucks"/>
    <x v="1176"/>
    <d v="2014-12-16T05:56:2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6"/>
    <s v="space exploration"/>
    <x v="1177"/>
    <d v="2013-10-14T16:24:1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2"/>
    <s v="plays"/>
    <x v="1178"/>
    <d v="2015-05-08T19:26:2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1179"/>
    <d v="2016-10-26T20:53:0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1"/>
    <s v="jazz"/>
    <x v="1180"/>
    <d v="2015-12-09T08:3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1"/>
    <s v="jazz"/>
    <x v="1181"/>
    <d v="2017-02-14T22:37:1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1182"/>
    <d v="2014-07-08T15:35:1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6"/>
    <s v="hardware"/>
    <x v="1183"/>
    <d v="2013-10-30T13:28:1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"/>
    <s v="plays"/>
    <x v="1184"/>
    <d v="2015-04-21T22:28:3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6"/>
    <s v="wearables"/>
    <x v="1185"/>
    <d v="2015-08-14T01:56:5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2"/>
    <s v="plays"/>
    <x v="1186"/>
    <d v="2014-08-26T21:43: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1"/>
    <s v="rock"/>
    <x v="1187"/>
    <d v="2014-01-23T01:08:2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1188"/>
    <d v="2016-05-12T21:55:49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6"/>
    <s v="web"/>
    <x v="1189"/>
    <d v="2013-10-01T00:04:5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6"/>
    <s v="hardware"/>
    <x v="1190"/>
    <d v="2017-01-25T05:51:4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1"/>
    <s v="faith"/>
    <x v="1191"/>
    <d v="2015-08-07T02:36:46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1192"/>
    <d v="2015-10-08T21:57:4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1"/>
    <s v="jazz"/>
    <x v="1193"/>
    <d v="2016-10-12T17:41: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5"/>
    <s v="translations"/>
    <x v="1194"/>
    <d v="2016-09-30T15:11:19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1195"/>
    <d v="2014-08-26T21:16:4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1196"/>
    <d v="2014-12-02T15:25:53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1197"/>
    <d v="2014-11-04T01:31:3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4"/>
    <s v="food trucks"/>
    <x v="1198"/>
    <d v="2015-07-15T15:59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1"/>
    <s v="rock"/>
    <x v="1199"/>
    <d v="2015-04-07T14:01:04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4"/>
    <s v="food trucks"/>
    <x v="1200"/>
    <d v="2015-09-29T14:59:43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4"/>
    <s v="food trucks"/>
    <x v="1201"/>
    <d v="2016-04-22T10:26:05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4"/>
    <s v="food trucks"/>
    <x v="1202"/>
    <d v="2016-01-27T21:52: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4"/>
    <s v="food trucks"/>
    <x v="1203"/>
    <d v="2015-11-23T13:13:5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2"/>
    <s v="plays"/>
    <x v="1204"/>
    <d v="2016-02-08T23:59:2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"/>
    <s v="musical"/>
    <x v="1205"/>
    <d v="2015-02-26T23:07:0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1206"/>
    <d v="2016-07-15T10:35:2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5"/>
    <s v="translations"/>
    <x v="1207"/>
    <d v="2011-12-01T18:11:5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7"/>
    <s v="tabletop games"/>
    <x v="1208"/>
    <d v="2016-03-04T08:07:4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2"/>
    <s v="musical"/>
    <x v="1209"/>
    <d v="2013-06-24T14:02:38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6"/>
    <s v="wearables"/>
    <x v="1210"/>
    <d v="2015-10-02T16:04:2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2"/>
    <s v="plays"/>
    <x v="1211"/>
    <d v="2015-04-10T20:10:05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1212"/>
    <d v="2016-12-08T05:38:0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1213"/>
    <d v="2015-01-23T08:29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1214"/>
    <d v="2016-10-18T10:36:3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1215"/>
    <d v="2014-05-22T01:05:0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2"/>
    <s v="plays"/>
    <x v="1216"/>
    <d v="2012-09-27T02:21:53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1"/>
    <s v="indie rock"/>
    <x v="1217"/>
    <d v="2016-07-02T14:00:0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1218"/>
    <d v="2015-06-25T04:27: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1"/>
    <s v="rock"/>
    <x v="1219"/>
    <d v="2016-06-28T15:58:3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1"/>
    <s v="rock"/>
    <x v="1220"/>
    <d v="2016-10-13T20:40:2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3"/>
    <s v="photobooks"/>
    <x v="1221"/>
    <d v="2013-02-25T00:55:5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2"/>
    <s v="plays"/>
    <x v="1222"/>
    <d v="2014-11-07T02:44: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4"/>
    <s v="food trucks"/>
    <x v="1223"/>
    <d v="2016-02-14T05:39: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2"/>
    <s v="plays"/>
    <x v="1224"/>
    <d v="2015-03-02T02:01:3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1225"/>
    <d v="2014-07-07T21:45:3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6"/>
    <s v="hardware"/>
    <x v="1226"/>
    <d v="2014-08-12T15:15:5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2"/>
    <s v="musical"/>
    <x v="1227"/>
    <d v="2015-05-24T16:14:4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4"/>
    <s v="food trucks"/>
    <x v="1228"/>
    <d v="2015-06-15T23:55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2"/>
    <s v="plays"/>
    <x v="1229"/>
    <d v="2015-11-13T02:26:3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4"/>
    <s v="food trucks"/>
    <x v="1230"/>
    <d v="2014-04-16T15:15:4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1231"/>
    <d v="2014-09-23T16:25:5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1232"/>
    <d v="2014-07-10T19:41:3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233"/>
    <d v="2012-07-17T17:26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1234"/>
    <d v="2013-08-21T20:17:2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1"/>
    <s v="rock"/>
    <x v="1235"/>
    <d v="2012-03-19T18:34:09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5"/>
    <s v="children's books"/>
    <x v="1236"/>
    <d v="2015-02-27T16:19:5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2"/>
    <s v="plays"/>
    <x v="1237"/>
    <d v="2016-10-23T16:00:23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1238"/>
    <d v="2015-04-28T16:04:5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2"/>
    <s v="plays"/>
    <x v="1239"/>
    <d v="2015-02-06T05:14:5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1240"/>
    <d v="2016-03-11T09:59:4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1"/>
    <s v="metal"/>
    <x v="1241"/>
    <d v="2010-03-11T20:02:24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4"/>
    <s v="food trucks"/>
    <x v="1242"/>
    <d v="2015-12-09T04:53:1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1"/>
    <s v="indie rock"/>
    <x v="1243"/>
    <d v="2011-11-30T06:01:2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1"/>
    <s v="rock"/>
    <x v="1244"/>
    <d v="2014-09-15T15:51:3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1"/>
    <s v="rock"/>
    <x v="1245"/>
    <d v="2013-05-16T16:53:45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1246"/>
    <d v="2014-09-12T21:55: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1247"/>
    <d v="2009-10-16T22:02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1248"/>
    <d v="2016-01-24T23:05:09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4"/>
    <s v="food trucks"/>
    <x v="1249"/>
    <d v="2014-12-27T07:12:2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2"/>
    <s v="plays"/>
    <x v="1250"/>
    <d v="2015-10-01T15:57:3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251"/>
    <d v="2014-11-02T00:54:2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1252"/>
    <d v="2014-10-14T22:37:2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1"/>
    <s v="indie rock"/>
    <x v="1253"/>
    <d v="2013-03-22T13:51:18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4"/>
    <s v="food trucks"/>
    <x v="1254"/>
    <d v="2015-07-09T15:33:37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1255"/>
    <d v="2016-06-14T07:51:3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2"/>
    <s v="plays"/>
    <x v="1256"/>
    <d v="2014-07-24T18:31:2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6"/>
    <s v="hardware"/>
    <x v="1257"/>
    <d v="2016-06-13T15:35:23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6"/>
    <s v="wearables"/>
    <x v="1258"/>
    <d v="2016-04-29T16:43:0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1259"/>
    <d v="2015-07-14T15:37:5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1260"/>
    <d v="2014-11-11T13:04:5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1261"/>
    <d v="2012-02-21T20:40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2"/>
    <s v="plays"/>
    <x v="1262"/>
    <d v="2012-05-30T02:51: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1263"/>
    <d v="2012-10-10T18:12:15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6"/>
    <s v="web"/>
    <x v="1264"/>
    <d v="2012-06-14T20:02:21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1265"/>
    <d v="2016-03-18T20:43: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6"/>
    <s v="hardware"/>
    <x v="1266"/>
    <d v="2015-03-16T17:53:38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1267"/>
    <d v="2016-01-22T11:24:2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6"/>
    <s v="wearables"/>
    <x v="1268"/>
    <d v="2015-06-24T07:21:1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6"/>
    <s v="wearables"/>
    <x v="1269"/>
    <d v="2015-10-14T20:55:56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1270"/>
    <d v="2014-08-31T14:03:2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1"/>
    <s v="indie rock"/>
    <x v="1271"/>
    <d v="2012-04-24T01:47: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1"/>
    <s v="indie rock"/>
    <x v="1272"/>
    <d v="2013-02-08T19:35:2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1"/>
    <s v="indie rock"/>
    <x v="1273"/>
    <d v="2015-06-16T07:37:0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1"/>
    <s v="indie rock"/>
    <x v="1274"/>
    <d v="2015-11-21T20:06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1275"/>
    <d v="2014-05-07T14:48:5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1"/>
    <s v="metal"/>
    <x v="1276"/>
    <d v="2017-02-15T13:10:4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3"/>
    <s v="photobooks"/>
    <x v="1277"/>
    <d v="2015-03-24T08:14:03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1"/>
    <s v="faith"/>
    <x v="1278"/>
    <d v="2014-07-16T11:18: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5"/>
    <s v="translations"/>
    <x v="1279"/>
    <d v="2011-08-09T04:54:1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2"/>
    <s v="plays"/>
    <x v="1280"/>
    <d v="2017-02-09T12:21:3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1"/>
    <s v="indie rock"/>
    <x v="1281"/>
    <d v="2015-06-23T14:44:5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1282"/>
    <d v="2011-09-10T00:01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2"/>
    <s v="plays"/>
    <x v="1283"/>
    <d v="2011-05-03T23:21:5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2"/>
    <s v="plays"/>
    <x v="1284"/>
    <d v="2015-09-30T14:00:1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1285"/>
    <d v="2017-02-22T03:37:4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7"/>
    <s v="tabletop games"/>
    <x v="1286"/>
    <d v="2014-05-25T18:57:0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6"/>
    <s v="web"/>
    <x v="1287"/>
    <d v="2015-08-23T22:59:2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2"/>
    <s v="plays"/>
    <x v="1288"/>
    <d v="2015-07-11T04:00:1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1"/>
    <s v="indie rock"/>
    <x v="1289"/>
    <d v="2016-02-03T00:51:1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2"/>
    <s v="plays"/>
    <x v="1290"/>
    <d v="2015-01-02T00:31:4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6"/>
    <s v="web"/>
    <x v="1291"/>
    <d v="2016-08-19T20:30:4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1"/>
    <s v="rock"/>
    <x v="1292"/>
    <d v="2016-09-21T14:45:1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1"/>
    <s v="rock"/>
    <x v="1293"/>
    <d v="2017-02-01T19:14:2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2"/>
    <s v="plays"/>
    <x v="1294"/>
    <d v="2014-07-09T14:23:4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1"/>
    <s v="faith"/>
    <x v="1295"/>
    <d v="2013-12-06T15:38:09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1296"/>
    <d v="2013-10-03T20:49: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2"/>
    <s v="plays"/>
    <x v="1297"/>
    <d v="2015-03-20T21:29:3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1298"/>
    <d v="2017-01-05T20:05:3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2"/>
    <s v="musical"/>
    <x v="1299"/>
    <d v="2011-07-27T18:04:4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"/>
    <s v="pop"/>
    <x v="1300"/>
    <d v="2015-06-22T00:10: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1301"/>
    <d v="2015-12-21T17:24:2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1"/>
    <s v="rock"/>
    <x v="1302"/>
    <d v="2014-12-16T19:39:4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6"/>
    <s v="space exploration"/>
    <x v="1303"/>
    <d v="2016-06-02T07:59:5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2"/>
    <s v="plays"/>
    <x v="1304"/>
    <d v="2015-03-04T05:37: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7"/>
    <s v="tabletop games"/>
    <x v="1305"/>
    <d v="2016-04-08T20:12:0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2"/>
    <s v="plays"/>
    <x v="1306"/>
    <d v="2012-10-23T04:45:3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6"/>
    <s v="makerspaces"/>
    <x v="1307"/>
    <d v="2012-01-18T07:39:2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2"/>
    <s v="spaces"/>
    <x v="1308"/>
    <d v="2014-07-16T14:17:3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1"/>
    <s v="indie rock"/>
    <x v="1309"/>
    <d v="2014-05-21T09:54:0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1310"/>
    <d v="2013-04-01T14:42:5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1311"/>
    <d v="2014-09-22T15:36:5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2"/>
    <s v="musical"/>
    <x v="1312"/>
    <d v="2015-10-22T22:13:3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1"/>
    <s v="rock"/>
    <x v="1313"/>
    <d v="2013-11-27T04:01:29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1314"/>
    <d v="2014-10-20T17:52:5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4"/>
    <s v="food trucks"/>
    <x v="1315"/>
    <d v="2014-10-28T00:40:4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1"/>
    <s v="indie rock"/>
    <x v="1316"/>
    <d v="2015-06-07T03:31:2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1"/>
    <s v="rock"/>
    <x v="1317"/>
    <d v="2014-07-15T13:56:4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6"/>
    <s v="wearables"/>
    <x v="1318"/>
    <d v="2013-11-20T04:13:2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2"/>
    <s v="plays"/>
    <x v="1319"/>
    <d v="2014-10-19T16:23:2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320"/>
    <d v="2014-11-03T05:34:2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1321"/>
    <d v="2014-11-05T00:03:0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5"/>
    <s v="translations"/>
    <x v="1322"/>
    <d v="2016-04-09T20:59:5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323"/>
    <d v="2015-03-15T19:00:3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1324"/>
    <d v="2015-05-01T15:32:2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325"/>
    <d v="2014-11-03T15:28:2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26"/>
    <d v="2016-06-10T05:28:5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6"/>
    <s v="wearables"/>
    <x v="1327"/>
    <d v="2011-08-08T16:35:3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1328"/>
    <d v="2012-01-31T20:06:1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2"/>
    <s v="plays"/>
    <x v="1329"/>
    <d v="2014-06-12T13:46:58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6"/>
    <s v="web"/>
    <x v="1330"/>
    <d v="2015-07-23T15:05:1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6"/>
    <s v="web"/>
    <x v="1331"/>
    <d v="2014-04-01T06:38:3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7"/>
    <s v="tabletop games"/>
    <x v="1332"/>
    <d v="2014-05-20T16:40:5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1"/>
    <s v="metal"/>
    <x v="1333"/>
    <d v="2016-01-18T09:33:4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2"/>
    <s v="plays"/>
    <x v="1334"/>
    <d v="2010-03-29T15:54:1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2"/>
    <s v="plays"/>
    <x v="1335"/>
    <d v="2014-05-21T12:37:2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1336"/>
    <d v="2013-11-11T16:14:4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1"/>
    <s v="rock"/>
    <x v="1337"/>
    <d v="2016-02-19T14:29: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1"/>
    <s v="rock"/>
    <x v="1338"/>
    <d v="2011-03-10T16:41:0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2"/>
    <s v="plays"/>
    <x v="1339"/>
    <d v="2016-03-02T02:27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6"/>
    <s v="wearables"/>
    <x v="1340"/>
    <d v="2015-07-21T20:02: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2"/>
    <s v="plays"/>
    <x v="1341"/>
    <d v="2017-02-17T19:34:0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1342"/>
    <d v="2014-08-04T18:40: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2"/>
    <s v="spaces"/>
    <x v="1343"/>
    <d v="2016-06-03T18:47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1344"/>
    <d v="2015-03-24T18:26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"/>
    <s v="plays"/>
    <x v="1345"/>
    <d v="2015-03-19T16:52:02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1346"/>
    <d v="2012-01-27T00:07:2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3"/>
    <s v="photobooks"/>
    <x v="1347"/>
    <d v="2017-03-10T00:49:0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348"/>
    <d v="2014-07-01T00:29: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2"/>
    <s v="plays"/>
    <x v="1349"/>
    <d v="2012-01-31T18:16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2"/>
    <s v="plays"/>
    <x v="1350"/>
    <d v="2015-10-18T21:24:1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1"/>
    <s v="faith"/>
    <x v="1351"/>
    <d v="2013-01-08T22:40:0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352"/>
    <d v="2014-04-15T06:58:5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2"/>
    <s v="plays"/>
    <x v="1353"/>
    <d v="2011-11-05T21:21:1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2"/>
    <s v="plays"/>
    <x v="1354"/>
    <d v="2016-11-30T04:29:27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6"/>
    <s v="wearables"/>
    <x v="1355"/>
    <d v="2015-02-01T05:51:4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1356"/>
    <d v="2014-12-20T17:43:0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1357"/>
    <d v="2017-01-17T15:32:4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6"/>
    <s v="makerspaces"/>
    <x v="1358"/>
    <d v="2014-12-09T16:31:3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1"/>
    <s v="pop"/>
    <x v="1359"/>
    <d v="2016-11-13T21:01:0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1360"/>
    <d v="2010-01-16T22:04:5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1361"/>
    <d v="2015-04-27T18:09: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6"/>
    <s v="hardware"/>
    <x v="1362"/>
    <d v="2011-08-12T04:37:0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1"/>
    <s v="indie rock"/>
    <x v="1363"/>
    <d v="2013-06-26T01:30: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1364"/>
    <d v="2016-01-10T17:51: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"/>
    <s v="plays"/>
    <x v="1365"/>
    <d v="2012-11-09T23:47: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4"/>
    <s v="food trucks"/>
    <x v="1366"/>
    <d v="2015-01-30T08:08:4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7"/>
    <s v="tabletop games"/>
    <x v="1367"/>
    <d v="2014-10-20T17:00:4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2"/>
    <s v="plays"/>
    <x v="1368"/>
    <d v="2015-08-17T08:41:4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1369"/>
    <d v="2014-09-19T16:26:1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1370"/>
    <d v="2014-06-19T02:57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2"/>
    <s v="plays"/>
    <x v="1371"/>
    <d v="2015-05-20T01:00:16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1"/>
    <s v="jazz"/>
    <x v="1372"/>
    <d v="2015-02-05T19:57:3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1"/>
    <s v="rock"/>
    <x v="1373"/>
    <d v="2015-05-08T21:5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2"/>
    <s v="plays"/>
    <x v="1374"/>
    <d v="2015-12-28T23:34:5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1"/>
    <s v="classical music"/>
    <x v="1375"/>
    <d v="2015-08-17T17:56:1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4"/>
    <s v="food trucks"/>
    <x v="1376"/>
    <d v="2014-06-23T22:31:4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2"/>
    <s v="spaces"/>
    <x v="1377"/>
    <d v="2017-03-06T18:04:48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1378"/>
    <d v="2015-02-21T02:11:5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6"/>
    <s v="web"/>
    <x v="1379"/>
    <d v="2015-04-09T00:23: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2"/>
    <s v="plays"/>
    <x v="1380"/>
    <d v="2013-03-21T17:00:1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2"/>
    <s v="plays"/>
    <x v="1381"/>
    <d v="2015-02-17T22:31:27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2"/>
    <s v="plays"/>
    <x v="1382"/>
    <d v="2015-11-05T00:36:37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1383"/>
    <d v="2013-01-29T01:03:23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84"/>
    <d v="2014-10-16T00:22: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2"/>
    <s v="spaces"/>
    <x v="1385"/>
    <d v="2014-06-17T14:59:06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1386"/>
    <d v="2014-07-30T20:43:0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1387"/>
    <d v="2016-12-10T10:34:1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2"/>
    <s v="plays"/>
    <x v="1388"/>
    <d v="2016-09-27T22:01:5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1389"/>
    <d v="2012-01-19T17:33:4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1390"/>
    <d v="2015-01-25T21:47:1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6"/>
    <s v="web"/>
    <x v="1391"/>
    <d v="2015-05-04T10:20:4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6"/>
    <s v="makerspaces"/>
    <x v="1392"/>
    <d v="2016-03-19T19:43:0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1"/>
    <s v="rock"/>
    <x v="1393"/>
    <d v="2016-02-09T00:57:56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4"/>
    <s v="restaurants"/>
    <x v="1394"/>
    <d v="2016-05-30T20:20:1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1395"/>
    <d v="2014-07-14T16:41:1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396"/>
    <d v="2014-09-15T03:14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6"/>
    <s v="wearables"/>
    <x v="1397"/>
    <d v="2015-06-12T12:50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1"/>
    <s v="rock"/>
    <x v="1398"/>
    <d v="2015-07-16T16:12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1"/>
    <s v="rock"/>
    <x v="1399"/>
    <d v="2015-01-05T19:36:46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1400"/>
    <d v="2015-10-08T21:49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1401"/>
    <d v="2016-05-02T23:38:2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2"/>
    <s v="plays"/>
    <x v="1402"/>
    <d v="2015-08-02T20:57:0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6"/>
    <s v="wearables"/>
    <x v="1403"/>
    <d v="2015-05-06T18:48:24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1404"/>
    <d v="2011-11-15T11:49:5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1"/>
    <s v="indie rock"/>
    <x v="1405"/>
    <d v="2015-01-25T01:42: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1406"/>
    <d v="2015-01-17T07:13:4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2"/>
    <s v="musical"/>
    <x v="1407"/>
    <d v="2015-07-17T14:15:4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2"/>
    <s v="plays"/>
    <x v="1408"/>
    <d v="2014-09-22T09:47:15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6"/>
    <s v="web"/>
    <x v="1409"/>
    <d v="2015-02-26T03:43:0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410"/>
    <d v="2014-07-17T23:38:2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1411"/>
    <d v="2017-01-02T13:05:1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1"/>
    <s v="indie rock"/>
    <x v="1412"/>
    <d v="2015-06-17T14:43:27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6"/>
    <s v="web"/>
    <x v="1413"/>
    <d v="2011-09-20T20:54:1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1414"/>
    <d v="2010-06-03T21:16:52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4"/>
    <s v="food trucks"/>
    <x v="1415"/>
    <d v="2016-01-13T20:14:2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1416"/>
    <d v="2015-01-15T16:24:3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1417"/>
    <d v="2014-06-12T22:38:5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418"/>
    <d v="2015-01-03T00:23:4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4"/>
    <s v="food trucks"/>
    <x v="1419"/>
    <d v="2015-06-20T22:46:3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6"/>
    <s v="wearables"/>
    <x v="1420"/>
    <d v="2015-11-15T17:01:2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1"/>
    <s v="jazz"/>
    <x v="1421"/>
    <d v="2014-07-12T16:08:4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1422"/>
    <d v="2013-11-13T23:08:5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1423"/>
    <d v="2014-08-20T20:17:4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1424"/>
    <d v="2017-01-21T12:01: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6"/>
    <s v="wearables"/>
    <x v="1425"/>
    <d v="2017-01-12T04:40:0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1426"/>
    <d v="2016-08-10T01:36: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1"/>
    <s v="jazz"/>
    <x v="1427"/>
    <d v="2015-04-24T08:18:5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2"/>
    <s v="musical"/>
    <x v="1428"/>
    <d v="2014-05-29T04:00:45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1"/>
    <s v="faith"/>
    <x v="1429"/>
    <d v="2017-02-08T19:00:3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2"/>
    <s v="plays"/>
    <x v="1430"/>
    <d v="2017-02-22T13:33: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5"/>
    <s v="translations"/>
    <x v="1431"/>
    <d v="2017-01-23T13:25:5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1"/>
    <s v="indie rock"/>
    <x v="1432"/>
    <d v="2012-12-14T12:45:4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6"/>
    <s v="hardware"/>
    <x v="1433"/>
    <d v="2014-07-15T19:42:3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3"/>
    <s v="photobooks"/>
    <x v="1434"/>
    <d v="2015-03-30T03:09:1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6"/>
    <s v="wearables"/>
    <x v="1435"/>
    <d v="2015-10-01T10:53:1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2"/>
    <s v="plays"/>
    <x v="1436"/>
    <d v="2015-04-19T02:31:1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1437"/>
    <d v="2015-07-13T16:41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2"/>
    <s v="musical"/>
    <x v="1438"/>
    <d v="2016-12-20T15:57:5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6"/>
    <s v="space exploration"/>
    <x v="1439"/>
    <d v="2010-06-25T02:46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1440"/>
    <d v="2016-11-01T01:23:3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2"/>
    <s v="plays"/>
    <x v="1441"/>
    <d v="2015-09-28T17:33: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5"/>
    <s v="children's books"/>
    <x v="1442"/>
    <d v="2015-11-20T18:42:0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1443"/>
    <d v="2016-01-25T21:36:4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5"/>
    <s v="translations"/>
    <x v="1444"/>
    <d v="2015-04-11T01:45:04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2"/>
    <s v="plays"/>
    <x v="1445"/>
    <d v="2011-12-06T23:06:0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4"/>
    <s v="food trucks"/>
    <x v="1446"/>
    <d v="2012-06-29T04:28:1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4"/>
    <s v="food trucks"/>
    <x v="1447"/>
    <d v="2014-11-11T16:31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2"/>
    <s v="spaces"/>
    <x v="1448"/>
    <d v="2016-02-20T03:22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1"/>
    <s v="indie rock"/>
    <x v="1449"/>
    <d v="2014-05-07T23:17:4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2"/>
    <s v="plays"/>
    <x v="1450"/>
    <d v="2011-01-22T00:46:4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2"/>
    <s v="plays"/>
    <x v="1451"/>
    <d v="2013-03-08T20:54:0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52"/>
    <d v="2013-09-24T02:33:58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4"/>
    <s v="food trucks"/>
    <x v="1453"/>
    <d v="2016-01-11T21:14:13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4"/>
    <s v="restaurants"/>
    <x v="1454"/>
    <d v="2012-01-13T02:49:2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1"/>
    <s v="world music"/>
    <x v="1455"/>
    <d v="2015-07-14T13:40:4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1"/>
    <s v="indie rock"/>
    <x v="1456"/>
    <d v="2013-10-22T16:46:19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6"/>
    <s v="web"/>
    <x v="1457"/>
    <d v="2012-02-07T21:10:2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2"/>
    <s v="musical"/>
    <x v="1458"/>
    <d v="2012-07-23T04:46:47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1"/>
    <s v="rock"/>
    <x v="1459"/>
    <d v="2012-11-26T20:04:1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1"/>
    <s v="rock"/>
    <x v="1460"/>
    <d v="2016-01-27T23:22:1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1"/>
    <s v="rock"/>
    <x v="1461"/>
    <d v="2011-06-12T07:08: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1"/>
    <s v="jazz"/>
    <x v="1462"/>
    <d v="2013-02-08T23:38:2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2"/>
    <s v="plays"/>
    <x v="1463"/>
    <d v="2010-12-04T02:06:11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1"/>
    <s v="jazz"/>
    <x v="1464"/>
    <d v="2015-04-29T04:27:3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6"/>
    <s v="wearables"/>
    <x v="1465"/>
    <d v="2015-05-27T01:40: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1"/>
    <s v="indie rock"/>
    <x v="1466"/>
    <d v="2010-05-15T22:19:5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1"/>
    <s v="electronic music"/>
    <x v="1467"/>
    <d v="2017-02-09T23:08: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1"/>
    <s v="classical music"/>
    <x v="1468"/>
    <d v="2016-09-16T12:05: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2"/>
    <s v="spaces"/>
    <x v="1469"/>
    <d v="2013-04-03T13:44:0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1470"/>
    <d v="2011-08-17T20:22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1471"/>
    <d v="2014-11-09T02:12:0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1"/>
    <s v="indie rock"/>
    <x v="1472"/>
    <d v="2012-01-12T21:43:0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1"/>
    <s v="rock"/>
    <x v="1473"/>
    <d v="2012-03-23T16:59:3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1474"/>
    <d v="2014-08-07T18:16:5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2"/>
    <s v="plays"/>
    <x v="1475"/>
    <d v="2015-04-17T21:35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1"/>
    <s v="pop"/>
    <x v="1476"/>
    <d v="2016-12-03T01:47:5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1477"/>
    <d v="2012-07-31T13:29:0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1478"/>
    <d v="2011-05-16T17:50:0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1479"/>
    <d v="2015-02-18T16:54:1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1"/>
    <s v="indie rock"/>
    <x v="1480"/>
    <d v="2014-06-30T20:53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4"/>
    <s v="food trucks"/>
    <x v="1481"/>
    <d v="2014-07-14T18:49:0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1"/>
    <s v="indie rock"/>
    <x v="1482"/>
    <d v="2015-08-19T02:49: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1"/>
    <s v="indie rock"/>
    <x v="1483"/>
    <d v="2010-07-19T21:26:1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1484"/>
    <d v="2014-05-15T14:23: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1"/>
    <s v="rock"/>
    <x v="1485"/>
    <d v="2015-02-09T17:23:5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1"/>
    <s v="rock"/>
    <x v="1486"/>
    <d v="2017-02-22T06:00:2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1"/>
    <s v="rock"/>
    <x v="1487"/>
    <d v="2017-01-23T08:50:0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1"/>
    <s v="rock"/>
    <x v="1488"/>
    <d v="2016-09-01T17:19:4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2"/>
    <s v="spaces"/>
    <x v="1489"/>
    <d v="2014-04-07T21:35:3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1490"/>
    <d v="2010-06-11T19:14:1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1491"/>
    <d v="2014-09-29T22:26:0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1492"/>
    <d v="2012-05-30T00:09:4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2"/>
    <s v="spaces"/>
    <x v="1493"/>
    <d v="2015-01-12T22:31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1"/>
    <s v="rock"/>
    <x v="1494"/>
    <d v="2012-08-02T01:21:02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4"/>
    <s v="food trucks"/>
    <x v="1495"/>
    <d v="2015-01-30T23:02:3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1"/>
    <s v="faith"/>
    <x v="1496"/>
    <d v="2015-01-30T20:33:4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2"/>
    <s v="plays"/>
    <x v="1497"/>
    <d v="2015-03-30T14:07:0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1"/>
    <s v="rock"/>
    <x v="1498"/>
    <d v="2016-02-25T23:16:5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1"/>
    <s v="rock"/>
    <x v="1499"/>
    <d v="2014-09-30T12:59:59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1"/>
    <s v="jazz"/>
    <x v="1500"/>
    <d v="2015-02-02T22:49:2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1501"/>
    <d v="2014-01-25T16:25:0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1"/>
    <s v="rock"/>
    <x v="1502"/>
    <d v="2015-08-21T04:21:3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2"/>
    <s v="plays"/>
    <x v="1503"/>
    <d v="2014-07-19T05:06:3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1"/>
    <s v="rock"/>
    <x v="1504"/>
    <d v="2014-09-07T18:26:15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1505"/>
    <d v="2016-07-07T04:32:4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2"/>
    <s v="spaces"/>
    <x v="1506"/>
    <d v="2016-04-07T13:57:1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507"/>
    <d v="2015-01-13T21:46:3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6"/>
    <s v="web"/>
    <x v="1508"/>
    <d v="2015-09-20T17:55:2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6"/>
    <s v="makerspaces"/>
    <x v="1509"/>
    <d v="2012-03-30T01:13:4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6"/>
    <s v="space exploration"/>
    <x v="1510"/>
    <d v="2017-01-24T17:23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1"/>
    <s v="rock"/>
    <x v="1511"/>
    <d v="2012-03-27T00:35:0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1512"/>
    <d v="2017-02-23T11:05:5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1513"/>
    <d v="2016-03-16T19:45:1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2"/>
    <s v="plays"/>
    <x v="1514"/>
    <d v="2015-10-12T21:30:4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2"/>
    <s v="plays"/>
    <x v="1515"/>
    <d v="2010-03-13T05:48:3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6"/>
    <s v="hardware"/>
    <x v="1516"/>
    <d v="2016-11-19T17:49:2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1517"/>
    <d v="2015-10-19T14:00:0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1"/>
    <s v="indie rock"/>
    <x v="1518"/>
    <d v="2014-05-25T22:51:3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6"/>
    <s v="space exploration"/>
    <x v="1519"/>
    <d v="2016-01-26T07:25:0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7"/>
    <s v="tabletop games"/>
    <x v="1520"/>
    <d v="2012-05-05T15:45:3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1521"/>
    <d v="2016-03-02T12:00:0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1522"/>
    <d v="2013-07-16T10:43:2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1"/>
    <s v="rock"/>
    <x v="1523"/>
    <d v="2017-01-10T00:45:19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5"/>
    <s v="translations"/>
    <x v="1524"/>
    <d v="2016-04-07T13:09:5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1"/>
    <s v="rock"/>
    <x v="1525"/>
    <d v="2014-05-29T14:09:3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2"/>
    <s v="plays"/>
    <x v="1526"/>
    <d v="2014-10-03T17:56:0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3"/>
    <s v="photobooks"/>
    <x v="1527"/>
    <d v="2015-06-29T20:59:3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1528"/>
    <d v="2011-05-07T12:10:3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6"/>
    <s v="wearables"/>
    <x v="1529"/>
    <d v="2014-05-22T19:21:5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1"/>
    <s v="pop"/>
    <x v="1530"/>
    <d v="2016-12-07T19:05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2"/>
    <s v="spaces"/>
    <x v="1531"/>
    <d v="2014-06-24T18:51:4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5"/>
    <s v="fiction"/>
    <x v="1532"/>
    <d v="2015-03-19T13:55:2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1533"/>
    <d v="2014-08-19T20:59:3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1534"/>
    <d v="2014-09-02T01:21:4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2"/>
    <s v="plays"/>
    <x v="1535"/>
    <d v="2013-01-30T18:01:5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6"/>
    <s v="space exploration"/>
    <x v="1536"/>
    <d v="2014-08-13T18:26:5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6"/>
    <s v="space exploration"/>
    <x v="1537"/>
    <d v="2016-03-31T17:36:17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1"/>
    <s v="indie rock"/>
    <x v="1538"/>
    <d v="2016-07-02T22:14:12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4"/>
    <s v="food trucks"/>
    <x v="1539"/>
    <d v="2014-08-17T22:10:3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1540"/>
    <d v="2015-03-05T21:19:1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3"/>
    <s v="photobooks"/>
    <x v="1541"/>
    <d v="2014-05-21T17:06:3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1"/>
    <s v="rock"/>
    <x v="1542"/>
    <d v="2012-01-30T01:29:5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4"/>
    <s v="food trucks"/>
    <x v="1543"/>
    <d v="2017-01-03T14:46:0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2"/>
    <s v="plays"/>
    <x v="1544"/>
    <d v="2016-04-03T19:31:5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1"/>
    <s v="classical music"/>
    <x v="1545"/>
    <d v="2015-09-06T16:30:4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1"/>
    <s v="rock"/>
    <x v="1546"/>
    <d v="2011-05-28T18:54:4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2"/>
    <s v="plays"/>
    <x v="1547"/>
    <d v="2015-03-30T20:38:2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2"/>
    <s v="plays"/>
    <x v="1548"/>
    <d v="2014-07-18T20:10:1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2"/>
    <s v="plays"/>
    <x v="1549"/>
    <d v="2015-01-22T16:29:5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2"/>
    <s v="plays"/>
    <x v="1550"/>
    <d v="2015-02-13T17:04:5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2"/>
    <s v="plays"/>
    <x v="1551"/>
    <d v="2014-01-03T00:07: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5"/>
    <s v="children's books"/>
    <x v="1552"/>
    <d v="2015-11-24T21:47:4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553"/>
    <d v="2014-06-23T15:54:4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2"/>
    <s v="plays"/>
    <x v="1554"/>
    <d v="2016-11-18T18:30:57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2"/>
    <s v="spaces"/>
    <x v="1555"/>
    <d v="2015-11-26T00:18:5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1"/>
    <s v="rock"/>
    <x v="1556"/>
    <d v="2015-10-15T00:04:1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1"/>
    <s v="classical music"/>
    <x v="1557"/>
    <d v="2014-07-08T05:30:2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6"/>
    <s v="wearables"/>
    <x v="1558"/>
    <d v="2015-02-02T23:40:15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4"/>
    <s v="food trucks"/>
    <x v="1559"/>
    <d v="2014-07-30T18:45:1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1560"/>
    <d v="2012-01-19T00:53: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1"/>
    <s v="jazz"/>
    <x v="1561"/>
    <d v="2014-12-02T22:20:04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1562"/>
    <d v="2011-05-19T01:14:2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6"/>
    <s v="wearables"/>
    <x v="1563"/>
    <d v="2015-07-18T16:19:3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6"/>
    <s v="hardware"/>
    <x v="1564"/>
    <d v="2015-11-02T23:14:4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65"/>
    <d v="2016-04-02T03:22:5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1"/>
    <s v="rock"/>
    <x v="1566"/>
    <d v="2016-12-04T20:12:5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2"/>
    <s v="spaces"/>
    <x v="1567"/>
    <d v="2015-05-12T02:13:1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1568"/>
    <d v="2015-04-21T01:42:5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5"/>
    <s v="children's books"/>
    <x v="1569"/>
    <d v="2015-04-21T22:47:58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5"/>
    <s v="children's books"/>
    <x v="1570"/>
    <d v="2012-12-12T20:00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6"/>
    <s v="wearables"/>
    <x v="1571"/>
    <d v="2015-03-04T14:59:0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1572"/>
    <d v="2016-03-31T08:02:5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2"/>
    <s v="plays"/>
    <x v="1573"/>
    <d v="2014-10-05T17:33:4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1574"/>
    <d v="2015-10-22T18:38:3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2"/>
    <s v="plays"/>
    <x v="1575"/>
    <d v="2015-04-29T15:34:19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6"/>
    <s v="web"/>
    <x v="1576"/>
    <d v="2016-02-27T17:18:1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1577"/>
    <d v="2016-11-22T15:55: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6"/>
    <s v="hardware"/>
    <x v="1578"/>
    <d v="2014-04-16T20:17:2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1579"/>
    <d v="2013-02-07T21:08:1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1580"/>
    <d v="2016-08-30T15:25:34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1581"/>
    <d v="2017-03-06T19:14:3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2"/>
    <s v="plays"/>
    <x v="1582"/>
    <d v="2012-03-19T20:02: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583"/>
    <d v="2016-06-20T20:06:0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1"/>
    <s v="electronic music"/>
    <x v="1584"/>
    <d v="2015-03-09T18:12:5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1585"/>
    <d v="2015-03-26T09:54: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1"/>
    <s v="faith"/>
    <x v="1586"/>
    <d v="2016-11-22T14:59:1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6"/>
    <s v="wearables"/>
    <x v="1587"/>
    <d v="2015-01-28T04:02:4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1"/>
    <s v="rock"/>
    <x v="1588"/>
    <d v="2015-03-23T14:45:3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6"/>
    <s v="hardware"/>
    <x v="1589"/>
    <d v="2013-04-11T16:51: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6"/>
    <s v="wearables"/>
    <x v="1590"/>
    <d v="2014-08-14T21:11:2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1591"/>
    <d v="2014-07-09T17:41:3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1592"/>
    <d v="2014-07-11T21:13:07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1593"/>
    <d v="2015-07-24T13:37:4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594"/>
    <d v="2010-01-14T13:00:4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2"/>
    <s v="plays"/>
    <x v="1595"/>
    <d v="2010-05-26T15:54:0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2"/>
    <s v="plays"/>
    <x v="1596"/>
    <d v="2016-09-06T15:15:3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5"/>
    <s v="fiction"/>
    <x v="1597"/>
    <d v="2016-12-27T18:08:2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2"/>
    <s v="plays"/>
    <x v="1598"/>
    <d v="2015-05-19T11:04: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2"/>
    <s v="plays"/>
    <x v="1599"/>
    <d v="2016-01-04T17:05:5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2"/>
    <s v="musical"/>
    <x v="1600"/>
    <d v="2015-09-21T12:45:3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1601"/>
    <d v="2012-08-06T19:29:4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4"/>
    <s v="food trucks"/>
    <x v="1602"/>
    <d v="2014-05-16T17:08:0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3"/>
    <s v="photobooks"/>
    <x v="1603"/>
    <d v="2012-02-20T17:37:3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1"/>
    <s v="indie rock"/>
    <x v="1604"/>
    <d v="2016-10-22T23:17:18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1605"/>
    <d v="2016-10-22T10:50:3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6"/>
    <s v="wearables"/>
    <x v="1606"/>
    <d v="2016-03-07T05:04:5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3"/>
    <s v="photobooks"/>
    <x v="1607"/>
    <d v="2014-11-25T06:17:4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2"/>
    <s v="plays"/>
    <x v="1608"/>
    <d v="2016-10-09T23:09:2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6"/>
    <s v="wearables"/>
    <x v="1609"/>
    <d v="2017-03-02T04:59:2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6"/>
    <s v="web"/>
    <x v="1610"/>
    <d v="2014-07-10T14:44:0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1"/>
    <s v="electronic music"/>
    <x v="1611"/>
    <d v="2014-02-12T19:20:3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1612"/>
    <d v="2016-04-01T14:18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1613"/>
    <d v="2015-10-09T15:51:4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1614"/>
    <d v="2015-06-07T17:30:3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2"/>
    <s v="plays"/>
    <x v="1615"/>
    <d v="2015-12-08T17:40:2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6"/>
    <s v="makerspaces"/>
    <x v="1616"/>
    <d v="2015-05-23T17:48: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6"/>
    <s v="web"/>
    <x v="1617"/>
    <d v="2014-06-18T15:35:2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6"/>
    <s v="wearables"/>
    <x v="1618"/>
    <d v="2015-03-13T03:07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1"/>
    <s v="faith"/>
    <x v="1619"/>
    <d v="2016-02-15T04:02:4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620"/>
    <d v="2014-08-11T19:16:2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621"/>
    <d v="2012-09-28T20:41: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1622"/>
    <d v="2014-07-24T20:59:1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1623"/>
    <d v="2012-10-02T06:40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2"/>
    <s v="plays"/>
    <x v="1624"/>
    <d v="2015-10-19T06:15:58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6"/>
    <s v="web"/>
    <x v="1625"/>
    <d v="2011-08-24T03:00:37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26"/>
    <d v="2015-10-09T20:40:3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2"/>
    <s v="plays"/>
    <x v="1627"/>
    <d v="2015-05-05T18:39:1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6"/>
    <s v="hardware"/>
    <x v="1628"/>
    <d v="2015-07-03T11:13:1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1629"/>
    <d v="2012-03-01T21:53:4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2"/>
    <s v="spaces"/>
    <x v="1630"/>
    <d v="2012-12-06T17:58:41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1"/>
    <s v="jazz"/>
    <x v="1631"/>
    <d v="2014-09-22T01:50:28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x v="1632"/>
    <d v="2015-01-16T20:19:1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1633"/>
    <d v="2016-07-08T11:22:3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634"/>
    <d v="2013-04-30T01:47:1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1635"/>
    <d v="2015-12-04T20:17:36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1"/>
    <s v="faith"/>
    <x v="1636"/>
    <d v="2012-12-31T18:38:3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637"/>
    <d v="2015-08-31T14:47:3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2"/>
    <s v="plays"/>
    <x v="1638"/>
    <d v="2015-12-23T01:02:5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1639"/>
    <d v="2015-08-03T21:58:5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640"/>
    <d v="2016-08-02T02:58: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1641"/>
    <d v="2011-10-13T20:58:0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2"/>
    <s v="plays"/>
    <x v="1642"/>
    <d v="2014-08-18T13:00:56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1643"/>
    <d v="2015-05-29T15:09:3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1"/>
    <s v="indie rock"/>
    <x v="1644"/>
    <d v="2016-06-08T17:32:1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1645"/>
    <d v="2014-07-11T01:26: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646"/>
    <d v="2015-03-01T18:51:1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3"/>
    <s v="photobooks"/>
    <x v="1647"/>
    <d v="2014-07-15T12:58:18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6"/>
    <s v="wearables"/>
    <x v="1648"/>
    <d v="2017-03-06T18:01:3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2"/>
    <s v="plays"/>
    <x v="1649"/>
    <d v="2011-06-12T03:14:4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650"/>
    <d v="2013-01-25T09:09: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1"/>
    <s v="classical music"/>
    <x v="1651"/>
    <d v="2014-09-17T19:55:3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652"/>
    <d v="2011-07-15T01:39:4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653"/>
    <d v="2015-11-25T07:55:3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5"/>
    <s v="translations"/>
    <x v="1654"/>
    <d v="2016-06-22T15:58:28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x v="1655"/>
    <d v="2017-01-24T05:51:3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2"/>
    <s v="plays"/>
    <x v="1656"/>
    <d v="2012-03-02T18:00:0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6"/>
    <s v="hardware"/>
    <x v="1657"/>
    <d v="2014-10-09T06:18:5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7"/>
    <s v="tabletop games"/>
    <x v="1658"/>
    <d v="2016-11-02T22:36:4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1659"/>
    <d v="2016-11-18T09:20: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1"/>
    <s v="indie rock"/>
    <x v="1660"/>
    <d v="2012-10-31T06:06: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3"/>
    <s v="photobooks"/>
    <x v="1661"/>
    <d v="2016-02-23T17:01:0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662"/>
    <d v="2010-12-14T08:51:37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4"/>
    <s v="food trucks"/>
    <x v="1663"/>
    <d v="2014-07-22T07:01: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6"/>
    <s v="wearables"/>
    <x v="1664"/>
    <d v="2015-04-13T20:45: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1665"/>
    <d v="2010-10-05T22:54:1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1"/>
    <s v="indie rock"/>
    <x v="1666"/>
    <d v="2014-10-13T21:45:3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6"/>
    <s v="wearables"/>
    <x v="1667"/>
    <d v="2016-06-15T14:34:0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6"/>
    <s v="web"/>
    <x v="1668"/>
    <d v="2015-04-21T15:45:2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6"/>
    <s v="web"/>
    <x v="1669"/>
    <d v="2016-01-06T05:31:2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1670"/>
    <d v="2015-07-08T19:31:2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3"/>
    <s v="photobooks"/>
    <x v="1671"/>
    <d v="2014-04-01T15:55:2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1672"/>
    <d v="2014-10-29T02:28:17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1673"/>
    <d v="2016-09-07T03:26:44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1674"/>
    <d v="2015-03-27T19:57:0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1"/>
    <s v="indie rock"/>
    <x v="1675"/>
    <d v="2016-03-04T17:25:4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1"/>
    <s v="indie rock"/>
    <x v="1676"/>
    <d v="2016-06-13T04:20:1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3"/>
    <s v="photobooks"/>
    <x v="1677"/>
    <d v="2014-12-26T03:56:3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6"/>
    <s v="wearables"/>
    <x v="1678"/>
    <d v="2014-07-11T17:12:18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1679"/>
    <d v="2017-01-23T04:43:4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2"/>
    <s v="musical"/>
    <x v="1680"/>
    <d v="2017-02-14T14:24:4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6"/>
    <s v="hardware"/>
    <x v="1681"/>
    <d v="2014-03-24T19:01:0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6"/>
    <s v="wearables"/>
    <x v="1682"/>
    <d v="2014-07-02T21:43:0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6"/>
    <s v="hardware"/>
    <x v="1683"/>
    <d v="2017-01-26T20:18:2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6"/>
    <s v="wearables"/>
    <x v="1684"/>
    <d v="2014-01-28T19:45: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1685"/>
    <d v="2015-09-01T17:22:1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1686"/>
    <d v="2016-04-01T10:44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6"/>
    <s v="wearables"/>
    <x v="1687"/>
    <d v="2016-03-01T10:19:3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6"/>
    <s v="web"/>
    <x v="1688"/>
    <d v="2014-12-09T18:33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1689"/>
    <d v="2016-04-08T08:59: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3"/>
    <s v="photobooks"/>
    <x v="1690"/>
    <d v="2015-04-30T21:26: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1691"/>
    <d v="2010-03-17T10:48:2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2"/>
    <s v="plays"/>
    <x v="1692"/>
    <d v="2015-05-10T04:07:4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3"/>
    <s v="photobooks"/>
    <x v="1693"/>
    <d v="2016-04-12T10:47:1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6"/>
    <s v="space exploration"/>
    <x v="1694"/>
    <d v="2012-06-13T01:13:0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1"/>
    <s v="jazz"/>
    <x v="1695"/>
    <d v="2012-02-28T14:45: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5"/>
    <s v="translations"/>
    <x v="1696"/>
    <d v="2016-01-13T03:08:2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3"/>
    <s v="photobooks"/>
    <x v="1697"/>
    <d v="2014-12-01T21:51:5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2"/>
    <s v="musical"/>
    <x v="1698"/>
    <d v="2016-09-05T15:00:3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2"/>
    <s v="plays"/>
    <x v="1699"/>
    <d v="2016-12-24T19:51:2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4"/>
    <s v="food trucks"/>
    <x v="1700"/>
    <d v="2015-01-07T04:5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3"/>
    <s v="photobooks"/>
    <x v="1701"/>
    <d v="2015-05-06T11:47:5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2"/>
    <s v="plays"/>
    <x v="1702"/>
    <d v="2016-01-13T10:20:4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1703"/>
    <d v="2015-05-08T13:55:5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1"/>
    <s v="rock"/>
    <x v="1704"/>
    <d v="2011-07-27T19:32:4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5"/>
    <s v="children's books"/>
    <x v="1705"/>
    <d v="2015-10-30T12:56:4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4"/>
    <s v="food trucks"/>
    <x v="1706"/>
    <d v="2015-12-07T22:50:13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1707"/>
    <d v="2014-10-20T00:53:0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1"/>
    <s v="classical music"/>
    <x v="1708"/>
    <d v="2016-08-12T12:35:3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4"/>
    <s v="food trucks"/>
    <x v="1709"/>
    <d v="2011-07-12T16:01:5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2"/>
    <s v="plays"/>
    <x v="1710"/>
    <d v="2015-02-03T19:47:5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1"/>
    <s v="rock"/>
    <x v="1711"/>
    <d v="2015-07-26T23:52:0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x v="1712"/>
    <d v="2014-10-20T19:40:0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1713"/>
    <d v="2015-04-19T23:33:1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1"/>
    <s v="rock"/>
    <x v="1714"/>
    <d v="2013-01-27T15:42:15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1715"/>
    <d v="2014-03-26T18:38:13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1716"/>
    <d v="2012-11-13T22:17:3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6"/>
    <s v="wearables"/>
    <x v="1717"/>
    <d v="2015-11-01T04:35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4"/>
    <s v="food trucks"/>
    <x v="1718"/>
    <d v="2014-05-27T13:19:26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5"/>
    <s v="children's books"/>
    <x v="1719"/>
    <d v="2015-06-22T19:00:2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1720"/>
    <d v="2012-05-10T09:49:3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6"/>
    <s v="space exploration"/>
    <x v="1721"/>
    <d v="2014-10-16T21:42:0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1722"/>
    <d v="2013-10-23T11:35: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1723"/>
    <d v="2012-11-14T15:24:0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1"/>
    <s v="rock"/>
    <x v="1724"/>
    <d v="2010-11-25T05:45:2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1725"/>
    <d v="2011-12-06T00:34:4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1"/>
    <s v="pop"/>
    <x v="1726"/>
    <d v="2016-04-29T14:52:0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2"/>
    <s v="plays"/>
    <x v="1727"/>
    <d v="2017-03-10T21:29:2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1"/>
    <s v="rock"/>
    <x v="1728"/>
    <d v="2012-05-29T20:16: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2"/>
    <s v="spaces"/>
    <x v="1729"/>
    <d v="2011-01-21T23:52:3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1"/>
    <s v="pop"/>
    <x v="1730"/>
    <d v="2014-10-30T20:19:5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6"/>
    <s v="wearables"/>
    <x v="1731"/>
    <d v="2015-05-25T22:34: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1"/>
    <s v="jazz"/>
    <x v="1732"/>
    <d v="2015-01-17T03:21:13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1"/>
    <s v="jazz"/>
    <x v="1733"/>
    <d v="2013-04-09T02:27:33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1"/>
    <s v="jazz"/>
    <x v="1734"/>
    <d v="2014-07-17T07:45:08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1"/>
    <s v="jazz"/>
    <x v="1735"/>
    <d v="2014-05-23T17:48:0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2"/>
    <s v="plays"/>
    <x v="1736"/>
    <d v="2012-04-14T19:44:5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1737"/>
    <d v="2016-12-24T17:05:4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1"/>
    <s v="classical music"/>
    <x v="1738"/>
    <d v="2012-02-24T14:42:4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1"/>
    <s v="rock"/>
    <x v="1739"/>
    <d v="2014-12-18T12:38:23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1740"/>
    <d v="2010-09-13T20:28:5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2"/>
    <s v="plays"/>
    <x v="1741"/>
    <d v="2015-04-20T17:25:38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1"/>
    <s v="faith"/>
    <x v="1742"/>
    <d v="2014-08-28T23:01:0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1"/>
    <s v="indie rock"/>
    <x v="1743"/>
    <d v="2015-09-03T14:21:2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2"/>
    <s v="plays"/>
    <x v="1744"/>
    <d v="2015-08-27T04:33:4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3"/>
    <s v="photobooks"/>
    <x v="1745"/>
    <d v="2012-11-30T08:48:5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1"/>
    <s v="jazz"/>
    <x v="1746"/>
    <d v="2012-10-19T00:17:2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6"/>
    <s v="hardware"/>
    <x v="1747"/>
    <d v="2013-09-04T14:49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1"/>
    <s v="rock"/>
    <x v="1748"/>
    <d v="2015-11-16T23:08:0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49"/>
    <d v="2012-08-04T06:47:4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1"/>
    <s v="jazz"/>
    <x v="1750"/>
    <d v="2013-02-19T19:03:3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751"/>
    <d v="2014-10-21T20:06:5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2"/>
    <s v="plays"/>
    <x v="1752"/>
    <d v="2014-10-15T07:05:48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2"/>
    <s v="plays"/>
    <x v="1753"/>
    <d v="2014-11-20T18:13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1754"/>
    <d v="2015-07-19T21:01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1"/>
    <s v="rock"/>
    <x v="1755"/>
    <d v="2012-12-03T20:59:4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6"/>
    <s v="hardware"/>
    <x v="1756"/>
    <d v="2015-02-20T17:07:1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1"/>
    <s v="pop"/>
    <x v="1757"/>
    <d v="2011-06-09T04:43:4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1758"/>
    <d v="2015-02-24T06:28:5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1"/>
    <s v="world music"/>
    <x v="1759"/>
    <d v="2013-04-07T15:33: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1"/>
    <s v="indie rock"/>
    <x v="1760"/>
    <d v="2014-06-15T21:29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1"/>
    <s v="rock"/>
    <x v="1761"/>
    <d v="2013-06-01T06:13:5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1762"/>
    <d v="2017-01-09T09:59:0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1763"/>
    <d v="2012-03-29T03:28:3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4"/>
    <s v="food trucks"/>
    <x v="1764"/>
    <d v="2011-10-29T03:35:3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1"/>
    <s v="rock"/>
    <x v="1765"/>
    <d v="2014-02-24T20:10:3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1766"/>
    <d v="2015-03-15T05:19:5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1"/>
    <s v="indie rock"/>
    <x v="1767"/>
    <d v="2011-06-17T18:46:23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1768"/>
    <d v="2014-07-10T06:25:0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1"/>
    <s v="indie rock"/>
    <x v="1769"/>
    <d v="2015-07-02T06:45:37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4"/>
    <s v="food trucks"/>
    <x v="1770"/>
    <d v="2016-08-13T14:02:5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1"/>
    <s v="indie rock"/>
    <x v="1771"/>
    <d v="2015-05-01T07:59:47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1772"/>
    <d v="2015-09-10T14:10:4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1773"/>
    <d v="2014-05-20T01:06:0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1"/>
    <s v="pop"/>
    <x v="1774"/>
    <d v="2016-04-07T22:50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1"/>
    <s v="rock"/>
    <x v="1775"/>
    <d v="2014-11-12T20:43:4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1776"/>
    <d v="2015-04-21T03:26:5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1"/>
    <s v="indie rock"/>
    <x v="1777"/>
    <d v="2014-12-29T13:04:3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1778"/>
    <d v="2015-01-30T18:07:2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1"/>
    <s v="faith"/>
    <x v="1779"/>
    <d v="2015-09-05T18:56:0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4"/>
    <s v="food trucks"/>
    <x v="1780"/>
    <d v="2014-08-31T22:29:4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781"/>
    <d v="2014-10-10T18:47:5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1782"/>
    <d v="2010-11-23T05:35: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1783"/>
    <d v="2016-07-05T16:00:5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7"/>
    <s v="tabletop games"/>
    <x v="1784"/>
    <d v="2016-12-05T13:06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6"/>
    <s v="wearables"/>
    <x v="1785"/>
    <d v="2012-11-13T00:25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5"/>
    <s v="fiction"/>
    <x v="1786"/>
    <d v="2017-01-31T15:02:35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1787"/>
    <d v="2014-04-01T17:00:1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4"/>
    <s v="food trucks"/>
    <x v="1788"/>
    <d v="2015-01-12T19:12:1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3"/>
    <s v="photobooks"/>
    <x v="1789"/>
    <d v="2014-07-18T09:04:1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1790"/>
    <d v="2016-02-09T18:37:33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1"/>
    <s v="faith"/>
    <x v="1791"/>
    <d v="2012-07-09T02:15:1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1"/>
    <s v="jazz"/>
    <x v="1792"/>
    <d v="2015-11-26T11:15:16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6"/>
    <s v="wearables"/>
    <x v="1793"/>
    <d v="2015-05-06T20:45:4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1794"/>
    <d v="2015-01-09T03:39:3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2"/>
    <s v="plays"/>
    <x v="1795"/>
    <d v="2014-12-31T16:53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6"/>
    <s v="wearables"/>
    <x v="1796"/>
    <d v="2011-10-24T14:46:4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6"/>
    <s v="space exploration"/>
    <x v="1797"/>
    <d v="2015-06-29T15:01:4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2"/>
    <s v="plays"/>
    <x v="1798"/>
    <d v="2015-10-26T16:08:38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1799"/>
    <d v="2012-03-10T03:00:0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3"/>
    <s v="photobooks"/>
    <x v="1800"/>
    <d v="2012-06-14T17:26:5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1"/>
    <s v="indie rock"/>
    <x v="1801"/>
    <d v="2016-01-19T13:48:0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2"/>
    <s v="spaces"/>
    <x v="1802"/>
    <d v="2015-07-28T00:18:5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3"/>
    <s v="photobooks"/>
    <x v="1803"/>
    <d v="2014-06-19T03:43: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"/>
    <s v="musical"/>
    <x v="1804"/>
    <d v="2016-05-25T10:32:4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2"/>
    <s v="musical"/>
    <x v="1805"/>
    <d v="2015-05-07T10:55:5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806"/>
    <d v="2012-09-23T01:26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1807"/>
    <d v="2015-06-08T15:17:0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2"/>
    <s v="plays"/>
    <x v="1808"/>
    <d v="2016-02-29T23:48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1"/>
    <s v="rock"/>
    <x v="1809"/>
    <d v="2016-10-18T07:45:4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1"/>
    <s v="rock"/>
    <x v="1810"/>
    <d v="2014-10-12T23:54:2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811"/>
    <d v="2015-08-03T00:28:25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6"/>
    <s v="web"/>
    <x v="1812"/>
    <d v="2014-06-12T18:11:07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4"/>
    <s v="restaurants"/>
    <x v="1813"/>
    <d v="2014-03-14T18:18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1814"/>
    <d v="2013-06-05T00:56:00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6"/>
    <s v="web"/>
    <x v="1815"/>
    <d v="2014-02-01T22:29:0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1"/>
    <s v="pop"/>
    <x v="1816"/>
    <d v="2015-11-30T20:15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6"/>
    <s v="web"/>
    <x v="1817"/>
    <d v="2011-08-16T22:00:0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2"/>
    <s v="plays"/>
    <x v="1818"/>
    <d v="2013-02-16T08:09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6"/>
    <s v="hardware"/>
    <x v="1819"/>
    <d v="2013-01-31T19:25:2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1"/>
    <s v="rock"/>
    <x v="1820"/>
    <d v="2015-10-22T03:07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2"/>
    <s v="plays"/>
    <x v="1821"/>
    <d v="2014-03-18T18:50:2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1"/>
    <s v="pop"/>
    <x v="1822"/>
    <d v="2015-04-22T13:02:0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823"/>
    <d v="2015-06-22T13:02: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1824"/>
    <d v="2014-08-14T13:59:5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5"/>
    <s v="art books"/>
    <x v="1825"/>
    <d v="2011-11-16T00:19:1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1826"/>
    <d v="2016-09-02T02:55:3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1"/>
    <s v="indie rock"/>
    <x v="1827"/>
    <d v="2014-05-14T07:04: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1"/>
    <s v="rock"/>
    <x v="1828"/>
    <d v="2012-10-04T07:21:2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1"/>
    <s v="rock"/>
    <x v="1829"/>
    <d v="2015-01-23T01:21:47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1830"/>
    <d v="2014-01-24T13:39:5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1"/>
    <s v="electronic music"/>
    <x v="1831"/>
    <d v="2014-05-19T15:17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6"/>
    <s v="gadgets"/>
    <x v="1832"/>
    <d v="2016-11-11T23:22:3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6"/>
    <s v="web"/>
    <x v="1833"/>
    <d v="2014-10-15T05:39:19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6"/>
    <s v="web"/>
    <x v="1834"/>
    <d v="2015-02-27T20:01:3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5"/>
    <s v="children's books"/>
    <x v="1835"/>
    <d v="2013-05-29T21:51:4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1836"/>
    <d v="2013-12-05T04:09:0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6"/>
    <s v="wearables"/>
    <x v="1837"/>
    <d v="2015-09-01T15:10:2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1"/>
    <s v="rock"/>
    <x v="1838"/>
    <d v="2014-10-03T21:31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6"/>
    <s v="web"/>
    <x v="1839"/>
    <d v="2015-04-06T22:16:0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1840"/>
    <d v="2016-02-24T17:59:1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2"/>
    <s v="plays"/>
    <x v="1841"/>
    <d v="2015-07-01T00:16:0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2"/>
    <s v="plays"/>
    <x v="1842"/>
    <d v="2015-03-18T21:41:1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1843"/>
    <d v="2014-06-17T16:50:4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2"/>
    <s v="plays"/>
    <x v="1844"/>
    <d v="2014-04-15T14:10:3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7"/>
    <s v="tabletop games"/>
    <x v="1845"/>
    <d v="2014-07-22T22:00:4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1846"/>
    <d v="2016-03-23T13:55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847"/>
    <d v="2015-12-05T23:57:11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5"/>
    <s v="translations"/>
    <x v="1848"/>
    <d v="2014-04-04T17:41:2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2"/>
    <s v="plays"/>
    <x v="1849"/>
    <d v="2014-06-30T15:04:2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6"/>
    <s v="wearables"/>
    <x v="1850"/>
    <d v="2014-04-09T20:45:19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1851"/>
    <d v="2015-03-26T20:17:0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6"/>
    <s v="hardware"/>
    <x v="1852"/>
    <d v="2016-07-19T20:24:3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1853"/>
    <d v="2011-09-23T03:39:38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1854"/>
    <d v="2015-07-10T15:27:1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1855"/>
    <d v="2016-11-01T11:41:4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6"/>
    <s v="hardware"/>
    <x v="1856"/>
    <d v="2015-02-18T01:13:4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1"/>
    <s v="pop"/>
    <x v="1857"/>
    <d v="2015-06-10T23:50:06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1"/>
    <s v="jazz"/>
    <x v="1858"/>
    <d v="2014-07-05T18:59:2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2"/>
    <s v="plays"/>
    <x v="1859"/>
    <d v="2015-11-05T16:53:3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6"/>
    <s v="hardware"/>
    <x v="1860"/>
    <d v="2015-09-29T21:40:48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4"/>
    <s v="food trucks"/>
    <x v="1861"/>
    <d v="2015-04-20T19:48:4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1862"/>
    <d v="2015-01-23T03:18:5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1863"/>
    <d v="2016-04-13T13:40:4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1864"/>
    <d v="2016-02-18T05:33:4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7"/>
    <s v="tabletop games"/>
    <x v="1865"/>
    <d v="2014-11-05T18:30:2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1866"/>
    <d v="2010-08-09T01:34:5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2"/>
    <s v="plays"/>
    <x v="1867"/>
    <d v="2016-08-01T14:45:43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868"/>
    <d v="2015-04-09T00:35:0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2"/>
    <s v="plays"/>
    <x v="1869"/>
    <d v="2016-09-01T18:15:4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6"/>
    <s v="web"/>
    <x v="1870"/>
    <d v="2012-08-29T21:39:0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1871"/>
    <d v="2012-08-15T18:40:0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1"/>
    <s v="classical music"/>
    <x v="1872"/>
    <d v="2015-02-28T17:19:2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1873"/>
    <d v="2014-11-08T18:55:5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1"/>
    <s v="electronic music"/>
    <x v="1874"/>
    <d v="2014-06-27T20:3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1875"/>
    <d v="2015-08-12T15:07:0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5"/>
    <s v="art books"/>
    <x v="1876"/>
    <d v="2015-12-22T10:29:3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7"/>
    <s v="tabletop games"/>
    <x v="1877"/>
    <d v="2016-03-09T16:00:35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1878"/>
    <d v="2016-12-18T20:16:2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2"/>
    <s v="plays"/>
    <x v="1879"/>
    <d v="2014-06-18T16:04:1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6"/>
    <s v="space exploration"/>
    <x v="1880"/>
    <d v="2012-12-04T01:31:3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1"/>
    <s v="indie rock"/>
    <x v="1881"/>
    <d v="2010-10-29T08:43:2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6"/>
    <s v="web"/>
    <x v="1882"/>
    <d v="2015-04-19T21:00:4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1"/>
    <s v="indie rock"/>
    <x v="1883"/>
    <d v="2016-02-11T19:52:4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1"/>
    <s v="rock"/>
    <x v="1884"/>
    <d v="2016-12-16T17:16:5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1885"/>
    <d v="2012-01-03T19:26: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5"/>
    <s v="translations"/>
    <x v="1886"/>
    <d v="2016-12-12T17:49: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1"/>
    <s v="rock"/>
    <x v="1887"/>
    <d v="2015-05-11T05:38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1888"/>
    <d v="2015-12-15T04:00:1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2"/>
    <s v="plays"/>
    <x v="1889"/>
    <d v="2016-11-17T20:25:4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5"/>
    <s v="children's books"/>
    <x v="1890"/>
    <d v="2016-04-06T20:36:48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1891"/>
    <d v="2015-06-30T13:20:5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6"/>
    <s v="gadgets"/>
    <x v="1892"/>
    <d v="2015-04-25T19:44:2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6"/>
    <s v="wearables"/>
    <x v="1893"/>
    <d v="2015-12-21T20:50:4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6"/>
    <s v="wearables"/>
    <x v="1894"/>
    <d v="2012-01-16T15:37: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1"/>
    <s v="indie rock"/>
    <x v="1895"/>
    <d v="2016-07-08T19:32:25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1896"/>
    <d v="2014-11-18T19:22:3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1897"/>
    <d v="2015-04-03T20:58:47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1898"/>
    <d v="2011-11-14T06:34:4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7"/>
    <s v="tabletop games"/>
    <x v="1899"/>
    <d v="2012-05-02T19:43:09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6"/>
    <s v="web"/>
    <x v="1900"/>
    <d v="2012-03-28T15:31:3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2"/>
    <s v="plays"/>
    <x v="1901"/>
    <d v="2014-07-09T22:27:2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1"/>
    <s v="electronic music"/>
    <x v="1902"/>
    <d v="2014-05-19T13:09:1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2"/>
    <s v="spaces"/>
    <x v="1903"/>
    <d v="2014-07-21T16:22:3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1904"/>
    <d v="2011-05-08T21:06:11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1"/>
    <s v="faith"/>
    <x v="1905"/>
    <d v="2016-09-15T16:33:5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1"/>
    <s v="classical music"/>
    <x v="1906"/>
    <d v="2011-04-13T02:22:4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2"/>
    <s v="musical"/>
    <x v="1907"/>
    <d v="2015-07-09T02:18:2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908"/>
    <d v="2015-11-24T21:35:4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1"/>
    <s v="electronic music"/>
    <x v="1909"/>
    <d v="2015-11-29T00:29:2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1"/>
    <s v="rock"/>
    <x v="1910"/>
    <d v="2013-03-15T04:02: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1911"/>
    <d v="2016-05-25T01:2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2"/>
    <s v="spaces"/>
    <x v="1912"/>
    <d v="2014-05-20T15:35:01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4"/>
    <s v="food trucks"/>
    <x v="1913"/>
    <d v="2014-04-25T17:53:0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1"/>
    <s v="world music"/>
    <x v="1914"/>
    <d v="2015-09-18T19:3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2"/>
    <s v="spaces"/>
    <x v="1915"/>
    <d v="2015-07-31T23:28:03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1"/>
    <s v="indie rock"/>
    <x v="1916"/>
    <d v="2011-05-24T06:51:3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2"/>
    <s v="plays"/>
    <x v="1917"/>
    <d v="2014-08-12T10:24: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1918"/>
    <d v="2015-10-13T14:50:4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2"/>
    <s v="spaces"/>
    <x v="1919"/>
    <d v="2014-11-04T18:18:0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1"/>
    <s v="indie rock"/>
    <x v="1920"/>
    <d v="2014-07-09T21:20:12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6"/>
    <s v="web"/>
    <x v="1921"/>
    <d v="2014-10-09T09:00:4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1922"/>
    <d v="2016-05-05T17:19:5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1923"/>
    <d v="2011-07-07T14:38: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1924"/>
    <d v="2014-08-27T15:03:0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925"/>
    <d v="2015-01-19T19:38:4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1"/>
    <s v="rock"/>
    <x v="1926"/>
    <d v="2014-06-10T19:40: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1"/>
    <s v="rock"/>
    <x v="1927"/>
    <d v="2016-11-01T16:01:3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2"/>
    <s v="plays"/>
    <x v="1928"/>
    <d v="2012-09-27T07:42: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2"/>
    <s v="plays"/>
    <x v="1929"/>
    <d v="2012-10-23T20:30:3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1930"/>
    <d v="2015-09-02T16:01:5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2"/>
    <s v="plays"/>
    <x v="1931"/>
    <d v="2016-02-17T19:38:0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1932"/>
    <d v="2016-06-28T17:21:0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1"/>
    <s v="world music"/>
    <x v="1933"/>
    <d v="2013-04-25T08:45: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1934"/>
    <d v="2016-01-11T16:34:0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935"/>
    <d v="2015-11-04T04:54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1936"/>
    <d v="2015-09-02T01:33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6"/>
    <s v="wearables"/>
    <x v="1937"/>
    <d v="2015-03-20T01:41:3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1"/>
    <s v="indie rock"/>
    <x v="1938"/>
    <d v="2014-09-27T21:25: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1"/>
    <s v="indie rock"/>
    <x v="1939"/>
    <d v="2017-02-02T23:18:0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6"/>
    <s v="web"/>
    <x v="1940"/>
    <d v="2010-06-06T19:09: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1941"/>
    <d v="2015-10-06T09:22:5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6"/>
    <s v="hardware"/>
    <x v="1942"/>
    <d v="2014-12-02T07:54: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6"/>
    <s v="hardware"/>
    <x v="1943"/>
    <d v="2014-10-24T15:31:5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7"/>
    <s v="tabletop games"/>
    <x v="1944"/>
    <d v="2015-01-03T18:55:42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5"/>
    <s v="translations"/>
    <x v="1945"/>
    <d v="2015-11-16T18:20:1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946"/>
    <d v="2016-02-15T21:12:0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2"/>
    <s v="spaces"/>
    <x v="1947"/>
    <d v="2014-05-08T14:05:25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4"/>
    <s v="food trucks"/>
    <x v="1948"/>
    <d v="2014-05-19T18:24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1949"/>
    <d v="2014-03-26T21:08:4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1"/>
    <s v="indie rock"/>
    <x v="1950"/>
    <d v="2011-09-14T15:22:0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6"/>
    <s v="web"/>
    <x v="1951"/>
    <d v="2013-06-28T01:49:5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6"/>
    <s v="hardware"/>
    <x v="1952"/>
    <d v="2016-03-15T21:03:57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6"/>
    <s v="wearables"/>
    <x v="1953"/>
    <d v="2014-09-23T10:17:59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1"/>
    <s v="world music"/>
    <x v="1954"/>
    <d v="2017-02-21T20:41:5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1"/>
    <s v="electronic music"/>
    <x v="1955"/>
    <d v="2014-06-18T21:08:5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1956"/>
    <d v="2013-01-25T19:02:26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6"/>
    <s v="gadgets"/>
    <x v="1957"/>
    <d v="2016-12-03T21:29:28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958"/>
    <d v="2014-09-08T02:05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7"/>
    <s v="tabletop games"/>
    <x v="1959"/>
    <d v="2013-03-09T20:17:3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960"/>
    <d v="2014-10-28T21:24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1"/>
    <s v="indie rock"/>
    <x v="1961"/>
    <d v="2016-05-17T13:57:14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1962"/>
    <d v="2014-07-17T19:55:0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6"/>
    <s v="gadgets"/>
    <x v="1963"/>
    <d v="2016-09-14T10:53:54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1964"/>
    <d v="2016-06-15T20:42:26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2"/>
    <s v="musical"/>
    <x v="1965"/>
    <d v="2014-07-19T17:32:3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1"/>
    <s v="indie rock"/>
    <x v="1966"/>
    <d v="2014-05-29T14:05:2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1967"/>
    <d v="2013-10-28T12:39: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968"/>
    <d v="2015-12-22T11:41:3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1"/>
    <s v="jazz"/>
    <x v="1969"/>
    <d v="2015-11-17T16:25: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1970"/>
    <d v="2016-01-02T10:43:3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1971"/>
    <d v="2016-03-11T19:41: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4"/>
    <s v="food trucks"/>
    <x v="1972"/>
    <d v="2014-05-01T02:38:0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2"/>
    <s v="plays"/>
    <x v="1973"/>
    <d v="2016-11-04T14:04:47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4"/>
    <s v="food trucks"/>
    <x v="1974"/>
    <d v="2014-11-28T00:03: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2"/>
    <s v="plays"/>
    <x v="1975"/>
    <d v="2017-02-13T05:07:4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2"/>
    <s v="plays"/>
    <x v="1976"/>
    <d v="2016-11-19T00:45:5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6"/>
    <s v="hardware"/>
    <x v="1977"/>
    <d v="2014-10-29T18:02:5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1978"/>
    <d v="2016-05-30T05:39:0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6"/>
    <s v="wearables"/>
    <x v="1979"/>
    <d v="2016-12-22T22:04:5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4"/>
    <s v="restaurants"/>
    <x v="1980"/>
    <d v="2012-01-19T11:21:4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1981"/>
    <d v="2015-04-13T16:53:3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4"/>
    <s v="food trucks"/>
    <x v="1982"/>
    <d v="2012-03-19T18:38:2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1983"/>
    <d v="2015-04-21T02:47: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2"/>
    <s v="plays"/>
    <x v="1984"/>
    <d v="2016-01-11T13:56:5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1"/>
    <s v="faith"/>
    <x v="1985"/>
    <d v="2017-02-09T07:33:26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1986"/>
    <d v="2016-06-11T01:15:3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2"/>
    <s v="plays"/>
    <x v="1987"/>
    <d v="2014-10-01T18:58:0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6"/>
    <s v="wearables"/>
    <x v="1988"/>
    <d v="2013-06-18T15:2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1989"/>
    <d v="2016-03-25T20:05:0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1"/>
    <s v="rock"/>
    <x v="1990"/>
    <d v="2014-07-06T20:54:3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991"/>
    <d v="2015-06-22T23:08:27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992"/>
    <d v="2010-07-20T05:32:35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1993"/>
    <d v="2014-04-08T02:20:2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2"/>
    <s v="plays"/>
    <x v="1994"/>
    <d v="2013-11-12T06:08:2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1995"/>
    <d v="2014-03-21T21:18: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2"/>
    <s v="plays"/>
    <x v="1996"/>
    <d v="2014-12-12T01:02:5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1997"/>
    <d v="2015-06-30T09:32:3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1"/>
    <s v="rock"/>
    <x v="1998"/>
    <d v="2014-04-18T11:18:5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3"/>
    <s v="photobooks"/>
    <x v="1999"/>
    <d v="2014-10-22T14:01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2"/>
    <s v="plays"/>
    <x v="2000"/>
    <d v="2016-07-02T13:03:3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2001"/>
    <d v="2015-07-24T14:14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1"/>
    <s v="rock"/>
    <x v="2002"/>
    <d v="2014-11-05T00:59: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6"/>
    <s v="hardware"/>
    <x v="2003"/>
    <d v="2014-07-28T00:31: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1"/>
    <s v="indie rock"/>
    <x v="2004"/>
    <d v="2015-04-21T20:29: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6"/>
    <s v="hardware"/>
    <x v="2005"/>
    <d v="2014-08-03T09:21:17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6"/>
    <s v="wearables"/>
    <x v="2006"/>
    <d v="2012-03-28T23:51:2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2007"/>
    <d v="2014-12-17T10:30:4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2"/>
    <s v="musical"/>
    <x v="2008"/>
    <d v="2015-02-28T20:52: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2009"/>
    <d v="2013-02-22T23:54:5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1"/>
    <s v="pop"/>
    <x v="2010"/>
    <d v="2014-08-12T18:10:2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6"/>
    <s v="wearables"/>
    <x v="2011"/>
    <d v="2012-11-05T09:23:4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6"/>
    <s v="wearables"/>
    <x v="2012"/>
    <d v="2014-08-10T01:41:3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6"/>
    <s v="hardware"/>
    <x v="2013"/>
    <d v="2016-06-01T21:07:3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6"/>
    <s v="hardware"/>
    <x v="2014"/>
    <d v="2014-12-05T04:43:58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4"/>
    <s v="restaurants"/>
    <x v="2015"/>
    <d v="2015-05-28T15:22:4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1"/>
    <s v="rock"/>
    <x v="2016"/>
    <d v="2015-03-24T19:00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6"/>
    <s v="wearables"/>
    <x v="2017"/>
    <d v="2015-01-24T02:51:1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1"/>
    <s v="faith"/>
    <x v="2018"/>
    <d v="2015-05-12T12:52:0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1"/>
    <s v="indie rock"/>
    <x v="2019"/>
    <d v="2016-04-06T13:24:40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2"/>
    <s v="spaces"/>
    <x v="2020"/>
    <d v="2016-04-20T19:12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2021"/>
    <d v="2016-05-16T18:14:5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6"/>
    <s v="hardware"/>
    <x v="2022"/>
    <d v="2016-05-24T16:06:2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1"/>
    <s v="metal"/>
    <x v="2023"/>
    <d v="2013-05-13T20:19:27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2024"/>
    <d v="2014-07-13T10:48:2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7"/>
    <s v="tabletop games"/>
    <x v="2025"/>
    <d v="2015-06-04T05:23: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2"/>
    <s v="musical"/>
    <x v="2026"/>
    <d v="2015-11-13T06:47:4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4"/>
    <s v="food trucks"/>
    <x v="2027"/>
    <d v="2016-11-05T23:00:1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2"/>
    <s v="plays"/>
    <x v="2028"/>
    <d v="2015-08-22T00:32:5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2"/>
    <s v="plays"/>
    <x v="2029"/>
    <d v="2013-08-16T21:11: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2030"/>
    <d v="2017-02-28T00:32: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2"/>
    <s v="plays"/>
    <x v="2031"/>
    <d v="2015-04-12T15:59: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6"/>
    <s v="gadgets"/>
    <x v="2032"/>
    <d v="2015-01-14T16:14:4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2033"/>
    <d v="2016-01-19T14:08:1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1"/>
    <s v="pop"/>
    <x v="2034"/>
    <d v="2014-08-28T03:08:27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035"/>
    <d v="2012-05-15T15:33: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6"/>
    <s v="web"/>
    <x v="2036"/>
    <d v="2015-10-16T22:09:06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2037"/>
    <d v="2013-05-08T13:24:4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4"/>
    <s v="food trucks"/>
    <x v="2038"/>
    <d v="2016-07-30T09:32:2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1"/>
    <s v="rock"/>
    <x v="2039"/>
    <d v="2015-01-21T03:57: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2040"/>
    <d v="2013-10-02T15:03:4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2041"/>
    <d v="2014-10-29T12:00:4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2"/>
    <s v="plays"/>
    <x v="2042"/>
    <d v="2015-02-12T19:30: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4"/>
    <s v="food trucks"/>
    <x v="2043"/>
    <d v="2014-07-23T18:32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1"/>
    <s v="indie rock"/>
    <x v="2044"/>
    <d v="2016-11-08T14:48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5"/>
    <s v="children's books"/>
    <x v="2045"/>
    <d v="2017-01-07T07:16:47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2046"/>
    <d v="2011-02-11T19:07:2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1"/>
    <s v="indie rock"/>
    <x v="2047"/>
    <d v="2015-05-15T12:36:4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2"/>
    <s v="plays"/>
    <x v="2048"/>
    <d v="2015-01-27T03:19: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2"/>
    <s v="musical"/>
    <x v="2049"/>
    <d v="2013-01-30T19:59:4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1"/>
    <s v="rock"/>
    <x v="2050"/>
    <d v="2016-01-08T13:51:0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6"/>
    <s v="hardware"/>
    <x v="2051"/>
    <d v="2014-07-31T18:30:4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6"/>
    <s v="web"/>
    <x v="2052"/>
    <d v="2014-02-12T02:22:5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2053"/>
    <d v="2015-06-29T15:31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2"/>
    <s v="musical"/>
    <x v="2054"/>
    <d v="2015-01-16T14:05:4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6"/>
    <s v="wearables"/>
    <x v="2055"/>
    <d v="2016-05-23T01:05:5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1"/>
    <s v="rock"/>
    <x v="2056"/>
    <d v="2014-10-15T22:28:0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2"/>
    <s v="plays"/>
    <x v="2057"/>
    <d v="2015-03-23T19:28: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2058"/>
    <d v="2016-03-30T03:48:2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2059"/>
    <d v="2015-02-18T17:19:4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2060"/>
    <d v="2014-07-22T23:32: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2"/>
    <s v="plays"/>
    <x v="2061"/>
    <d v="2015-10-20T10:23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1"/>
    <s v="rock"/>
    <x v="2062"/>
    <d v="2016-11-10T00:00:04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1"/>
    <s v="rock"/>
    <x v="2063"/>
    <d v="2013-02-05T23:15:45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2064"/>
    <d v="2017-03-14T18:45:3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2"/>
    <s v="plays"/>
    <x v="2065"/>
    <d v="2013-12-09T21:54:1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2"/>
    <s v="plays"/>
    <x v="2066"/>
    <d v="2015-06-05T17:38:4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5"/>
    <s v="translations"/>
    <x v="2067"/>
    <d v="2016-10-04T18:00:0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2"/>
    <s v="plays"/>
    <x v="2068"/>
    <d v="2014-11-19T01:29:4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2069"/>
    <d v="2017-03-09T20:13:39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4"/>
    <s v="food trucks"/>
    <x v="2070"/>
    <d v="2014-07-26T23:28:2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5"/>
    <s v="translations"/>
    <x v="2071"/>
    <d v="2014-08-06T04:23:3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7"/>
    <s v="tabletop games"/>
    <x v="2072"/>
    <d v="2015-09-01T15:02:5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1"/>
    <s v="jazz"/>
    <x v="2073"/>
    <d v="2014-10-31T18:59:05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1"/>
    <s v="faith"/>
    <x v="2074"/>
    <d v="2015-07-18T16:15:5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6"/>
    <s v="space exploration"/>
    <x v="2075"/>
    <d v="2016-05-13T08:29:0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1"/>
    <s v="rock"/>
    <x v="2076"/>
    <d v="2015-08-05T21:50:18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077"/>
    <d v="2015-09-26T21:13: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5"/>
    <s v="art books"/>
    <x v="2078"/>
    <d v="2015-06-18T11:12: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2079"/>
    <d v="2014-06-03T04:07:5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5"/>
    <s v="children's books"/>
    <x v="2080"/>
    <d v="2014-04-07T00:06:2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081"/>
    <d v="2016-03-21T21:11:1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2082"/>
    <d v="2016-06-15T05:55:0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1"/>
    <s v="classical music"/>
    <x v="2083"/>
    <d v="2015-01-12T01:12: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2084"/>
    <d v="2014-07-16T20:20:3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6"/>
    <s v="web"/>
    <x v="2085"/>
    <d v="2015-02-04T21:04:52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2086"/>
    <d v="2017-01-09T21:40:3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6"/>
    <s v="space exploration"/>
    <x v="2087"/>
    <d v="2017-01-07T05:54:5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2"/>
    <s v="musical"/>
    <x v="2088"/>
    <d v="2012-06-07T17:46:5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2"/>
    <s v="musical"/>
    <x v="2089"/>
    <d v="2012-10-10T18:07:0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1"/>
    <s v="indie rock"/>
    <x v="2090"/>
    <d v="2014-10-11T20:34:49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2091"/>
    <d v="2015-04-08T17:51:0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6"/>
    <s v="space exploration"/>
    <x v="2092"/>
    <d v="2011-11-29T04:04:1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2"/>
    <s v="plays"/>
    <x v="2093"/>
    <d v="2015-04-01T05:46:3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6"/>
    <s v="wearables"/>
    <x v="2094"/>
    <d v="2016-12-21T20:51:5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1"/>
    <s v="pop"/>
    <x v="2095"/>
    <d v="2014-05-22T17:12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4"/>
    <s v="food trucks"/>
    <x v="2096"/>
    <d v="2013-01-24T12:14:2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2097"/>
    <d v="2015-02-06T17:08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1"/>
    <s v="rock"/>
    <x v="2098"/>
    <d v="2014-07-19T00:08:1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1"/>
    <s v="indie rock"/>
    <x v="2099"/>
    <d v="2015-02-18T22:00: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6"/>
    <s v="makerspaces"/>
    <x v="2100"/>
    <d v="2015-10-20T16:35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2"/>
    <s v="plays"/>
    <x v="2101"/>
    <d v="2016-05-23T02:39:3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1"/>
    <s v="rock"/>
    <x v="2102"/>
    <d v="2016-12-30T21:06:0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6"/>
    <s v="hardware"/>
    <x v="2103"/>
    <d v="2013-10-14T19:22:3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7"/>
    <s v="tabletop games"/>
    <x v="2104"/>
    <d v="2017-03-14T15:21:5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2105"/>
    <d v="2015-12-02T16:50:1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1"/>
    <s v="classical music"/>
    <x v="2106"/>
    <d v="2015-07-07T11:05:2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2"/>
    <s v="plays"/>
    <x v="2107"/>
    <d v="2015-11-25T14:21:5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2108"/>
    <d v="2014-07-11T20:19:2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2"/>
    <s v="plays"/>
    <x v="2109"/>
    <d v="2016-12-26T21:41:2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2110"/>
    <d v="2012-03-06T19:00:2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2"/>
    <s v="plays"/>
    <x v="2111"/>
    <d v="2014-11-01T20:08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4"/>
    <s v="food trucks"/>
    <x v="2112"/>
    <d v="2016-01-13T05:51:5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7"/>
    <s v="tabletop games"/>
    <x v="2113"/>
    <d v="2014-08-27T21:04:5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2114"/>
    <d v="2015-06-11T05:16:2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15"/>
    <d v="2016-10-06T22:11:5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2116"/>
    <d v="2016-05-03T14:19:4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2117"/>
    <d v="2015-01-17T18:48:0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18"/>
    <d v="2014-08-18T20:56:4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2119"/>
    <d v="2015-04-07T19:53: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1"/>
    <s v="pop"/>
    <x v="2120"/>
    <d v="2016-01-04T23:36:1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6"/>
    <s v="hardware"/>
    <x v="2121"/>
    <d v="2016-04-11T01:15:0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2"/>
    <s v="plays"/>
    <x v="2122"/>
    <d v="2013-05-15T00:57:3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2"/>
    <s v="plays"/>
    <x v="2123"/>
    <d v="2014-12-22T02:01:0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2"/>
    <s v="musical"/>
    <x v="2124"/>
    <d v="2014-08-18T12:49:5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2125"/>
    <d v="2016-07-04T16:46:1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2"/>
    <s v="plays"/>
    <x v="2126"/>
    <d v="2015-01-23T20:34:0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5"/>
    <s v="fiction"/>
    <x v="2127"/>
    <d v="2013-10-15T16:07:02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2128"/>
    <d v="2011-11-01T04:45:3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2"/>
    <s v="plays"/>
    <x v="2129"/>
    <d v="2012-11-15T15:36: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2"/>
    <s v="musical"/>
    <x v="2130"/>
    <d v="2014-07-11T20:26:3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1"/>
    <s v="faith"/>
    <x v="2131"/>
    <d v="2013-05-05T23:54:3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1"/>
    <s v="world music"/>
    <x v="2132"/>
    <d v="2009-10-02T02:31:46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2133"/>
    <d v="2015-06-16T00:50:1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1"/>
    <s v="faith"/>
    <x v="2134"/>
    <d v="2016-11-28T19:25:1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2135"/>
    <d v="2015-04-02T16:55:1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4"/>
    <s v="food trucks"/>
    <x v="2136"/>
    <d v="2015-04-02T09:50:3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1"/>
    <s v="jazz"/>
    <x v="2137"/>
    <d v="2014-03-06T17:39:4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1"/>
    <s v="pop"/>
    <x v="2138"/>
    <d v="2014-06-02T16:29:5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1"/>
    <s v="rock"/>
    <x v="2139"/>
    <d v="2015-05-01T21:55: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x v="2140"/>
    <d v="2015-05-02T21:00:0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1"/>
    <s v="rock"/>
    <x v="2141"/>
    <d v="2016-08-26T08:46:4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1"/>
    <s v="jazz"/>
    <x v="2142"/>
    <d v="2014-05-17T06:50:0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2"/>
    <s v="plays"/>
    <x v="2143"/>
    <d v="2015-04-02T15:11:4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6"/>
    <s v="wearables"/>
    <x v="2144"/>
    <d v="2012-10-11T17:57:49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2145"/>
    <d v="2015-10-20T17:57:13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2146"/>
    <d v="2013-06-08T00:26:2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6"/>
    <s v="hardware"/>
    <x v="2147"/>
    <d v="2014-11-10T03:48:45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148"/>
    <d v="2016-02-01T22:41:07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1"/>
    <s v="faith"/>
    <x v="2149"/>
    <d v="2015-09-01T22:25: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2"/>
    <s v="plays"/>
    <x v="2150"/>
    <d v="2014-10-01T12:30:2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2"/>
    <s v="plays"/>
    <x v="2151"/>
    <d v="2015-02-27T00:31:5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2152"/>
    <d v="2014-10-27T19:29:3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1"/>
    <s v="rock"/>
    <x v="2153"/>
    <d v="2016-02-19T05:54:2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1"/>
    <s v="indie rock"/>
    <x v="2154"/>
    <d v="2016-01-18T17:26:3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3"/>
    <s v="photobooks"/>
    <x v="2155"/>
    <d v="2015-12-02T20:20:1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2156"/>
    <d v="2016-11-28T18:29: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6"/>
    <s v="space exploration"/>
    <x v="2157"/>
    <d v="2015-05-16T17:05:4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2"/>
    <s v="plays"/>
    <x v="2158"/>
    <d v="2017-01-11T00:28:18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6"/>
    <s v="web"/>
    <x v="2159"/>
    <d v="2015-02-09T18:22:5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6"/>
    <s v="wearables"/>
    <x v="2160"/>
    <d v="2015-01-05T11:50:1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7"/>
    <s v="tabletop games"/>
    <x v="2161"/>
    <d v="2015-05-16T22:06:2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2162"/>
    <d v="2015-06-29T13:44:57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2163"/>
    <d v="2012-11-30T04:44:3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2"/>
    <s v="spaces"/>
    <x v="2164"/>
    <d v="2015-01-20T20:45:48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6"/>
    <s v="web"/>
    <x v="2165"/>
    <d v="2015-03-06T02:30:2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6"/>
    <s v="gadgets"/>
    <x v="2166"/>
    <d v="2016-09-21T21:36:0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2"/>
    <s v="plays"/>
    <x v="2167"/>
    <d v="2014-07-09T23:10:2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4"/>
    <s v="food trucks"/>
    <x v="2168"/>
    <d v="2014-03-20T01:01:5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"/>
    <s v="musical"/>
    <x v="2169"/>
    <d v="2014-07-15T18:20:0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2170"/>
    <d v="2015-11-19T19:48:2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6"/>
    <s v="web"/>
    <x v="2171"/>
    <d v="2015-07-23T16:19:1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2"/>
    <s v="plays"/>
    <x v="2172"/>
    <d v="2015-09-08T22:16:0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173"/>
    <d v="2010-04-23T19:28:3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6"/>
    <s v="space exploration"/>
    <x v="2174"/>
    <d v="2014-10-19T23:00:5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2175"/>
    <d v="2014-11-02T03:12:1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6"/>
    <s v="wearables"/>
    <x v="2176"/>
    <d v="2016-08-08T11:20:4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1"/>
    <s v="jazz"/>
    <x v="2177"/>
    <d v="2015-03-26T11:27: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2178"/>
    <d v="2013-02-21T23:42:4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4"/>
    <s v="food trucks"/>
    <x v="2179"/>
    <d v="2015-07-20T17:15:12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6"/>
    <s v="web"/>
    <x v="2180"/>
    <d v="2016-06-27T21:01:4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1"/>
    <s v="classical music"/>
    <x v="2181"/>
    <d v="2011-06-24T07:27:2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182"/>
    <d v="2016-05-14T19:14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1"/>
    <s v="jazz"/>
    <x v="2183"/>
    <d v="2016-07-05T16:41:49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5"/>
    <s v="translations"/>
    <x v="2184"/>
    <d v="2015-05-22T13:41:2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5"/>
    <s v="translations"/>
    <x v="2185"/>
    <d v="2016-02-25T18:11: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2"/>
    <s v="plays"/>
    <x v="2186"/>
    <d v="2014-10-03T00:04:4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3"/>
    <s v="photobooks"/>
    <x v="2187"/>
    <d v="2014-10-27T13:40:4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6"/>
    <s v="hardware"/>
    <x v="2188"/>
    <d v="2015-04-13T01:37: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1"/>
    <s v="electronic music"/>
    <x v="2189"/>
    <d v="2015-05-28T12:05:0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2190"/>
    <d v="2012-12-21T17:21:2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2191"/>
    <d v="2016-06-13T20:48:1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1"/>
    <s v="rock"/>
    <x v="2192"/>
    <d v="2015-02-20T14:25:26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6"/>
    <s v="wearables"/>
    <x v="2193"/>
    <d v="2016-04-02T21:26:3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2"/>
    <s v="plays"/>
    <x v="2194"/>
    <d v="2017-02-01T16:31:2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7"/>
    <s v="tabletop games"/>
    <x v="2195"/>
    <d v="2016-07-20T10:05:4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7"/>
    <s v="tabletop games"/>
    <x v="2196"/>
    <d v="2011-08-31T04:30:2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2"/>
    <s v="spaces"/>
    <x v="2197"/>
    <d v="2011-08-08T17:12:5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2"/>
    <s v="plays"/>
    <x v="2198"/>
    <d v="2014-10-30T15:40:5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2"/>
    <s v="plays"/>
    <x v="2199"/>
    <d v="2014-06-11T17:04:3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1"/>
    <s v="rock"/>
    <x v="2200"/>
    <d v="2012-04-27T23:00:55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2201"/>
    <d v="2014-06-04T02:59:5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6"/>
    <s v="space exploration"/>
    <x v="2202"/>
    <d v="2015-01-16T16:48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2"/>
    <s v="plays"/>
    <x v="2203"/>
    <d v="2014-09-05T07:00:45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6"/>
    <s v="space exploration"/>
    <x v="2204"/>
    <d v="2016-04-19T15:02:4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2"/>
    <s v="plays"/>
    <x v="2205"/>
    <d v="2016-02-17T19:18:3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2206"/>
    <d v="2013-11-22T12:55:4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2207"/>
    <d v="2012-04-23T15:29:04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4"/>
    <s v="restaurants"/>
    <x v="2208"/>
    <d v="2016-06-02T17:44:28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2209"/>
    <d v="2015-06-16T09:12:1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1"/>
    <s v="indie rock"/>
    <x v="2210"/>
    <d v="2014-05-30T21:31:24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2211"/>
    <d v="2015-09-26T02:10:4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2"/>
    <s v="plays"/>
    <x v="2212"/>
    <d v="2015-06-18T20:14: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2"/>
    <s v="plays"/>
    <x v="2213"/>
    <d v="2016-06-30T23:04:5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214"/>
    <d v="2015-06-16T18:19:1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6"/>
    <s v="wearables"/>
    <x v="2215"/>
    <d v="2015-02-17T20:02:5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1"/>
    <s v="rock"/>
    <x v="2216"/>
    <d v="2012-02-22T06:03:0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1"/>
    <s v="indie rock"/>
    <x v="2217"/>
    <d v="2015-08-05T15:45:4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2218"/>
    <d v="2016-08-04T01:35:0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2219"/>
    <d v="2009-07-13T16:54: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2220"/>
    <d v="2014-05-16T20:36:2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6"/>
    <s v="wearables"/>
    <x v="2221"/>
    <d v="2015-03-12T23:31:1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6"/>
    <s v="wearables"/>
    <x v="2222"/>
    <d v="2014-09-29T15:46:4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4"/>
    <s v="food trucks"/>
    <x v="2223"/>
    <d v="2016-02-01T14:39:4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2"/>
    <s v="plays"/>
    <x v="2224"/>
    <d v="2014-06-20T03:24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2225"/>
    <d v="2015-06-24T08:16: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1"/>
    <s v="classical music"/>
    <x v="2226"/>
    <d v="2014-09-09T23:26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2227"/>
    <d v="2015-11-25T14:23:5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2228"/>
    <d v="2016-05-05T10:25:1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1"/>
    <s v="rock"/>
    <x v="2229"/>
    <d v="2015-05-30T15:21:58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2"/>
    <s v="plays"/>
    <x v="2230"/>
    <d v="2016-04-29T02:23:3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2231"/>
    <d v="2014-08-24T22:08:55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5"/>
    <s v="children's books"/>
    <x v="2232"/>
    <d v="2016-02-03T23:57:2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"/>
    <s v="plays"/>
    <x v="2233"/>
    <d v="2011-03-23T21:37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2"/>
    <s v="plays"/>
    <x v="2234"/>
    <d v="2013-08-01T14:40: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2"/>
    <s v="plays"/>
    <x v="2235"/>
    <d v="2014-07-09T21:31:0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2236"/>
    <d v="2012-06-18T21:35:4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6"/>
    <s v="hardware"/>
    <x v="2237"/>
    <d v="2013-04-09T13:54:4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"/>
    <s v="plays"/>
    <x v="2238"/>
    <d v="2015-07-08T18:30:56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4"/>
    <s v="food trucks"/>
    <x v="2239"/>
    <d v="2015-01-29T07:32:16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4"/>
    <s v="food trucks"/>
    <x v="2240"/>
    <d v="2012-02-09T15:07:2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2"/>
    <s v="plays"/>
    <x v="2241"/>
    <d v="2014-09-03T05:19:0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2"/>
    <s v="musical"/>
    <x v="2242"/>
    <d v="2014-07-18T12:52:5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1"/>
    <s v="pop"/>
    <x v="2243"/>
    <d v="2014-07-09T21:53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1"/>
    <s v="rock"/>
    <x v="2244"/>
    <d v="2015-10-20T19:35:27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4"/>
    <s v="food trucks"/>
    <x v="2245"/>
    <d v="2014-05-20T15:47:2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5"/>
    <s v="children's books"/>
    <x v="2246"/>
    <d v="2017-01-21T00:26:3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5"/>
    <s v="children's books"/>
    <x v="2247"/>
    <d v="2016-02-10T18:34:47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2"/>
    <s v="plays"/>
    <x v="2248"/>
    <d v="2015-11-10T02:21:26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249"/>
    <d v="2015-03-20T01:40:38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2250"/>
    <d v="2015-02-14T17:35:5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2251"/>
    <d v="2015-06-17T16:03:2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5"/>
    <s v="translations"/>
    <x v="2252"/>
    <d v="2010-04-06T17:52:5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2253"/>
    <d v="2015-12-08T04:57:5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2254"/>
    <d v="2015-11-18T19:38:59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2255"/>
    <d v="2014-04-29T20:09:08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2"/>
    <s v="musical"/>
    <x v="2256"/>
    <d v="2010-07-20T18:38:04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6"/>
    <s v="wearables"/>
    <x v="2257"/>
    <d v="2015-02-26T16:42: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2258"/>
    <d v="2016-01-28T16:18:3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6"/>
    <s v="web"/>
    <x v="2259"/>
    <d v="2013-12-06T13:31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1"/>
    <s v="rock"/>
    <x v="2260"/>
    <d v="2015-10-17T19:23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5"/>
    <s v="children's books"/>
    <x v="2261"/>
    <d v="2015-01-08T18:26:2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1"/>
    <s v="rock"/>
    <x v="2262"/>
    <d v="2013-11-08T11:24:15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2"/>
    <s v="spaces"/>
    <x v="2263"/>
    <d v="2010-12-30T20:08:3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3"/>
    <s v="photobooks"/>
    <x v="2264"/>
    <d v="2016-08-03T17:03:2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2"/>
    <s v="plays"/>
    <x v="2265"/>
    <d v="2016-05-03T14:25:1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2266"/>
    <d v="2012-04-26T20:58:5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4"/>
    <s v="food trucks"/>
    <x v="2267"/>
    <d v="2014-12-14T19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2268"/>
    <d v="2016-02-23T14:27:36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5"/>
    <s v="fiction"/>
    <x v="2269"/>
    <d v="2015-04-14T23:44:0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2"/>
    <s v="plays"/>
    <x v="2270"/>
    <d v="2014-03-21T16:01:5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6"/>
    <s v="wearables"/>
    <x v="2271"/>
    <d v="2011-05-08T15:18:0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1"/>
    <s v="rock"/>
    <x v="2272"/>
    <d v="2015-06-24T03:51:2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1"/>
    <s v="indie rock"/>
    <x v="2273"/>
    <d v="2015-12-13T15:48:4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5"/>
    <s v="children's books"/>
    <x v="2274"/>
    <d v="2016-11-15T04:30:3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2275"/>
    <d v="2016-09-20T20:11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1"/>
    <s v="indie rock"/>
    <x v="2276"/>
    <d v="2013-11-15T01:58:0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277"/>
    <d v="2015-01-27T21:13: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2278"/>
    <d v="2012-06-22T01:40:02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6"/>
    <s v="web"/>
    <x v="2279"/>
    <d v="2012-09-22T03:42:0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280"/>
    <d v="2016-03-15T06:26:0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1"/>
    <s v="indie rock"/>
    <x v="2281"/>
    <d v="2015-02-09T22:16:1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6"/>
    <s v="wearables"/>
    <x v="2282"/>
    <d v="2012-03-15T01:20:34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283"/>
    <d v="2012-11-10T05:19:2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2284"/>
    <d v="2016-06-13T21:29:4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6"/>
    <s v="hardware"/>
    <x v="2285"/>
    <d v="2014-04-16T21:23:3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1"/>
    <s v="indie rock"/>
    <x v="2286"/>
    <d v="2015-11-15T23:09:34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2287"/>
    <d v="2011-06-07T04:42:0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1"/>
    <s v="rock"/>
    <x v="2288"/>
    <d v="2013-04-04T14:00:3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1"/>
    <s v="indie rock"/>
    <x v="2289"/>
    <d v="2011-07-06T21:05: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6"/>
    <s v="web"/>
    <x v="2290"/>
    <d v="2012-05-08T21:25:0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1"/>
    <s v="faith"/>
    <x v="2291"/>
    <d v="2014-11-15T06:50:2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1"/>
    <s v="rock"/>
    <x v="2292"/>
    <d v="2015-04-07T17:41:5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1"/>
    <s v="pop"/>
    <x v="2293"/>
    <d v="2015-03-24T19:16:4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2"/>
    <s v="spaces"/>
    <x v="2294"/>
    <d v="2012-05-24T19:24:1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2295"/>
    <d v="2014-02-22T02:01:1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2296"/>
    <d v="2015-02-02T18:59:2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2297"/>
    <d v="2017-03-07T10:20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1"/>
    <s v="jazz"/>
    <x v="2298"/>
    <d v="2015-11-14T00:36:1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1"/>
    <s v="indie rock"/>
    <x v="2299"/>
    <d v="2015-08-27T15:00:2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1"/>
    <s v="indie rock"/>
    <x v="2300"/>
    <d v="2014-02-22T03:15:2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2301"/>
    <d v="2011-09-25T02:53:1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2302"/>
    <d v="2016-11-20T23:33:0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1"/>
    <s v="rock"/>
    <x v="2303"/>
    <d v="2014-09-05T09:12:0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1"/>
    <s v="rock"/>
    <x v="2304"/>
    <d v="2015-03-02T01:16:5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1"/>
    <s v="rock"/>
    <x v="2305"/>
    <d v="2016-08-25T07:35:1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2"/>
    <s v="plays"/>
    <x v="2306"/>
    <d v="2013-09-09T14:33:3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1"/>
    <s v="faith"/>
    <x v="2307"/>
    <d v="2012-06-22T13:33:26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2308"/>
    <d v="2016-12-05T03:14:0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2"/>
    <s v="plays"/>
    <x v="2309"/>
    <d v="2015-10-05T16:16:44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2310"/>
    <d v="2015-07-14T15:34:2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1"/>
    <s v="indie rock"/>
    <x v="2311"/>
    <d v="2016-06-25T20:41:37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2312"/>
    <d v="2016-05-17T20:38:4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2313"/>
    <d v="2016-05-12T06:01:0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1"/>
    <s v="rock"/>
    <x v="2314"/>
    <d v="2016-03-24T19:40:2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315"/>
    <d v="2015-01-29T12:24:2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6"/>
    <s v="hardware"/>
    <x v="2316"/>
    <d v="2014-11-28T20:47:5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2317"/>
    <d v="2014-09-17T07:04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2"/>
    <s v="plays"/>
    <x v="2318"/>
    <d v="2015-04-14T01:16: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2319"/>
    <d v="2015-11-09T07:58:5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2320"/>
    <d v="2014-11-05T22:58:4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2"/>
    <s v="musical"/>
    <x v="2321"/>
    <d v="2016-03-16T04:39:48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2322"/>
    <d v="2014-07-28T20:47:1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1"/>
    <s v="rock"/>
    <x v="2323"/>
    <d v="2014-08-10T18:24: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2324"/>
    <d v="2010-12-01T18:1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2325"/>
    <d v="2015-07-22T19:05:5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6"/>
    <s v="wearables"/>
    <x v="2326"/>
    <d v="2015-06-29T04:27:3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2"/>
    <s v="spaces"/>
    <x v="2327"/>
    <d v="2014-07-30T00:20:2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328"/>
    <d v="2015-05-01T15:28:0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329"/>
    <d v="2012-02-02T04:47:4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2330"/>
    <d v="2016-04-19T10:22: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2"/>
    <s v="plays"/>
    <x v="2331"/>
    <d v="2015-05-12T05:01:5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2"/>
    <s v="plays"/>
    <x v="2332"/>
    <d v="2014-12-07T18:45:4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2333"/>
    <d v="2013-06-22T20:09:1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1"/>
    <s v="rock"/>
    <x v="2334"/>
    <d v="2014-04-03T11:30:44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2335"/>
    <d v="2015-11-13T02:01:3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4"/>
    <s v="food trucks"/>
    <x v="2336"/>
    <d v="2015-03-31T02:25:39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x v="2337"/>
    <d v="2014-09-23T15:16:3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2338"/>
    <d v="2014-11-15T13:12:5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6"/>
    <s v="hardware"/>
    <x v="2339"/>
    <d v="2014-02-26T19:36:4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2"/>
    <s v="plays"/>
    <x v="2340"/>
    <d v="2015-11-11T00:51:3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6"/>
    <s v="hardware"/>
    <x v="2341"/>
    <d v="2014-07-15T15:59:3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2342"/>
    <d v="2016-02-13T10:24:4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2"/>
    <s v="plays"/>
    <x v="2343"/>
    <d v="2016-11-01T10:32:0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1"/>
    <s v="electronic music"/>
    <x v="2344"/>
    <d v="2016-04-07T18:55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2345"/>
    <d v="2014-01-06T20:48:53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6"/>
    <s v="web"/>
    <x v="2346"/>
    <d v="2017-01-12T05:16:1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2347"/>
    <d v="2015-03-04T21:02:3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348"/>
    <d v="2016-11-06T11:24:4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1"/>
    <s v="indie rock"/>
    <x v="2349"/>
    <d v="2014-06-22T18:35: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6"/>
    <s v="makerspaces"/>
    <x v="2350"/>
    <d v="2015-03-18T20:45:0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2"/>
    <s v="plays"/>
    <x v="2351"/>
    <d v="2014-07-14T23:3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2352"/>
    <d v="2014-09-20T01:44:1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6"/>
    <s v="hardware"/>
    <x v="2353"/>
    <d v="2015-05-17T12:59:1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7"/>
    <s v="tabletop games"/>
    <x v="2354"/>
    <d v="2014-06-06T18:31:0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1"/>
    <s v="rock"/>
    <x v="2355"/>
    <d v="2014-11-16T08:52:4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1"/>
    <s v="rock"/>
    <x v="2356"/>
    <d v="2015-10-05T04:03: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3"/>
    <s v="photobooks"/>
    <x v="2357"/>
    <d v="2017-01-18T04:56:0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3"/>
    <s v="photobooks"/>
    <x v="2358"/>
    <d v="2011-11-22T16:12:1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2359"/>
    <d v="2016-08-10T18:00:4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1"/>
    <s v="classical music"/>
    <x v="2360"/>
    <d v="2015-07-15T16:14:1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2361"/>
    <d v="2017-03-01T16:42:2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2362"/>
    <d v="2014-06-30T15:20:2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2"/>
    <s v="plays"/>
    <x v="2363"/>
    <d v="2015-01-14T01:43:0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2"/>
    <s v="plays"/>
    <x v="2364"/>
    <d v="2014-06-08T22:34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365"/>
    <d v="2016-12-02T02:46:1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6"/>
    <s v="wearables"/>
    <x v="2366"/>
    <d v="2015-06-02T11:17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2"/>
    <s v="plays"/>
    <x v="2367"/>
    <d v="2017-02-13T14:38:4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1"/>
    <s v="rock"/>
    <x v="2368"/>
    <d v="2012-01-31T23:30:39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6"/>
    <s v="wearables"/>
    <x v="2369"/>
    <d v="2013-07-01T23:32:5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2370"/>
    <d v="2016-03-31T17:48:0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5"/>
    <s v="translations"/>
    <x v="2371"/>
    <d v="2015-11-19T16:07:0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2"/>
    <s v="plays"/>
    <x v="2372"/>
    <d v="2014-10-20T07:27:59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2373"/>
    <d v="2015-02-09T06:32:5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2"/>
    <s v="plays"/>
    <x v="2374"/>
    <d v="2017-02-24T14:00:0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2375"/>
    <d v="2015-09-17T14:52: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2"/>
    <s v="plays"/>
    <x v="2376"/>
    <d v="2015-07-07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2"/>
    <s v="plays"/>
    <x v="2377"/>
    <d v="2014-11-14T18:09:5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2378"/>
    <d v="2015-11-21T14:07:1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5"/>
    <s v="fiction"/>
    <x v="2379"/>
    <d v="2013-01-15T23:59:2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2"/>
    <s v="plays"/>
    <x v="2380"/>
    <d v="2015-11-17T22:05: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81"/>
    <d v="2015-06-12T10:25: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2"/>
    <s v="plays"/>
    <x v="2382"/>
    <d v="2012-06-09T02:07:2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6"/>
    <s v="hardware"/>
    <x v="2383"/>
    <d v="2014-03-24T15:59: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2"/>
    <s v="spaces"/>
    <x v="2384"/>
    <d v="2016-03-31T08:59:0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6"/>
    <s v="web"/>
    <x v="2385"/>
    <d v="2015-12-06T21:13:1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2"/>
    <s v="plays"/>
    <x v="2386"/>
    <d v="2015-11-03T15:00:07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2"/>
    <s v="spaces"/>
    <x v="2387"/>
    <d v="2015-06-17T18:11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2388"/>
    <d v="2014-06-18T04:45:5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5"/>
    <s v="fiction"/>
    <x v="2389"/>
    <d v="2015-03-14T15:59:35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2390"/>
    <d v="2014-07-04T15:48:0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2"/>
    <s v="plays"/>
    <x v="2391"/>
    <d v="2014-06-01T01:22: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6"/>
    <s v="hardware"/>
    <x v="2392"/>
    <d v="2014-10-27T00:10: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6"/>
    <s v="hardware"/>
    <x v="2393"/>
    <d v="2015-01-07T15:04:3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2394"/>
    <d v="2016-12-09T22:35: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6"/>
    <s v="makerspaces"/>
    <x v="2395"/>
    <d v="2016-01-25T13:56:1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6"/>
    <s v="hardware"/>
    <x v="2396"/>
    <d v="2016-01-31T16:54: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2"/>
    <s v="plays"/>
    <x v="2397"/>
    <d v="2015-03-15T08:17:0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"/>
    <s v="plays"/>
    <x v="2398"/>
    <d v="2017-01-12T12:09:38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6"/>
    <s v="wearables"/>
    <x v="2399"/>
    <d v="2016-10-06T17:48:47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2400"/>
    <d v="2015-03-01T19:04:04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01"/>
    <d v="2012-09-24T16:26: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3"/>
    <s v="photobooks"/>
    <x v="2402"/>
    <d v="2017-03-15T15:30:0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2403"/>
    <d v="2015-03-26T19:59:2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1"/>
    <s v="indie rock"/>
    <x v="2404"/>
    <d v="2015-06-02T14:21:1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6"/>
    <s v="hardware"/>
    <x v="2405"/>
    <d v="2015-10-23T14:03:4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2"/>
    <s v="plays"/>
    <x v="2406"/>
    <d v="2015-05-16T10:06:4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2407"/>
    <d v="2012-04-05T03:45:55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3"/>
    <s v="photobooks"/>
    <x v="2408"/>
    <d v="2014-06-19T09:14:3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2409"/>
    <d v="2015-02-21T03:10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6"/>
    <s v="web"/>
    <x v="2410"/>
    <d v="2015-06-04T11:20:3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1"/>
    <s v="rock"/>
    <x v="2411"/>
    <d v="2012-01-15T17:31:0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2412"/>
    <d v="2016-01-29T20:22: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2413"/>
    <d v="2015-06-02T06:02:3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2414"/>
    <d v="2016-04-01T15:03:3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5"/>
    <s v="children's books"/>
    <x v="2415"/>
    <d v="2016-10-20T11:14:02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2416"/>
    <d v="2015-08-18T18:57:2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1"/>
    <s v="indie rock"/>
    <x v="2417"/>
    <d v="2016-02-17T15:00:0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3"/>
    <s v="photobooks"/>
    <x v="2418"/>
    <d v="2016-01-04T06:03:17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2419"/>
    <d v="2011-03-17T09:39:24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2420"/>
    <d v="2016-06-14T11:48:5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2"/>
    <s v="plays"/>
    <x v="2421"/>
    <d v="2013-05-30T06:30:2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2"/>
    <s v="spaces"/>
    <x v="2422"/>
    <d v="2012-05-22T04:03: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6"/>
    <s v="hardware"/>
    <x v="2423"/>
    <d v="2016-08-03T16:36:2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2424"/>
    <d v="2015-06-27T01:29:5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2425"/>
    <d v="2016-10-25T17:26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2"/>
    <s v="plays"/>
    <x v="2426"/>
    <d v="2014-11-13T00:25: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7"/>
    <s v="tabletop games"/>
    <x v="2427"/>
    <d v="2014-08-25T17:15:1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2"/>
    <s v="spaces"/>
    <x v="2428"/>
    <d v="2014-11-13T06:00:0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2429"/>
    <d v="2016-05-01T18:45:06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6"/>
    <s v="wearables"/>
    <x v="2430"/>
    <d v="2014-07-31T15:16:2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6"/>
    <s v="hardware"/>
    <x v="2431"/>
    <d v="2015-09-05T06:39:4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432"/>
    <d v="2016-09-24T00:24:06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2433"/>
    <d v="2016-12-16T01:35: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2434"/>
    <d v="2014-09-11T00:41:3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6"/>
    <s v="wearables"/>
    <x v="2435"/>
    <d v="2014-09-06T16:11:4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6"/>
    <s v="wearables"/>
    <x v="2436"/>
    <d v="2015-08-30T21:12:39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2437"/>
    <d v="2015-05-20T13:46:17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2438"/>
    <d v="2016-07-01T15:41:45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6"/>
    <s v="wearables"/>
    <x v="2439"/>
    <d v="2015-06-27T02:35:53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2440"/>
    <d v="2015-11-20T17:27:0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4"/>
    <s v="food trucks"/>
    <x v="2441"/>
    <d v="2016-09-15T20:22:4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6"/>
    <s v="wearables"/>
    <x v="2442"/>
    <d v="2012-10-29T16:31: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1"/>
    <s v="rock"/>
    <x v="2443"/>
    <d v="2015-11-19T20:01: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4"/>
    <s v="food trucks"/>
    <x v="2444"/>
    <d v="2011-12-29T18:54:0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2"/>
    <s v="spaces"/>
    <x v="2445"/>
    <d v="2015-06-05T22:15:3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2446"/>
    <d v="2015-02-12T01:20:1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2"/>
    <s v="plays"/>
    <x v="2447"/>
    <d v="2016-06-14T23:29:16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2448"/>
    <d v="2015-05-01T01:52: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2"/>
    <s v="musical"/>
    <x v="2449"/>
    <d v="2015-09-28T20:40: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2"/>
    <s v="plays"/>
    <x v="2450"/>
    <d v="2016-01-13T21:45:2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2"/>
    <s v="plays"/>
    <x v="2451"/>
    <d v="2014-10-18T23:24:5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1"/>
    <s v="indie rock"/>
    <x v="2452"/>
    <d v="2016-06-08T23:15:3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2453"/>
    <d v="2015-05-21T22:04: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7"/>
    <s v="tabletop games"/>
    <x v="2454"/>
    <d v="2014-10-28T15:48:2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455"/>
    <d v="2014-03-17T20:59:41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4"/>
    <s v="restaurants"/>
    <x v="2456"/>
    <d v="2016-08-04T07:05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2"/>
    <s v="plays"/>
    <x v="2457"/>
    <d v="2016-11-01T19:58:4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1"/>
    <s v="classical music"/>
    <x v="2458"/>
    <d v="2015-05-04T17:40:43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2459"/>
    <d v="2015-09-07T06:21:09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4"/>
    <s v="food trucks"/>
    <x v="2460"/>
    <d v="2013-10-31T05:02:3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1"/>
    <s v="classical music"/>
    <x v="2461"/>
    <d v="2017-02-27T16:49:1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2462"/>
    <d v="2014-10-11T20:07:4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1"/>
    <s v="electronic music"/>
    <x v="2463"/>
    <d v="2015-11-26T19:17:3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6"/>
    <s v="wearables"/>
    <x v="2464"/>
    <d v="2014-06-02T13:01:54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1"/>
    <s v="world music"/>
    <x v="2465"/>
    <d v="2012-12-21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6"/>
    <s v="wearables"/>
    <x v="2466"/>
    <d v="2009-11-10T16:48:3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2"/>
    <s v="plays"/>
    <x v="2467"/>
    <d v="2015-08-20T06:37:3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2"/>
    <s v="plays"/>
    <x v="2468"/>
    <d v="2015-04-17T16:25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2"/>
    <s v="plays"/>
    <x v="2469"/>
    <d v="2016-04-26T17:57: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6"/>
    <s v="hardware"/>
    <x v="2470"/>
    <d v="2015-04-15T17:01:5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1"/>
    <s v="rock"/>
    <x v="2471"/>
    <d v="2016-09-27T06:40:3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1"/>
    <s v="metal"/>
    <x v="2472"/>
    <d v="2014-11-26T04:47:3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2473"/>
    <d v="2014-06-24T08:49:3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2"/>
    <s v="plays"/>
    <x v="2474"/>
    <d v="2013-12-20T20:00:3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2475"/>
    <d v="2016-05-16T17:01: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1"/>
    <s v="classical music"/>
    <x v="2476"/>
    <d v="2014-05-02T19:26:3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2477"/>
    <d v="2016-05-24T16:00:2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2478"/>
    <d v="2014-07-17T18:25:1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5"/>
    <s v="translations"/>
    <x v="2479"/>
    <d v="2015-07-21T18:19:02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4"/>
    <s v="food trucks"/>
    <x v="2480"/>
    <d v="2012-06-21T16:34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2481"/>
    <d v="2016-09-20T14:04:0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2"/>
    <s v="plays"/>
    <x v="2482"/>
    <d v="2015-05-31T03:20:5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2"/>
    <s v="musical"/>
    <x v="2483"/>
    <d v="2015-04-06T15:24:3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1"/>
    <s v="rock"/>
    <x v="2484"/>
    <d v="2015-11-10T22:12:4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2"/>
    <s v="plays"/>
    <x v="2485"/>
    <d v="2014-08-04T20:38:08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2486"/>
    <d v="2014-07-27T22:20:1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1"/>
    <s v="electronic music"/>
    <x v="2487"/>
    <d v="2014-06-17T02:50:38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2488"/>
    <d v="2013-08-07T13:03:18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2489"/>
    <d v="2013-06-13T21:35: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1"/>
    <s v="jazz"/>
    <x v="2490"/>
    <d v="2015-05-26T17:03:1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7"/>
    <s v="tabletop games"/>
    <x v="2491"/>
    <d v="2013-02-11T02:54:10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4"/>
    <s v="food trucks"/>
    <x v="2492"/>
    <d v="2015-08-29T00:24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6"/>
    <s v="wearables"/>
    <x v="2493"/>
    <d v="2012-10-30T23:54:56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6"/>
    <s v="web"/>
    <x v="2494"/>
    <d v="2015-02-06T04:55:1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2495"/>
    <d v="2015-11-07T16:47: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2496"/>
    <d v="2015-05-15T00:20:5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497"/>
    <d v="2015-03-15T19:02:0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6"/>
    <s v="hardware"/>
    <x v="2498"/>
    <d v="2014-07-22T14:34:56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6"/>
    <s v="hardware"/>
    <x v="2499"/>
    <d v="2014-10-06T16:04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6"/>
    <s v="hardware"/>
    <x v="2500"/>
    <d v="2015-07-23T20:18:5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6"/>
    <s v="hardware"/>
    <x v="2501"/>
    <d v="2015-01-29T20:17:35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1"/>
    <s v="faith"/>
    <x v="2502"/>
    <d v="2015-07-13T16:14:2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6"/>
    <s v="hardware"/>
    <x v="2503"/>
    <d v="2014-11-10T23:11:0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2504"/>
    <d v="2014-12-16T21:54:55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7"/>
    <s v="tabletop games"/>
    <x v="2505"/>
    <d v="2013-10-17T04:39: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2"/>
    <s v="spaces"/>
    <x v="2506"/>
    <d v="2017-02-24T21:14:4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2507"/>
    <d v="2015-08-17T18:19:5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2"/>
    <s v="plays"/>
    <x v="2508"/>
    <d v="2016-03-22T16:45:46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2509"/>
    <d v="2015-09-18T19:38:4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2"/>
    <s v="plays"/>
    <x v="2510"/>
    <d v="2015-10-15T06:01:08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2511"/>
    <d v="2016-12-06T19:47:2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6"/>
    <s v="hardware"/>
    <x v="2512"/>
    <d v="2014-07-01T09:46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6"/>
    <s v="space exploration"/>
    <x v="2513"/>
    <d v="2014-12-17T23:58:0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6"/>
    <s v="space exploration"/>
    <x v="2514"/>
    <d v="2015-05-14T16:25:1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1"/>
    <s v="electronic music"/>
    <x v="2515"/>
    <d v="2014-09-09T18:43:1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516"/>
    <d v="2015-01-27T22:17:0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2"/>
    <s v="plays"/>
    <x v="2517"/>
    <d v="2014-06-26T19:29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6"/>
    <s v="wearables"/>
    <x v="2518"/>
    <d v="2015-08-26T02:55:5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4"/>
    <s v="food trucks"/>
    <x v="2519"/>
    <d v="2017-01-10T14:24:2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2520"/>
    <d v="2016-02-25T17:32: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7"/>
    <s v="tabletop games"/>
    <x v="2521"/>
    <d v="2014-11-07T20:37:46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2522"/>
    <d v="2012-09-01T01:35:37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2"/>
    <s v="plays"/>
    <x v="2523"/>
    <d v="2013-08-14T17:56:2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6"/>
    <s v="hardware"/>
    <x v="2524"/>
    <d v="2013-04-30T20:55:1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2525"/>
    <d v="2011-09-13T20:56:4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6"/>
    <s v="web"/>
    <x v="2526"/>
    <d v="2015-12-10T22:07:03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6"/>
    <s v="wearables"/>
    <x v="2527"/>
    <d v="2014-10-14T11:35:0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6"/>
    <s v="web"/>
    <x v="2528"/>
    <d v="2015-09-01T16:44:4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1"/>
    <s v="rock"/>
    <x v="2529"/>
    <d v="2015-03-13T02:12:4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2"/>
    <s v="plays"/>
    <x v="2530"/>
    <d v="2017-01-28T18:44: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2"/>
    <s v="plays"/>
    <x v="2531"/>
    <d v="2016-11-15T13:34:3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1"/>
    <s v="rock"/>
    <x v="2532"/>
    <d v="2015-01-07T22:13:2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2533"/>
    <d v="2016-08-08T16:15:0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534"/>
    <d v="2014-06-04T01:44:1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2535"/>
    <d v="2016-04-28T20:22: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6"/>
    <s v="web"/>
    <x v="2536"/>
    <d v="2014-07-02T10:01:5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537"/>
    <d v="2014-06-19T09:21: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2"/>
    <s v="plays"/>
    <x v="2538"/>
    <d v="2014-07-28T18:33:01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6"/>
    <s v="web"/>
    <x v="2539"/>
    <d v="2012-01-28T16:17:03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2"/>
    <s v="musical"/>
    <x v="2540"/>
    <d v="2016-08-15T14:49:0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6"/>
    <s v="hardware"/>
    <x v="2541"/>
    <d v="2015-07-13T18:37:08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x v="2542"/>
    <d v="2011-05-25T00:35:27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2543"/>
    <d v="2016-09-06T19:15:3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2544"/>
    <d v="2015-01-12T19:58:4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2545"/>
    <d v="2017-01-27T13:05:5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2"/>
    <s v="plays"/>
    <x v="2546"/>
    <d v="2011-06-24T20:08:56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2547"/>
    <d v="2016-05-09T23:03:34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2548"/>
    <d v="2011-12-02T19:05:4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7"/>
    <s v="tabletop games"/>
    <x v="2549"/>
    <d v="2015-02-10T20:43:1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2550"/>
    <d v="2016-02-05T16:08:3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6"/>
    <s v="web"/>
    <x v="2551"/>
    <d v="2015-06-12T21:26:2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1"/>
    <s v="pop"/>
    <x v="2552"/>
    <d v="2015-04-01T22:02: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2"/>
    <s v="musical"/>
    <x v="2553"/>
    <d v="2014-08-13T12:02: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2"/>
    <s v="plays"/>
    <x v="2554"/>
    <d v="2014-10-03T09:36: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2555"/>
    <d v="2013-02-14T18:27:4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1"/>
    <s v="indie rock"/>
    <x v="2556"/>
    <d v="2016-12-07T18:00:5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6"/>
    <s v="hardware"/>
    <x v="2557"/>
    <d v="2016-08-29T22:24:5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2558"/>
    <d v="2016-08-27T07:29: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2559"/>
    <d v="2016-03-22T20:48:26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3"/>
    <s v="photobooks"/>
    <x v="2560"/>
    <d v="2015-06-13T07:35:44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561"/>
    <d v="2015-03-31T19:23:4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1"/>
    <s v="faith"/>
    <x v="2562"/>
    <d v="2011-10-29T01:13: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6"/>
    <s v="wearables"/>
    <x v="2563"/>
    <d v="2015-08-23T13:46:33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2564"/>
    <d v="2013-03-28T21:16:3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5"/>
    <d v="2015-02-10T18:49: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6"/>
    <s v="wearables"/>
    <x v="2566"/>
    <d v="2016-07-14T11:32:37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6"/>
    <s v="wearables"/>
    <x v="2567"/>
    <d v="2016-12-30T18:54:4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1"/>
    <s v="metal"/>
    <x v="2568"/>
    <d v="2015-08-20T03:50:1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1"/>
    <s v="faith"/>
    <x v="2569"/>
    <d v="2011-07-08T20:12:5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2"/>
    <s v="plays"/>
    <x v="2570"/>
    <d v="2016-02-25T23:03:49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6"/>
    <s v="wearables"/>
    <x v="2571"/>
    <d v="2012-06-07T19:51:2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1"/>
    <s v="rock"/>
    <x v="2572"/>
    <d v="2013-02-07T07:28:39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2573"/>
    <d v="2015-04-23T21:23:39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574"/>
    <d v="2016-12-17T01:49:22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4"/>
    <s v="food trucks"/>
    <x v="2575"/>
    <d v="2016-11-23T01:59:0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1"/>
    <s v="rock"/>
    <x v="2576"/>
    <d v="2016-02-09T00:35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6"/>
    <s v="wearables"/>
    <x v="2577"/>
    <d v="2011-04-02T23:34:4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578"/>
    <d v="2012-09-11T00:17: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2579"/>
    <d v="2015-07-22T14:05:16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1"/>
    <s v="faith"/>
    <x v="2580"/>
    <d v="2015-04-02T22:02:1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1"/>
    <s v="rock"/>
    <x v="2581"/>
    <d v="2015-06-15T20:18:5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1"/>
    <s v="electronic music"/>
    <x v="2582"/>
    <d v="2015-06-03T01:34:3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583"/>
    <d v="2017-01-19T16:39:08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584"/>
    <d v="2014-11-07T07:04: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2"/>
    <s v="plays"/>
    <x v="2585"/>
    <d v="2014-06-10T14:31:0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2586"/>
    <d v="2016-09-26T10:36:2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2587"/>
    <d v="2015-04-20T06:04:1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588"/>
    <d v="2014-11-21T07:34:2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2589"/>
    <d v="2016-01-15T07:21:51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6"/>
    <s v="web"/>
    <x v="2590"/>
    <d v="2014-11-26T20:35:3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2"/>
    <s v="spaces"/>
    <x v="2591"/>
    <d v="2013-10-25T23:00:1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2"/>
    <s v="plays"/>
    <x v="2592"/>
    <d v="2016-12-14T23:07:3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2"/>
    <s v="plays"/>
    <x v="2593"/>
    <d v="2016-02-21T03:23:4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1"/>
    <s v="rock"/>
    <x v="2594"/>
    <d v="2015-12-03T14:11:2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6"/>
    <s v="hardware"/>
    <x v="2595"/>
    <d v="2015-04-13T03:45:0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5"/>
    <s v="children's books"/>
    <x v="2596"/>
    <d v="2016-05-20T22:32:01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x v="2597"/>
    <d v="2014-10-10T17:47:5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2"/>
    <s v="plays"/>
    <x v="2598"/>
    <d v="2013-10-31T22:15:0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6"/>
    <s v="web"/>
    <x v="2599"/>
    <d v="2015-12-02T08:38:5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6"/>
    <s v="web"/>
    <x v="2600"/>
    <d v="2015-09-13T12:41:2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7"/>
    <s v="tabletop games"/>
    <x v="2601"/>
    <d v="2016-11-15T13:58:35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2602"/>
    <d v="2015-04-14T12:55:22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2603"/>
    <d v="2010-06-26T00:35:56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1"/>
    <s v="faith"/>
    <x v="2604"/>
    <d v="2015-02-18T16:08:5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2605"/>
    <d v="2012-07-23T23:14: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2606"/>
    <d v="2014-02-12T05:40: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6"/>
    <s v="wearables"/>
    <x v="2607"/>
    <d v="2016-03-01T17:17:27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6"/>
    <s v="hardware"/>
    <x v="2608"/>
    <d v="2014-01-18T23:38: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5"/>
    <s v="translations"/>
    <x v="2609"/>
    <d v="2016-02-29T20:23:22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4"/>
    <s v="food trucks"/>
    <x v="2610"/>
    <d v="2013-07-31T12:53:4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6"/>
    <s v="space exploration"/>
    <x v="2611"/>
    <d v="2013-08-13T13:07: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6"/>
    <s v="space exploration"/>
    <x v="2612"/>
    <d v="2016-08-30T15:45:2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2613"/>
    <d v="2014-10-09T20:13:2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2614"/>
    <d v="2011-02-13T18:09:44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2615"/>
    <d v="2014-05-13T19:08:0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616"/>
    <d v="2014-04-02T19:59:4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3"/>
    <s v="photobooks"/>
    <x v="2617"/>
    <d v="2016-08-14T00:50: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2618"/>
    <d v="2015-05-26T18:39:5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1"/>
    <s v="jazz"/>
    <x v="2619"/>
    <d v="2015-09-15T20:22:38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2620"/>
    <d v="2015-08-04T19:04:37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2621"/>
    <d v="2016-06-30T22:17: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6"/>
    <s v="space exploration"/>
    <x v="2622"/>
    <d v="2012-03-05T00:55: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6"/>
    <s v="space exploration"/>
    <x v="2623"/>
    <d v="2015-08-11T19:46:5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2624"/>
    <d v="2015-05-12T16:12:17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2625"/>
    <d v="2016-10-18T04:14:3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1"/>
    <s v="indie rock"/>
    <x v="2626"/>
    <d v="2014-07-21T13:31:5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2627"/>
    <d v="2012-11-07T22:23:42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6"/>
    <s v="web"/>
    <x v="2628"/>
    <d v="2013-07-26T23:54:51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6"/>
    <s v="web"/>
    <x v="2629"/>
    <d v="2016-01-12T16:07:2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2"/>
    <s v="plays"/>
    <x v="2630"/>
    <d v="2016-04-27T00:54: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6"/>
    <s v="space exploration"/>
    <x v="2631"/>
    <d v="2015-10-08T03:27:1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1"/>
    <s v="rock"/>
    <x v="2632"/>
    <d v="2012-08-27T04:40:1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2"/>
    <s v="plays"/>
    <x v="2633"/>
    <d v="2016-08-23T18:22:0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2"/>
    <s v="plays"/>
    <x v="2634"/>
    <d v="2010-09-08T20:04: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6"/>
    <s v="hardware"/>
    <x v="2635"/>
    <d v="2013-09-03T13:27:54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1"/>
    <s v="faith"/>
    <x v="2636"/>
    <d v="2015-10-27T05:03:3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2637"/>
    <d v="2016-07-06T19:01:08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5"/>
    <s v="art books"/>
    <x v="2638"/>
    <d v="2015-09-08T19:00: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2"/>
    <s v="plays"/>
    <x v="2639"/>
    <d v="2014-07-07T21:50:1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2"/>
    <s v="musical"/>
    <x v="2640"/>
    <d v="2011-10-17T15:11:48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2641"/>
    <d v="2015-01-28T17:11:1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6"/>
    <s v="hardware"/>
    <x v="2642"/>
    <d v="2016-07-22T07:52:18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2"/>
    <s v="plays"/>
    <x v="2643"/>
    <d v="2015-07-12T18:31:4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2644"/>
    <d v="2017-01-20T11:49:3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5"/>
    <s v="fiction"/>
    <x v="2645"/>
    <d v="2016-11-16T17:36:0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5"/>
    <s v="translations"/>
    <x v="2646"/>
    <d v="2016-01-13T17:45:4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6"/>
    <s v="hardware"/>
    <x v="2647"/>
    <d v="2014-08-01T12:39:12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2"/>
    <s v="spaces"/>
    <x v="2648"/>
    <d v="2014-09-30T15:37: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2"/>
    <s v="plays"/>
    <x v="2649"/>
    <d v="2014-12-23T19:58:3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1"/>
    <s v="indie rock"/>
    <x v="2650"/>
    <d v="2015-10-17T10:18:4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2"/>
    <s v="plays"/>
    <x v="2651"/>
    <d v="2016-02-12T22:25:1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7"/>
    <s v="tabletop games"/>
    <x v="2652"/>
    <d v="2015-04-28T15:06:2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7"/>
    <s v="tabletop games"/>
    <x v="2653"/>
    <d v="2015-04-21T13:08: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2654"/>
    <d v="2014-08-18T16:45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2655"/>
    <d v="2011-08-23T18:28:4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2656"/>
    <d v="2016-07-08T18:08:1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2"/>
    <s v="plays"/>
    <x v="2657"/>
    <d v="2012-04-10T20:2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2"/>
    <s v="musical"/>
    <x v="2658"/>
    <d v="2012-10-16T14:40:5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2"/>
    <s v="spaces"/>
    <x v="2659"/>
    <d v="2016-12-15T21:48:0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2"/>
    <s v="plays"/>
    <x v="2660"/>
    <d v="2016-07-25T10:51:56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2661"/>
    <d v="2016-02-23T01:12:5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4"/>
    <s v="food trucks"/>
    <x v="2662"/>
    <d v="2014-07-10T20:36:01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2663"/>
    <d v="2012-07-09T23:12: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664"/>
    <d v="2014-01-21T19:01:1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1"/>
    <s v="rock"/>
    <x v="2665"/>
    <d v="2015-01-13T23:13:0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2666"/>
    <d v="2015-12-02T23:19:51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2667"/>
    <d v="2015-08-18T14:20:4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5"/>
    <s v="fiction"/>
    <x v="2668"/>
    <d v="2012-01-25T19:14:4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1"/>
    <s v="rock"/>
    <x v="2669"/>
    <d v="2015-03-18T18:30: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2670"/>
    <d v="2014-03-20T21:04:3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2"/>
    <s v="plays"/>
    <x v="2671"/>
    <d v="2016-01-12T16:29:0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2672"/>
    <d v="2014-07-23T18:36:0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6"/>
    <s v="hardware"/>
    <x v="2673"/>
    <d v="2011-09-16T23:09:0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2674"/>
    <d v="2014-05-05T10:43:0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1"/>
    <s v="indie rock"/>
    <x v="2675"/>
    <d v="2016-09-15T05:28: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6"/>
    <s v="hardware"/>
    <x v="2676"/>
    <d v="2015-11-10T00:36:0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3"/>
    <s v="photobooks"/>
    <x v="2677"/>
    <d v="2016-10-27T18:20:1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2678"/>
    <d v="2015-05-23T19:50:3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1"/>
    <s v="rock"/>
    <x v="2679"/>
    <d v="2014-07-15T15:20:23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1"/>
    <s v="rock"/>
    <x v="2680"/>
    <d v="2015-04-27T19:47:1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2"/>
    <s v="spaces"/>
    <x v="2681"/>
    <d v="2016-11-30T20:34:1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2682"/>
    <d v="2014-04-16T19:49:5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2683"/>
    <d v="2013-06-20T08:01:0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2"/>
    <s v="plays"/>
    <x v="2684"/>
    <d v="2015-01-22T08:53:5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2685"/>
    <d v="2015-07-14T07:50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686"/>
    <d v="2017-02-14T17:46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5"/>
    <s v="fiction"/>
    <x v="2687"/>
    <d v="2015-01-24T11:55:0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2"/>
    <s v="plays"/>
    <x v="2688"/>
    <d v="2016-05-20T14:30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6"/>
    <s v="web"/>
    <x v="2689"/>
    <d v="2016-10-11T23:22:08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2690"/>
    <d v="2016-10-22T03:36: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6"/>
    <s v="hardware"/>
    <x v="2691"/>
    <d v="2014-08-10T12:35:4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5"/>
    <s v="children's books"/>
    <x v="2692"/>
    <d v="2014-10-02T14:09:3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6"/>
    <s v="hardware"/>
    <x v="2693"/>
    <d v="2016-01-26T10:57:1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6"/>
    <s v="hardware"/>
    <x v="2694"/>
    <d v="2015-03-16T21:54:5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6"/>
    <s v="hardware"/>
    <x v="2695"/>
    <d v="2015-02-20T06:39:1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2"/>
    <s v="spaces"/>
    <x v="2696"/>
    <d v="2014-11-11T20:07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2"/>
    <s v="plays"/>
    <x v="2697"/>
    <d v="2016-03-22T02:18:0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6"/>
    <s v="wearables"/>
    <x v="2698"/>
    <d v="2015-05-01T14:45:2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2"/>
    <s v="spaces"/>
    <x v="2699"/>
    <d v="2016-07-05T12:06: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2700"/>
    <d v="2014-10-09T06:43:1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2"/>
    <s v="plays"/>
    <x v="2701"/>
    <d v="2015-01-25T03:15:4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2702"/>
    <d v="2015-06-16T19:37:0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5"/>
    <s v="translations"/>
    <x v="2703"/>
    <d v="2016-04-06T07:17:21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704"/>
    <d v="2016-03-18T21:27:5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2"/>
    <s v="plays"/>
    <x v="2705"/>
    <d v="2014-03-05T17:19:39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6"/>
    <s v="web"/>
    <x v="2706"/>
    <d v="2015-11-04T20:59:2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2"/>
    <s v="plays"/>
    <x v="2707"/>
    <d v="2015-04-20T22:39:5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3"/>
    <s v="photobooks"/>
    <x v="2708"/>
    <d v="2014-08-01T15:30:3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2"/>
    <s v="plays"/>
    <x v="2709"/>
    <d v="2011-04-15T18:11: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2"/>
    <s v="plays"/>
    <x v="2710"/>
    <d v="2012-08-14T16:47:3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2711"/>
    <d v="2014-11-10T18:33:15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1"/>
    <s v="faith"/>
    <x v="2712"/>
    <d v="2014-08-20T15:40:3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2"/>
    <s v="plays"/>
    <x v="2713"/>
    <d v="2014-05-30T05:08:0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2"/>
    <s v="plays"/>
    <x v="2714"/>
    <d v="2016-06-06T15:37:2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2715"/>
    <d v="2014-09-17T15:29:1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2"/>
    <s v="plays"/>
    <x v="2716"/>
    <d v="2016-01-19T19:09:2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2717"/>
    <d v="2011-04-05T02:13:5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1"/>
    <s v="faith"/>
    <x v="2718"/>
    <d v="2012-09-17T20:17:3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2719"/>
    <d v="2013-01-03T04:28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1"/>
    <s v="rock"/>
    <x v="2720"/>
    <d v="2010-10-18T05:24:2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2721"/>
    <d v="2013-09-26T23:42:49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2722"/>
    <d v="2017-03-08T17:15:0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2723"/>
    <d v="2016-11-15T13:39:49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2724"/>
    <d v="2012-07-30T21:11:2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2725"/>
    <d v="2016-12-30T18:56:48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6"/>
    <s v="web"/>
    <x v="2726"/>
    <d v="2016-07-14T00:13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1"/>
    <s v="rock"/>
    <x v="2727"/>
    <d v="2012-01-25T20:34:0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1"/>
    <s v="rock"/>
    <x v="2728"/>
    <d v="2016-08-23T17:00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1"/>
    <s v="rock"/>
    <x v="2729"/>
    <d v="2015-08-12T15:13: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730"/>
    <d v="2016-07-13T21:08:4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1"/>
    <s v="rock"/>
    <x v="2731"/>
    <d v="2016-08-02T20:19:2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2732"/>
    <d v="2016-03-16T20:48: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733"/>
    <d v="2015-01-06T16:11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1"/>
    <s v="rock"/>
    <x v="2734"/>
    <d v="2016-07-05T19:22: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2"/>
    <s v="plays"/>
    <x v="2735"/>
    <d v="2016-08-11T20:46: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1"/>
    <s v="rock"/>
    <x v="2736"/>
    <d v="2013-09-26T17:39:5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1"/>
    <s v="rock"/>
    <x v="2737"/>
    <d v="2013-05-07T15:33:2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6"/>
    <s v="hardware"/>
    <x v="2738"/>
    <d v="2014-10-31T07:03: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1"/>
    <s v="classical music"/>
    <x v="2739"/>
    <d v="2016-02-23T09:11:3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6"/>
    <s v="space exploration"/>
    <x v="2740"/>
    <d v="2012-04-05T17:25:4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2"/>
    <s v="plays"/>
    <x v="2741"/>
    <d v="2016-10-21T19:25:4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2"/>
    <s v="musical"/>
    <x v="2742"/>
    <d v="2017-03-13T21:14:2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2743"/>
    <d v="2012-07-26T18:11:42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x v="2744"/>
    <d v="2015-09-24T06:02:5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2"/>
    <s v="plays"/>
    <x v="2745"/>
    <d v="2016-01-15T16:20:3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2746"/>
    <d v="2014-10-14T14:02:38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2747"/>
    <d v="2016-06-17T17:39:3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2748"/>
    <d v="2014-04-25T13:32:3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6"/>
    <s v="hardware"/>
    <x v="2749"/>
    <d v="2016-04-05T03:04:5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1"/>
    <s v="indie rock"/>
    <x v="2750"/>
    <d v="2015-12-23T14:27:3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2"/>
    <s v="plays"/>
    <x v="2751"/>
    <d v="2017-02-01T13:51:1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2752"/>
    <d v="2015-05-04T19:41:08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1"/>
    <s v="rock"/>
    <x v="2753"/>
    <d v="2016-03-30T16:39:1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1"/>
    <s v="electronic music"/>
    <x v="2754"/>
    <d v="2016-07-10T19:54:2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6"/>
    <s v="wearables"/>
    <x v="2755"/>
    <d v="2017-01-14T01:26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7"/>
    <s v="tabletop games"/>
    <x v="2756"/>
    <d v="2015-10-15T12:2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2"/>
    <s v="plays"/>
    <x v="2757"/>
    <d v="2012-10-23T16:58:0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2"/>
    <s v="musical"/>
    <x v="2758"/>
    <d v="2016-06-08T23:29:55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2759"/>
    <d v="2016-03-31T07:41:4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6"/>
    <s v="hardware"/>
    <x v="2760"/>
    <d v="2016-03-15T14:00:5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6"/>
    <s v="wearables"/>
    <x v="2761"/>
    <d v="2015-03-02T04:34:3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1"/>
    <s v="metal"/>
    <x v="2762"/>
    <d v="2015-08-18T02:31:5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1"/>
    <s v="pop"/>
    <x v="2763"/>
    <d v="2011-04-04T20:47: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6"/>
    <s v="wearables"/>
    <x v="2764"/>
    <d v="2014-09-07T00:06: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6"/>
    <s v="wearables"/>
    <x v="2765"/>
    <d v="2013-09-02T00:06:4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7"/>
    <s v="tabletop games"/>
    <x v="2766"/>
    <d v="2015-06-02T21:59:4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1"/>
    <s v="rock"/>
    <x v="2767"/>
    <d v="2016-04-17T17:30:5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3"/>
    <s v="photobooks"/>
    <x v="2768"/>
    <d v="2014-03-21T13:10:45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2769"/>
    <d v="2016-06-24T16:55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6"/>
    <s v="wearables"/>
    <x v="2770"/>
    <d v="2015-07-02T22:06:1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2771"/>
    <d v="2015-02-18T04:45:32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4"/>
    <s v="food trucks"/>
    <x v="2772"/>
    <d v="2015-02-19T20:22:3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73"/>
    <d v="2013-07-22T22:20:3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1"/>
    <s v="rock"/>
    <x v="2774"/>
    <d v="2014-08-12T12:39: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775"/>
    <d v="2014-08-07T00:10:11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6"/>
    <s v="web"/>
    <x v="2776"/>
    <d v="2014-06-05T14:22:2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2"/>
    <s v="plays"/>
    <x v="2777"/>
    <d v="2016-03-02T07:14:5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2778"/>
    <d v="2015-06-18T17:54:44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6"/>
    <s v="web"/>
    <x v="2779"/>
    <d v="2016-05-25T17:13:34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2780"/>
    <d v="2014-08-07T08:31:46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2781"/>
    <d v="2016-05-24T10:25:4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2"/>
    <s v="plays"/>
    <x v="2782"/>
    <d v="2015-05-11T14:24:1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2"/>
    <s v="plays"/>
    <x v="2783"/>
    <d v="2016-02-05T02:10:0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2784"/>
    <d v="2015-08-24T20:10:0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2785"/>
    <d v="2015-05-18T12:20: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2786"/>
    <d v="2014-10-14T17:42:2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2"/>
    <s v="plays"/>
    <x v="2787"/>
    <d v="2011-04-25T04:33:2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1"/>
    <s v="indie rock"/>
    <x v="2788"/>
    <d v="2010-09-10T03:03: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1"/>
    <s v="rock"/>
    <x v="2789"/>
    <d v="2015-07-08T15:36:5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2"/>
    <s v="plays"/>
    <x v="2790"/>
    <d v="2012-06-20T23:02:4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2791"/>
    <d v="2013-04-19T14:31:1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2"/>
    <s v="plays"/>
    <x v="2792"/>
    <d v="2016-06-14T16:25:3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2"/>
    <s v="plays"/>
    <x v="2793"/>
    <d v="2016-05-13T17:46:5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4"/>
    <s v="food trucks"/>
    <x v="2794"/>
    <d v="2014-08-01T17:31: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2"/>
    <s v="plays"/>
    <x v="2795"/>
    <d v="2015-09-03T16:27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2796"/>
    <d v="2016-06-03T07:38:5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1"/>
    <s v="rock"/>
    <x v="2797"/>
    <d v="2013-10-30T01:05:2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1"/>
    <s v="indie rock"/>
    <x v="2798"/>
    <d v="2012-01-29T16:18:3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1"/>
    <s v="rock"/>
    <x v="2799"/>
    <d v="2016-06-17T18:09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1"/>
    <s v="rock"/>
    <x v="2800"/>
    <d v="2014-06-16T15:17:4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2801"/>
    <d v="2016-05-19T19:32:1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6"/>
    <s v="web"/>
    <x v="2802"/>
    <d v="2016-06-27T06:28:3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2"/>
    <s v="plays"/>
    <x v="2803"/>
    <d v="2012-03-28T16:00:4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1"/>
    <s v="rock"/>
    <x v="2804"/>
    <d v="2012-11-13T15:33:5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5"/>
    <s v="fiction"/>
    <x v="2805"/>
    <d v="2014-09-05T18:49:0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806"/>
    <d v="2014-05-13T15:47:0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2807"/>
    <d v="2014-01-24T12:00:5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1"/>
    <s v="jazz"/>
    <x v="2808"/>
    <d v="2016-01-22T22:36:3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6"/>
    <s v="wearables"/>
    <x v="2809"/>
    <d v="2014-10-07T03:22:3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3"/>
    <s v="photobooks"/>
    <x v="2810"/>
    <d v="2014-09-01T22:00:0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2811"/>
    <d v="2015-05-04T15:04:2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6"/>
    <s v="hardware"/>
    <x v="2812"/>
    <d v="2015-11-15T04:11:2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1"/>
    <s v="rock"/>
    <x v="2813"/>
    <d v="2016-05-06T23:3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1"/>
    <s v="indie rock"/>
    <x v="2814"/>
    <d v="2015-05-28T21:45:5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1"/>
    <s v="indie rock"/>
    <x v="2815"/>
    <d v="2014-04-08T16:25:55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3"/>
    <s v="photobooks"/>
    <x v="2816"/>
    <d v="2014-10-26T21:26:1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7"/>
    <s v="tabletop games"/>
    <x v="2817"/>
    <d v="2015-04-17T15:31:1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6"/>
    <s v="wearables"/>
    <x v="2818"/>
    <d v="2012-04-06T10:59:18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4"/>
    <s v="food trucks"/>
    <x v="2819"/>
    <d v="2014-11-22T14:47:59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2820"/>
    <d v="2012-03-19T21:22:4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6"/>
    <s v="space exploration"/>
    <x v="2821"/>
    <d v="2016-06-03T12:54:4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1"/>
    <s v="rock"/>
    <x v="2822"/>
    <d v="2016-08-21T20:53:3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1"/>
    <s v="indie rock"/>
    <x v="2823"/>
    <d v="2015-05-22T04:34:54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1"/>
    <s v="faith"/>
    <x v="2824"/>
    <d v="2017-01-31T19:51:4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1"/>
    <s v="pop"/>
    <x v="2825"/>
    <d v="2015-04-15T18:01:48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2826"/>
    <d v="2016-10-01T12:50:5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1"/>
    <s v="electronic music"/>
    <x v="2827"/>
    <d v="2014-10-16T21:08:4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1"/>
    <s v="rock"/>
    <x v="2828"/>
    <d v="2015-04-09T03:51: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7"/>
    <s v="tabletop games"/>
    <x v="2829"/>
    <d v="2016-06-09T23:49:5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1"/>
    <s v="pop"/>
    <x v="2830"/>
    <d v="2015-08-29T06:35:3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2"/>
    <s v="plays"/>
    <x v="2831"/>
    <d v="2015-03-02T19:39:0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1"/>
    <s v="indie rock"/>
    <x v="2832"/>
    <d v="2015-02-23T19:01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1"/>
    <s v="rock"/>
    <x v="2833"/>
    <d v="2013-07-11T18:50:4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7"/>
    <s v="tabletop games"/>
    <x v="2834"/>
    <d v="2014-07-24T03:00: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2"/>
    <s v="plays"/>
    <x v="2835"/>
    <d v="2014-10-03T10:29:3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2"/>
    <s v="spaces"/>
    <x v="2836"/>
    <d v="2016-01-06T02:45:3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2"/>
    <s v="spaces"/>
    <x v="2837"/>
    <d v="2016-10-14T09:17:4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6"/>
    <s v="space exploration"/>
    <x v="2838"/>
    <d v="2015-02-25T00:51:1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2"/>
    <s v="spaces"/>
    <x v="2839"/>
    <d v="2016-03-23T19:34:33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2840"/>
    <d v="2016-03-16T17:06:2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2841"/>
    <d v="2015-08-30T18:57:3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2842"/>
    <d v="2013-01-17T15:52: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2"/>
    <s v="spaces"/>
    <x v="2843"/>
    <d v="2011-11-18T01:00:5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2844"/>
    <d v="2015-02-07T04:44:5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2"/>
    <s v="plays"/>
    <x v="2845"/>
    <d v="2014-10-06T21:08:2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2"/>
    <s v="plays"/>
    <x v="2846"/>
    <d v="2011-11-16T01:26:3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2847"/>
    <d v="2015-06-12T04:58: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2"/>
    <s v="plays"/>
    <x v="2848"/>
    <d v="2015-06-16T17:24:36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849"/>
    <d v="2011-07-06T21:30:45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2850"/>
    <d v="2016-01-13T04:33:1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51"/>
    <d v="2015-07-14T08:46:4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2852"/>
    <d v="2015-02-14T17:11:5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2853"/>
    <d v="2016-04-24T13:14:1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2"/>
    <s v="plays"/>
    <x v="2854"/>
    <d v="2015-03-27T21:54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2"/>
    <s v="plays"/>
    <x v="2855"/>
    <d v="2016-02-10T00:24:46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5"/>
    <s v="fiction"/>
    <x v="2856"/>
    <d v="2015-07-06T16:50:3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2857"/>
    <d v="2015-03-01T05:16:5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2"/>
    <s v="plays"/>
    <x v="2858"/>
    <d v="2012-01-31T00:28:5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2859"/>
    <d v="2014-07-02T00:58: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2860"/>
    <d v="2015-09-09T18:20:2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6"/>
    <s v="hardware"/>
    <x v="2861"/>
    <d v="2014-05-01T22:27:2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6"/>
    <s v="web"/>
    <x v="2862"/>
    <d v="2015-10-14T13:20:4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2"/>
    <s v="plays"/>
    <x v="2863"/>
    <d v="2014-10-26T17:01:3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2"/>
    <s v="spaces"/>
    <x v="2864"/>
    <d v="2016-03-17T01:27:2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2"/>
    <s v="plays"/>
    <x v="2865"/>
    <d v="2016-01-11T16:42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6"/>
    <s v="web"/>
    <x v="2866"/>
    <d v="2016-05-06T12:42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2"/>
    <s v="plays"/>
    <x v="2867"/>
    <d v="2015-11-20T13:27:1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1"/>
    <s v="indie rock"/>
    <x v="2868"/>
    <d v="2015-11-10T14:14:5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4"/>
    <s v="food trucks"/>
    <x v="2869"/>
    <d v="2014-07-15T03:02: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2"/>
    <s v="plays"/>
    <x v="2870"/>
    <d v="2015-08-21T00:23:3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2"/>
    <s v="plays"/>
    <x v="2871"/>
    <d v="2015-03-04T00:16:4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2872"/>
    <d v="2014-10-15T17:16: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2"/>
    <s v="plays"/>
    <x v="2873"/>
    <d v="2015-02-25T21:55:5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2874"/>
    <d v="2016-06-27T15:19:29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6"/>
    <s v="web"/>
    <x v="2875"/>
    <d v="2016-04-05T11:47:4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6"/>
    <s v="wearables"/>
    <x v="2876"/>
    <d v="2012-04-27T15:43:13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6"/>
    <s v="web"/>
    <x v="2877"/>
    <d v="2016-05-21T17:48:2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2"/>
    <s v="plays"/>
    <x v="2878"/>
    <d v="2015-02-24T02:03:29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879"/>
    <d v="2014-05-22T02:18:32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6"/>
    <s v="web"/>
    <x v="2880"/>
    <d v="2013-12-12T21:02:2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2"/>
    <s v="plays"/>
    <x v="2881"/>
    <d v="2014-09-22T18:46:04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6"/>
    <s v="web"/>
    <x v="2882"/>
    <d v="2012-05-15T23:42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6"/>
    <s v="wearables"/>
    <x v="2883"/>
    <d v="2016-02-02T17:01:5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2"/>
    <s v="musical"/>
    <x v="2884"/>
    <d v="2016-05-09T00:57:0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2"/>
    <s v="plays"/>
    <x v="2885"/>
    <d v="2017-03-13T03:38:4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1"/>
    <s v="classical music"/>
    <x v="2886"/>
    <d v="2014-08-05T17:09:4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2"/>
    <s v="plays"/>
    <x v="2887"/>
    <d v="2016-07-27T04:56:3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2"/>
    <s v="plays"/>
    <x v="2888"/>
    <d v="2012-12-27T22:54:1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2"/>
    <s v="plays"/>
    <x v="2889"/>
    <d v="2012-01-18T01:08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1"/>
    <s v="rock"/>
    <x v="2890"/>
    <d v="2015-01-23T19:59: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2891"/>
    <d v="2014-06-10T10:09:1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5"/>
    <s v="children's books"/>
    <x v="2892"/>
    <d v="2015-09-23T13:58:1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6"/>
    <s v="wearables"/>
    <x v="2893"/>
    <d v="2015-03-26T21:38: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2"/>
    <s v="plays"/>
    <x v="2894"/>
    <d v="2016-06-03T16:01:2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2895"/>
    <d v="2015-06-19T18:44: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2"/>
    <s v="plays"/>
    <x v="2896"/>
    <d v="2015-02-26T05:05:5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1"/>
    <s v="metal"/>
    <x v="2897"/>
    <d v="2014-06-12T14:54:0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1"/>
    <s v="rock"/>
    <x v="2898"/>
    <d v="2014-11-20T20:56: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1"/>
    <s v="rock"/>
    <x v="2899"/>
    <d v="2016-04-13T19:04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2900"/>
    <d v="2015-07-28T15:54:3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6"/>
    <s v="hardware"/>
    <x v="2901"/>
    <d v="2014-06-26T22:48:3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2"/>
    <s v="plays"/>
    <x v="2902"/>
    <d v="2015-03-12T19:22:3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2903"/>
    <d v="2015-02-19T00:35:1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5"/>
    <s v="translations"/>
    <x v="2904"/>
    <d v="2014-08-26T05:19:3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2905"/>
    <d v="2014-10-14T13:00:5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"/>
    <s v="plays"/>
    <x v="2906"/>
    <d v="2014-04-11T11:50:5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2"/>
    <s v="plays"/>
    <x v="2907"/>
    <d v="2012-01-31T22:46:1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2"/>
    <s v="plays"/>
    <x v="2908"/>
    <d v="2015-06-03T00:40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2"/>
    <s v="plays"/>
    <x v="2909"/>
    <d v="2015-01-12T15:23:4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2910"/>
    <d v="2015-02-05T15:18:4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2911"/>
    <d v="2016-06-08T00:31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2"/>
    <s v="plays"/>
    <x v="2912"/>
    <d v="2016-07-24T03:07:1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2"/>
    <s v="plays"/>
    <x v="2913"/>
    <d v="2014-11-13T20:28:2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2"/>
    <s v="plays"/>
    <x v="2914"/>
    <d v="2013-09-17T13:38:0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2915"/>
    <d v="2013-12-02T19:03:5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916"/>
    <d v="2011-02-16T18:24: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1"/>
    <s v="world music"/>
    <x v="2917"/>
    <d v="2014-12-04T00:07: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6"/>
    <s v="wearables"/>
    <x v="2918"/>
    <d v="2016-03-31T23:33:5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1"/>
    <s v="electronic music"/>
    <x v="2919"/>
    <d v="2015-11-23T20:17:5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2920"/>
    <d v="2015-06-25T03:29:5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2"/>
    <s v="plays"/>
    <x v="2921"/>
    <d v="2015-03-28T18:41:2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2"/>
    <s v="plays"/>
    <x v="2922"/>
    <d v="2015-01-06T23:14:1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6"/>
    <s v="web"/>
    <x v="2923"/>
    <d v="2014-04-30T22:09:1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24"/>
    <d v="2014-08-11T18:16:5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2"/>
    <s v="spaces"/>
    <x v="2925"/>
    <d v="2016-02-09T05:48:0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2926"/>
    <d v="2016-11-11T16:20:0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2927"/>
    <d v="2015-05-06T08:02:55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1"/>
    <s v="faith"/>
    <x v="2928"/>
    <d v="2017-01-24T15:05: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6"/>
    <s v="wearables"/>
    <x v="2929"/>
    <d v="2015-01-27T18:28:38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2"/>
    <s v="musical"/>
    <x v="2930"/>
    <d v="2016-04-19T11:10:48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931"/>
    <d v="2015-04-08T03:57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2932"/>
    <d v="2013-09-30T16:40:0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3"/>
    <s v="photobooks"/>
    <x v="2933"/>
    <d v="2014-04-28T23:24:0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2934"/>
    <d v="2016-11-22T09:01:0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2935"/>
    <d v="2015-07-13T18:22:49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936"/>
    <d v="2015-07-06T19:46:3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2937"/>
    <d v="2014-10-15T20:58:1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1"/>
    <s v="rock"/>
    <x v="2938"/>
    <d v="2015-08-12T01:04:1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939"/>
    <d v="2010-09-15T16:25:0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2"/>
    <s v="plays"/>
    <x v="2940"/>
    <d v="2016-02-16T18:25:4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2941"/>
    <d v="2016-07-19T16:52:1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2942"/>
    <d v="2014-07-15T22:50:3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2943"/>
    <d v="2016-03-01T13:36: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6"/>
    <s v="wearables"/>
    <x v="2944"/>
    <d v="2016-08-23T01:17:4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5"/>
    <s v="translations"/>
    <x v="2945"/>
    <d v="2011-01-21T15:35:13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2946"/>
    <d v="2015-04-14T16:36:3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2"/>
    <s v="plays"/>
    <x v="2947"/>
    <d v="2013-11-20T10:04:5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2"/>
    <s v="spaces"/>
    <x v="2948"/>
    <d v="2014-07-08T17:41: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5"/>
    <s v="fiction"/>
    <x v="2949"/>
    <d v="2017-03-01T16:50:0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6"/>
    <s v="wearables"/>
    <x v="2950"/>
    <d v="2012-06-08T12:29:2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3"/>
    <s v="photobooks"/>
    <x v="2951"/>
    <d v="2016-04-25T17:23:4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4"/>
    <s v="restaurants"/>
    <x v="2952"/>
    <d v="2016-04-19T13:35:36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953"/>
    <d v="2016-02-24T03:53:08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4"/>
    <s v="food trucks"/>
    <x v="2954"/>
    <d v="2016-01-11T19:30: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1"/>
    <s v="pop"/>
    <x v="2955"/>
    <d v="2014-04-02T12:30:1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2956"/>
    <d v="2016-07-17T18:13:3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2957"/>
    <d v="2015-03-04T17:20:1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2"/>
    <s v="plays"/>
    <x v="2958"/>
    <d v="2016-04-08T22:40:1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1"/>
    <s v="faith"/>
    <x v="2959"/>
    <d v="2013-05-15T00:00:3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1"/>
    <s v="classical music"/>
    <x v="2960"/>
    <d v="2013-02-15T17:13:0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2961"/>
    <d v="2015-05-30T17:26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962"/>
    <d v="2015-10-26T21:04:5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1"/>
    <s v="rock"/>
    <x v="2963"/>
    <d v="2016-05-26T01:07:4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6"/>
    <s v="web"/>
    <x v="2964"/>
    <d v="2014-04-11T03:18: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6"/>
    <s v="hardware"/>
    <x v="2965"/>
    <d v="2015-07-11T22:17: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1"/>
    <s v="rock"/>
    <x v="2966"/>
    <d v="2015-10-13T11:02:2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5"/>
    <s v="fiction"/>
    <x v="2967"/>
    <d v="2015-06-05T17:00:1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2968"/>
    <d v="2017-02-24T21:29:3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1"/>
    <s v="rock"/>
    <x v="2969"/>
    <d v="2017-01-01T21:45:3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1"/>
    <s v="rock"/>
    <x v="2970"/>
    <d v="2015-02-07T14:46:29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4"/>
    <s v="food trucks"/>
    <x v="2971"/>
    <d v="2016-06-21T12:38:03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6"/>
    <s v="wearables"/>
    <x v="2972"/>
    <d v="2016-10-30T16:01:4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2973"/>
    <d v="2015-05-03T01:40:09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2974"/>
    <d v="2014-03-25T22:52:5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2975"/>
    <d v="2016-08-10T20:03:5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6"/>
    <s v="hardware"/>
    <x v="2976"/>
    <d v="2015-02-12T03:05: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1"/>
    <s v="indie rock"/>
    <x v="2977"/>
    <d v="2015-01-17T19:58:29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6"/>
    <s v="web"/>
    <x v="2978"/>
    <d v="2017-02-08T02:54: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979"/>
    <d v="2011-06-01T19:05:2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2980"/>
    <d v="2015-11-18T16:27:0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6"/>
    <s v="wearables"/>
    <x v="2981"/>
    <d v="2016-04-24T19:53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6"/>
    <s v="wearables"/>
    <x v="2982"/>
    <d v="2014-04-29T20:00:2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1"/>
    <s v="electronic music"/>
    <x v="2983"/>
    <d v="2016-09-02T18:04:46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4"/>
    <s v="food trucks"/>
    <x v="2984"/>
    <d v="2016-04-20T15:41:1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6"/>
    <s v="web"/>
    <x v="2985"/>
    <d v="2016-11-02T14:00:2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2986"/>
    <d v="2011-08-06T14:30:2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1"/>
    <s v="metal"/>
    <x v="2987"/>
    <d v="2014-05-24T15:25:5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1"/>
    <s v="faith"/>
    <x v="2988"/>
    <d v="2014-10-29T19:15:26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1"/>
    <s v="rock"/>
    <x v="2989"/>
    <d v="2016-04-14T15:18:28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6"/>
    <s v="gadgets"/>
    <x v="2990"/>
    <d v="2016-05-05T20:55: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3"/>
    <s v="photobooks"/>
    <x v="2991"/>
    <d v="2016-10-06T14:57:4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2"/>
    <s v="spaces"/>
    <x v="2992"/>
    <d v="2015-01-15T17:42:23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6"/>
    <s v="wearables"/>
    <x v="2993"/>
    <d v="2014-12-11T16:37:32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6"/>
    <s v="wearables"/>
    <x v="2994"/>
    <d v="2015-07-07T19:35:23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6"/>
    <s v="wearables"/>
    <x v="2995"/>
    <d v="2017-03-09T13:54:0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6"/>
    <s v="hardware"/>
    <x v="2996"/>
    <d v="2013-11-25T08:00:2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6"/>
    <s v="hardware"/>
    <x v="2997"/>
    <d v="2017-01-11T02:19:0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3"/>
    <s v="photobooks"/>
    <x v="2998"/>
    <d v="2016-12-21T00:44:5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6"/>
    <s v="web"/>
    <x v="2999"/>
    <d v="2014-12-04T00:57:5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3000"/>
    <d v="2012-07-05T21:37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3001"/>
    <d v="2013-06-20T23:06:2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4"/>
    <s v="food trucks"/>
    <x v="3002"/>
    <d v="2015-08-03T22:49:0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6"/>
    <s v="wearables"/>
    <x v="3003"/>
    <d v="2012-11-15T22:11:5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6"/>
    <s v="web"/>
    <x v="3004"/>
    <d v="2017-03-02T16:22:4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3005"/>
    <d v="2014-06-27T20:47:4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6"/>
    <s v="hardware"/>
    <x v="3006"/>
    <d v="2015-02-25T00:02: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6"/>
    <s v="wearables"/>
    <x v="3007"/>
    <d v="2014-10-15T01:37:2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2"/>
    <s v="plays"/>
    <x v="3008"/>
    <d v="2014-09-16T15:58:59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6"/>
    <s v="wearables"/>
    <x v="3009"/>
    <d v="2016-11-30T02:03:5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010"/>
    <d v="2011-05-12T17:02:2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3011"/>
    <d v="2012-08-13T18:02:1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3"/>
    <s v="photobooks"/>
    <x v="3012"/>
    <d v="2015-05-05T05:26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1"/>
    <s v="rock"/>
    <x v="3013"/>
    <d v="2017-02-06T16:03:2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3014"/>
    <d v="2015-04-26T12:44:5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6"/>
    <s v="wearables"/>
    <x v="3015"/>
    <d v="2011-01-14T10:18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6"/>
    <s v="web"/>
    <x v="3016"/>
    <d v="2014-11-03T22:29:0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6"/>
    <s v="web"/>
    <x v="3017"/>
    <d v="2014-10-02T22:01: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6"/>
    <s v="wearables"/>
    <x v="3018"/>
    <d v="2014-11-28T21:02:4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6"/>
    <s v="wearables"/>
    <x v="3019"/>
    <d v="2014-08-18T17:08:2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3020"/>
    <d v="2014-06-13T02:47:0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21"/>
    <d v="2015-06-16T18:12:2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6"/>
    <s v="gadgets"/>
    <x v="3022"/>
    <d v="2016-12-04T16:02:4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023"/>
    <d v="2016-12-22T11:47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2"/>
    <s v="plays"/>
    <x v="3024"/>
    <d v="2015-08-07T14:47:0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1"/>
    <s v="indie rock"/>
    <x v="3025"/>
    <d v="2015-08-18T14:59:5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3026"/>
    <d v="2014-04-10T12:36:2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1"/>
    <s v="rock"/>
    <x v="3027"/>
    <d v="2014-05-16T15:16:04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4"/>
    <s v="restaurants"/>
    <x v="3028"/>
    <d v="2009-08-25T15:26:5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3029"/>
    <d v="2011-01-24T19:48:4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6"/>
    <s v="wearables"/>
    <x v="3030"/>
    <d v="2017-02-09T17:36:3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3031"/>
    <d v="2013-11-26T23:54:54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5"/>
    <s v="translations"/>
    <x v="3032"/>
    <d v="2014-01-27T22:11:35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6"/>
    <s v="wearables"/>
    <x v="3033"/>
    <d v="2012-09-05T22:44:1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3034"/>
    <d v="2012-07-26T18:19:0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7"/>
    <s v="tabletop games"/>
    <x v="3035"/>
    <d v="2014-12-02T08:20:2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2"/>
    <s v="musical"/>
    <x v="3036"/>
    <d v="2013-01-02T11:55:27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2"/>
    <s v="musical"/>
    <x v="3037"/>
    <d v="2017-02-16T10:14:4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1"/>
    <s v="indie rock"/>
    <x v="3038"/>
    <d v="2015-11-23T16:59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1"/>
    <s v="jazz"/>
    <x v="3039"/>
    <d v="2014-09-08T03:54:1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"/>
    <s v="spaces"/>
    <x v="3040"/>
    <d v="2014-10-14T16:20:2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5"/>
    <s v="fiction"/>
    <x v="3041"/>
    <d v="2014-07-09T14:12:2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3042"/>
    <d v="2012-07-09T17:49:3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1"/>
    <s v="rock"/>
    <x v="3043"/>
    <d v="2015-01-27T16:00:2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1"/>
    <s v="jazz"/>
    <x v="3044"/>
    <d v="2015-02-22T21:11:45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045"/>
    <d v="2015-10-02T19:01:0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1"/>
    <s v="jazz"/>
    <x v="3046"/>
    <d v="2012-08-23T10:07:0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3047"/>
    <d v="2016-01-28T06:45:3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6"/>
    <s v="hardware"/>
    <x v="3048"/>
    <d v="2014-02-13T19:58:29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3049"/>
    <d v="2015-08-10T07:31:09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4"/>
    <s v="restaurants"/>
    <x v="3050"/>
    <d v="2015-02-10T22:58:3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4"/>
    <s v="food trucks"/>
    <x v="3051"/>
    <d v="2012-02-22T01:22:3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3052"/>
    <d v="2013-03-15T21:03:5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3053"/>
    <d v="2015-03-04T22:10:0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6"/>
    <s v="web"/>
    <x v="3054"/>
    <d v="2015-10-05T15:43:5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6"/>
    <s v="space exploration"/>
    <x v="3055"/>
    <d v="2016-09-17T22:08:5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6"/>
    <s v="space exploration"/>
    <x v="3056"/>
    <d v="2017-02-02T20:00:27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3057"/>
    <d v="2016-11-15T05:09:3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058"/>
    <d v="2013-02-06T19:11:1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6"/>
    <s v="space exploration"/>
    <x v="3059"/>
    <d v="2010-06-14T02:01:3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6"/>
    <s v="wearables"/>
    <x v="3060"/>
    <d v="2015-05-11T14:08:5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6"/>
    <s v="hardware"/>
    <x v="3061"/>
    <d v="2016-03-07T12:13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062"/>
    <d v="2016-09-26T13:11:1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6"/>
    <s v="hardware"/>
    <x v="3063"/>
    <d v="2015-10-06T14:13:09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3064"/>
    <d v="2014-01-07T19:00:4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3065"/>
    <d v="2015-05-15T19:36:1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7"/>
    <s v="tabletop games"/>
    <x v="3066"/>
    <d v="2014-05-07T16:36:3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2"/>
    <s v="plays"/>
    <x v="3067"/>
    <d v="2015-11-10T14:48: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3068"/>
    <d v="2015-01-22T22:05:2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3069"/>
    <d v="2014-06-01T17:07:0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3070"/>
    <d v="2015-10-20T19:45:1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3071"/>
    <d v="2013-05-15T19:32:3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6"/>
    <s v="space exploration"/>
    <x v="3072"/>
    <d v="2016-05-06T10:43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6"/>
    <s v="web"/>
    <x v="3073"/>
    <d v="2016-02-20T00:27: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1"/>
    <s v="electronic music"/>
    <x v="3074"/>
    <d v="2015-04-10T18:45:3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2"/>
    <s v="plays"/>
    <x v="3075"/>
    <d v="2016-06-06T00:13:44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3076"/>
    <d v="2011-09-09T17:07:13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6"/>
    <s v="web"/>
    <x v="3077"/>
    <d v="2015-12-04T00:56:4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2"/>
    <s v="plays"/>
    <x v="3078"/>
    <d v="2014-09-03T11:29:3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3079"/>
    <d v="2016-09-19T07:53:2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3080"/>
    <d v="2015-02-07T16:13:46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3081"/>
    <d v="2010-05-01T05:45:3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3082"/>
    <d v="2012-11-20T11:58:4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2"/>
    <s v="plays"/>
    <x v="3083"/>
    <d v="2016-09-08T09:20: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3084"/>
    <d v="2016-06-17T17:49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3085"/>
    <d v="2016-01-01T00:11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3086"/>
    <d v="2014-07-08T15:30:4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4"/>
    <s v="food trucks"/>
    <x v="3087"/>
    <d v="2016-04-09T16:25:1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2"/>
    <s v="spaces"/>
    <x v="3088"/>
    <d v="2016-07-19T02:38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5"/>
    <s v="children's books"/>
    <x v="3089"/>
    <d v="2015-09-21T03:03:5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4"/>
    <s v="food trucks"/>
    <x v="3090"/>
    <d v="2015-03-27T03:53:0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1"/>
    <s v="indie rock"/>
    <x v="3091"/>
    <d v="2016-12-05T23:51:2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2"/>
    <s v="plays"/>
    <x v="3092"/>
    <d v="2011-10-28T16:35:58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3093"/>
    <d v="2016-09-23T14:45:14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3094"/>
    <d v="2015-01-12T23:33:28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3095"/>
    <d v="2014-12-09T03:26: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2"/>
    <s v="plays"/>
    <x v="3096"/>
    <d v="2015-08-02T04:03: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3097"/>
    <d v="2016-09-19T08:21:3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2"/>
    <s v="spaces"/>
    <x v="3098"/>
    <d v="2014-10-06T19:38:3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2"/>
    <s v="plays"/>
    <x v="3099"/>
    <d v="2014-10-07T18:16:58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3100"/>
    <d v="2015-08-19T18:20:39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3101"/>
    <d v="2015-12-29T17:16:3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3102"/>
    <d v="2014-09-10T23:23:4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6"/>
    <s v="space exploration"/>
    <x v="3103"/>
    <d v="2014-02-05T03:35:1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2"/>
    <s v="musical"/>
    <x v="3104"/>
    <d v="2016-06-30T21:13:1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6"/>
    <s v="space exploration"/>
    <x v="3105"/>
    <d v="2015-03-07T16:15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6"/>
    <s v="space exploration"/>
    <x v="3106"/>
    <d v="2010-03-10T21:15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2"/>
    <s v="plays"/>
    <x v="3107"/>
    <d v="2015-01-27T15:09:41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x v="3108"/>
    <d v="2015-10-20T17:58:1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109"/>
    <d v="2015-07-13T18:00:2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6"/>
    <s v="makerspaces"/>
    <x v="3110"/>
    <d v="2014-03-25T19:11:0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111"/>
    <d v="2015-08-12T03:38:2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4"/>
    <s v="food trucks"/>
    <x v="3112"/>
    <d v="2017-01-26T09:01:4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1"/>
    <s v="rock"/>
    <x v="3113"/>
    <d v="2015-04-09T09:35:1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6"/>
    <s v="space exploration"/>
    <x v="3114"/>
    <d v="2015-10-26T14:49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6"/>
    <s v="web"/>
    <x v="3115"/>
    <d v="2016-05-08T08:11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3116"/>
    <d v="2014-11-25T19:54:5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1"/>
    <s v="rock"/>
    <x v="3117"/>
    <d v="2015-10-30T21:48:0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2"/>
    <s v="plays"/>
    <x v="3118"/>
    <d v="2015-08-31T11:55:2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1"/>
    <s v="rock"/>
    <x v="3119"/>
    <d v="2015-02-08T03:39:4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3120"/>
    <d v="2012-05-12T04:01:23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3121"/>
    <d v="2015-05-05T19:48:35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6"/>
    <s v="web"/>
    <x v="3122"/>
    <d v="2016-06-17T18:32:18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"/>
    <s v="plays"/>
    <x v="3123"/>
    <d v="2015-09-23T17:26:4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6"/>
    <s v="hardware"/>
    <x v="3124"/>
    <d v="2017-01-25T11:58:2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1"/>
    <s v="rock"/>
    <x v="3125"/>
    <d v="2012-02-17T13:17:0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7"/>
    <s v="tabletop games"/>
    <x v="3126"/>
    <d v="2014-05-12T09:50:2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2"/>
    <s v="plays"/>
    <x v="3127"/>
    <d v="2016-01-12T19:10:2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6"/>
    <s v="web"/>
    <x v="3128"/>
    <d v="2015-04-08T00:52:3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1"/>
    <s v="indie rock"/>
    <x v="3129"/>
    <d v="2016-05-03T04:01:3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3130"/>
    <d v="2014-11-03T21:33: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1"/>
    <s v="faith"/>
    <x v="3131"/>
    <d v="2015-04-13T20:11:2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132"/>
    <d v="2015-02-09T17:05:0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2"/>
    <s v="plays"/>
    <x v="3133"/>
    <d v="2016-03-17T22:39:0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134"/>
    <d v="2015-10-14T11:12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3135"/>
    <d v="2013-03-07T07:16:2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3136"/>
    <d v="2015-10-27T19:54:2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7"/>
    <s v="tabletop games"/>
    <x v="3137"/>
    <d v="2016-11-28T22:00:3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1"/>
    <s v="faith"/>
    <x v="3138"/>
    <d v="2015-07-26T22:49:5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3"/>
    <s v="photobooks"/>
    <x v="3139"/>
    <d v="2016-03-06T22:36: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6"/>
    <s v="wearables"/>
    <x v="3140"/>
    <d v="2015-02-23T17:16:1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141"/>
    <d v="2014-08-04T18:48: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1"/>
    <s v="electronic music"/>
    <x v="3142"/>
    <d v="2016-11-02T17:13: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2"/>
    <s v="plays"/>
    <x v="3143"/>
    <d v="2016-05-07T06:37: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144"/>
    <d v="2016-04-23T00:22:3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3145"/>
    <d v="2016-03-22T11:55:2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6"/>
    <s v="space exploration"/>
    <x v="3146"/>
    <d v="2010-08-27T00:16: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2"/>
    <s v="plays"/>
    <x v="3147"/>
    <d v="2016-05-02T17:42:3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148"/>
    <d v="2013-09-25T23:00:1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3149"/>
    <d v="2014-07-09T18:55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x v="3150"/>
    <d v="2016-04-01T21:14:3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1"/>
    <s v="rock"/>
    <x v="3151"/>
    <d v="2014-08-19T20:46:16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5"/>
    <s v="translations"/>
    <x v="3152"/>
    <d v="2014-03-31T16:51:2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2"/>
    <s v="plays"/>
    <x v="3153"/>
    <d v="2016-02-13T16:06: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2"/>
    <s v="plays"/>
    <x v="3154"/>
    <d v="2016-09-13T15:12:3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2"/>
    <s v="plays"/>
    <x v="3155"/>
    <d v="2014-10-23T12:13:5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1"/>
    <s v="indie rock"/>
    <x v="3156"/>
    <d v="2015-08-01T16:04:5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3157"/>
    <d v="2014-10-26T17:12:5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6"/>
    <s v="makerspaces"/>
    <x v="3158"/>
    <d v="2014-08-25T16:24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2"/>
    <s v="plays"/>
    <x v="3159"/>
    <d v="2012-04-25T23:39:4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1"/>
    <s v="pop"/>
    <x v="3160"/>
    <d v="2015-03-16T20:35:2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1"/>
    <s v="indie rock"/>
    <x v="3161"/>
    <d v="2015-05-12T07:07:56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5"/>
    <s v="fiction"/>
    <x v="3162"/>
    <d v="2013-01-02T20:19:25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3163"/>
    <d v="2014-06-25T18:35: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6"/>
    <s v="wearables"/>
    <x v="3164"/>
    <d v="2015-04-20T19:39:1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165"/>
    <d v="2017-03-07T18:35:3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3166"/>
    <d v="2016-11-04T20:54:43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3167"/>
    <d v="2016-03-31T22:36:48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4"/>
    <s v="food trucks"/>
    <x v="3168"/>
    <d v="2011-05-24T00:31:0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1"/>
    <s v="indie rock"/>
    <x v="3169"/>
    <d v="2011-06-19T15:07:5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2"/>
    <s v="musical"/>
    <x v="3170"/>
    <d v="2016-02-03T01:55:5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5"/>
    <s v="children's books"/>
    <x v="3171"/>
    <d v="2010-10-27T06:20:0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1"/>
    <s v="electronic music"/>
    <x v="3172"/>
    <d v="2015-10-30T00:49:0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2"/>
    <s v="plays"/>
    <x v="3173"/>
    <d v="2015-04-13T14:54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3174"/>
    <d v="2016-03-06T20:58:5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3175"/>
    <d v="2014-08-29T18:19:33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x v="3176"/>
    <d v="2014-07-29T13:27:2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2"/>
    <s v="plays"/>
    <x v="3177"/>
    <d v="2015-06-23T06:46:3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1"/>
    <s v="indie rock"/>
    <x v="3178"/>
    <d v="2015-02-08T14:32:0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3179"/>
    <d v="2013-11-05T02:00:5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180"/>
    <d v="2015-12-22T21:18:2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2"/>
    <s v="plays"/>
    <x v="3181"/>
    <d v="2015-02-09T04:26:23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6"/>
    <s v="web"/>
    <x v="3182"/>
    <d v="2014-07-10T22:43:4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2"/>
    <s v="plays"/>
    <x v="3183"/>
    <d v="2014-08-27T03:22:1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1"/>
    <s v="faith"/>
    <x v="3184"/>
    <d v="2015-06-16T19:47:5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2"/>
    <s v="plays"/>
    <x v="3185"/>
    <d v="2015-12-24T08:45:5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186"/>
    <d v="2014-07-18T11:24:19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3187"/>
    <d v="2014-04-01T23:57:4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188"/>
    <d v="2016-05-22T15:02:3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3189"/>
    <d v="2014-08-18T19:10:1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2"/>
    <s v="plays"/>
    <x v="3190"/>
    <d v="2013-05-22T18:18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2"/>
    <s v="plays"/>
    <x v="3191"/>
    <d v="2016-08-23T21:47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6"/>
    <s v="wearables"/>
    <x v="3192"/>
    <d v="2016-06-22T18:55:3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4"/>
    <s v="food trucks"/>
    <x v="3193"/>
    <d v="2014-12-18T17:07:2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2"/>
    <s v="plays"/>
    <x v="3194"/>
    <d v="2013-10-10T00:18:5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3195"/>
    <d v="2015-07-29T16:41:46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5"/>
    <s v="fiction"/>
    <x v="3196"/>
    <d v="2015-02-17T22:47:4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1"/>
    <s v="rock"/>
    <x v="3197"/>
    <d v="2014-11-19T14:19:0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3198"/>
    <d v="2017-01-18T07:53:4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3199"/>
    <d v="2016-02-22T12:52:0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1"/>
    <s v="jazz"/>
    <x v="3200"/>
    <d v="2013-10-16T11:39:08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6"/>
    <s v="web"/>
    <x v="3201"/>
    <d v="2016-06-24T11:28:4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3202"/>
    <d v="2013-04-01T21:42:37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5"/>
    <s v="fiction"/>
    <x v="3203"/>
    <d v="2014-11-18T04:32:2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204"/>
    <d v="2014-12-15T23:08: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2"/>
    <s v="plays"/>
    <x v="3205"/>
    <d v="2015-07-09T08:35: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2"/>
    <s v="plays"/>
    <x v="3206"/>
    <d v="2015-10-12T22:34:1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1"/>
    <s v="pop"/>
    <x v="3207"/>
    <d v="2016-05-09T15:06:59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3208"/>
    <d v="2015-03-04T22:44:1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4"/>
    <s v="food trucks"/>
    <x v="3209"/>
    <d v="2012-06-12T17:45:3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6"/>
    <s v="wearables"/>
    <x v="3210"/>
    <d v="2013-09-09T08:18:0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2"/>
    <s v="plays"/>
    <x v="3211"/>
    <d v="2016-02-01T03:43:0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5"/>
    <s v="fiction"/>
    <x v="3212"/>
    <d v="2014-09-15T14:26: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6"/>
    <s v="web"/>
    <x v="3213"/>
    <d v="2014-06-09T19:32:3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1"/>
    <s v="rock"/>
    <x v="3214"/>
    <d v="2016-09-02T03:25:44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6"/>
    <s v="web"/>
    <x v="3215"/>
    <d v="2015-01-05T23:22:29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3216"/>
    <d v="2014-07-13T15:51:5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2"/>
    <s v="plays"/>
    <x v="3217"/>
    <d v="2013-12-08T00:39:5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3218"/>
    <d v="2015-01-09T10:11:17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1"/>
    <s v="rock"/>
    <x v="3219"/>
    <d v="2011-03-31T03:42:1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220"/>
    <d v="2014-09-26T23:55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1"/>
    <s v="rock"/>
    <x v="3221"/>
    <d v="2016-07-12T22:23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2"/>
    <s v="plays"/>
    <x v="3222"/>
    <d v="2014-08-28T01:02:4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3223"/>
    <d v="2014-12-09T20:58:03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3224"/>
    <d v="2015-03-05T05:01:06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6"/>
    <s v="wearables"/>
    <x v="3225"/>
    <d v="2012-09-04T23:07:1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3226"/>
    <d v="2013-07-29T15:56:3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1"/>
    <s v="jazz"/>
    <x v="3227"/>
    <d v="2015-03-19T01:40:1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3228"/>
    <d v="2015-06-17T21:45:3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2"/>
    <s v="plays"/>
    <x v="3229"/>
    <d v="2012-07-11T21:44:4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230"/>
    <d v="2016-02-09T13:42:3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3231"/>
    <d v="2015-08-27T18:58:1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3232"/>
    <d v="2014-11-28T21:08:4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3233"/>
    <d v="2015-01-15T23:02: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7"/>
    <s v="tabletop games"/>
    <x v="3234"/>
    <d v="2015-10-06T20:44:4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235"/>
    <d v="2015-06-28T05:32:3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7"/>
    <s v="tabletop games"/>
    <x v="3236"/>
    <d v="2015-06-14T19:32:39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6"/>
    <s v="space exploration"/>
    <x v="3237"/>
    <d v="2015-08-15T19:07:57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238"/>
    <d v="2015-06-29T19:35:49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239"/>
    <d v="2016-06-01T06:38:2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240"/>
    <d v="2015-09-14T12:00: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241"/>
    <d v="2016-03-18T02:29:0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2"/>
    <s v="plays"/>
    <x v="3242"/>
    <d v="2015-11-14T15:41:2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2"/>
    <s v="plays"/>
    <x v="3243"/>
    <d v="2014-06-16T16:03:4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2"/>
    <s v="plays"/>
    <x v="3244"/>
    <d v="2011-05-31T15:19:2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2"/>
    <s v="plays"/>
    <x v="3245"/>
    <d v="2015-02-21T00:18: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2"/>
    <s v="plays"/>
    <x v="3246"/>
    <d v="2014-10-11T18:48:21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x v="3247"/>
    <d v="2016-10-26T14:16:3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3248"/>
    <d v="2016-09-15T06:55: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6"/>
    <s v="wearables"/>
    <x v="3249"/>
    <d v="2011-07-07T20:05:5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250"/>
    <d v="2016-01-07T19:00: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3251"/>
    <d v="2015-10-01T15:53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2"/>
    <s v="spaces"/>
    <x v="3252"/>
    <d v="2016-06-11T18:35:3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2"/>
    <s v="musical"/>
    <x v="3253"/>
    <d v="2015-02-10T20:13:0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3254"/>
    <d v="2015-08-05T16:11:0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2"/>
    <s v="plays"/>
    <x v="3255"/>
    <d v="2016-01-21T04:06:3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3256"/>
    <d v="2016-03-28T14:58:2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257"/>
    <d v="2015-12-30T08:00:2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3258"/>
    <d v="2015-04-19T13:13: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3259"/>
    <d v="2016-10-11T12:37:0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260"/>
    <d v="2014-07-11T16:56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3"/>
    <s v="photobooks"/>
    <x v="3261"/>
    <d v="2013-12-04T21:53: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6"/>
    <s v="web"/>
    <x v="3262"/>
    <d v="2016-08-30T14:24:4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2"/>
    <s v="plays"/>
    <x v="3263"/>
    <d v="2014-09-09T15:58:0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3"/>
    <s v="photobooks"/>
    <x v="3264"/>
    <d v="2012-09-12T00:58:59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5"/>
    <s v="translations"/>
    <x v="3265"/>
    <d v="2014-06-06T12:45:3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3266"/>
    <d v="2014-12-02T16:48:5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1"/>
    <s v="jazz"/>
    <x v="3267"/>
    <d v="2012-03-09T19:19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3268"/>
    <d v="2014-07-09T07:48:4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6"/>
    <s v="hardware"/>
    <x v="3269"/>
    <d v="2015-01-23T20:09: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5"/>
    <s v="translations"/>
    <x v="3270"/>
    <d v="2016-05-08T00:12:0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3271"/>
    <d v="2015-02-01T16:54:3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4"/>
    <s v="restaurants"/>
    <x v="3272"/>
    <d v="2011-05-02T22:47:5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2"/>
    <s v="plays"/>
    <x v="3273"/>
    <d v="2015-08-28T18:38:2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3274"/>
    <d v="2015-08-05T19:00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5"/>
    <s v="translations"/>
    <x v="3275"/>
    <d v="2014-10-29T16:20:0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3276"/>
    <d v="2015-03-02T21:32:4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3277"/>
    <d v="2014-04-01T14:01:3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3278"/>
    <d v="2014-12-01T17:43: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4"/>
    <s v="restaurants"/>
    <x v="3279"/>
    <d v="2014-08-25T19:34:44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2"/>
    <s v="spaces"/>
    <x v="3280"/>
    <d v="2016-04-05T04:02:4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2"/>
    <s v="plays"/>
    <x v="3281"/>
    <d v="2017-02-01T00:45: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1"/>
    <s v="rock"/>
    <x v="3282"/>
    <d v="2015-02-12T09:28:4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4"/>
    <s v="restaurants"/>
    <x v="3283"/>
    <d v="2014-07-07T14:31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7"/>
    <s v="tabletop games"/>
    <x v="3284"/>
    <d v="2016-04-14T20:45:2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5"/>
    <s v="translations"/>
    <x v="3285"/>
    <d v="2015-02-12T21:37:23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1"/>
    <s v="indie rock"/>
    <x v="3286"/>
    <d v="2017-02-17T11:01: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6"/>
    <s v="hardware"/>
    <x v="3287"/>
    <d v="2012-06-18T21:53:18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3288"/>
    <d v="2014-08-27T22:43:0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2"/>
    <s v="plays"/>
    <x v="3289"/>
    <d v="2013-06-28T16:31:2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2"/>
    <s v="spaces"/>
    <x v="3290"/>
    <d v="2016-06-27T04:37:5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3291"/>
    <d v="2015-10-01T02:08:13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3292"/>
    <d v="2016-09-20T11:05:1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2"/>
    <s v="plays"/>
    <x v="3293"/>
    <d v="2014-12-30T22:45:4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5"/>
    <s v="children's books"/>
    <x v="3294"/>
    <d v="2012-03-13T17:02:45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x v="3295"/>
    <d v="2014-12-18T00:32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2"/>
    <s v="spaces"/>
    <x v="3296"/>
    <d v="2015-08-10T16:40:2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297"/>
    <d v="2011-03-24T23:02: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2"/>
    <s v="plays"/>
    <x v="3298"/>
    <d v="2014-10-29T16:24:4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1"/>
    <s v="rock"/>
    <x v="3299"/>
    <d v="2015-04-02T13:04:0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5"/>
    <s v="fiction"/>
    <x v="3300"/>
    <d v="2013-07-10T12:00: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2"/>
    <s v="plays"/>
    <x v="3301"/>
    <d v="2016-03-14T00:02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3"/>
    <s v="photobooks"/>
    <x v="3302"/>
    <d v="2015-02-17T19:15: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2"/>
    <s v="plays"/>
    <x v="3303"/>
    <d v="2015-07-22T06:14:17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1"/>
    <s v="indie rock"/>
    <x v="3304"/>
    <d v="2016-03-09T19:52:0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3305"/>
    <d v="2012-12-07T19:51:03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3306"/>
    <d v="2015-04-09T21:14:1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307"/>
    <d v="2014-07-05T01:19:3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2"/>
    <s v="plays"/>
    <x v="3308"/>
    <d v="2014-08-13T01:10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3309"/>
    <d v="2016-05-01T22:08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3310"/>
    <d v="2015-06-09T21:27: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3"/>
    <s v="photobooks"/>
    <x v="3311"/>
    <d v="2014-07-08T15:56:49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4"/>
    <s v="restaurants"/>
    <x v="3312"/>
    <d v="2012-02-07T02:43:5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2"/>
    <s v="plays"/>
    <x v="3313"/>
    <d v="2012-03-31T15:30:0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314"/>
    <d v="2011-11-18T20:48:4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3315"/>
    <d v="2016-06-07T13:01:23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3316"/>
    <d v="2013-04-04T13:26:4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317"/>
    <d v="2013-09-29T15:56:28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6"/>
    <s v="gadgets"/>
    <x v="3318"/>
    <d v="2015-05-19T17:08:2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2"/>
    <s v="plays"/>
    <x v="3319"/>
    <d v="2016-11-16T00:59:4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320"/>
    <d v="2015-03-09T17:42:49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4"/>
    <s v="food trucks"/>
    <x v="3321"/>
    <d v="2011-08-11T01:00:2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1"/>
    <s v="indie rock"/>
    <x v="3322"/>
    <d v="2015-09-01T12:51: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1"/>
    <s v="indie rock"/>
    <x v="3323"/>
    <d v="2016-10-12T11:10:5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1"/>
    <s v="indie rock"/>
    <x v="3324"/>
    <d v="2015-05-30T20:57:1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3325"/>
    <d v="2015-07-07T16:13:1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2"/>
    <s v="spaces"/>
    <x v="3326"/>
    <d v="2016-05-03T05:15:4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1"/>
    <s v="rock"/>
    <x v="3327"/>
    <d v="2014-10-09T18:29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4"/>
    <s v="food trucks"/>
    <x v="3328"/>
    <d v="2016-08-29T06:15:5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2"/>
    <s v="plays"/>
    <x v="3329"/>
    <d v="2013-10-08T01:00:0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3330"/>
    <d v="2016-09-16T15:43:1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3331"/>
    <d v="2014-12-29T22:14:5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3332"/>
    <d v="2014-08-16T02:00:0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"/>
    <s v="spaces"/>
    <x v="3333"/>
    <d v="2014-11-10T20:49:1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2"/>
    <s v="plays"/>
    <x v="3334"/>
    <d v="2016-08-03T12:34:2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5"/>
    <s v="translations"/>
    <x v="3335"/>
    <d v="2016-01-05T19:44:5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2"/>
    <s v="plays"/>
    <x v="3336"/>
    <d v="2013-05-06T22:13:5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3337"/>
    <d v="2015-10-14T17:44:57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338"/>
    <d v="2012-04-24T18:46:0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5"/>
    <s v="art books"/>
    <x v="3339"/>
    <d v="2015-04-07T18:12:2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2"/>
    <s v="spaces"/>
    <x v="3340"/>
    <d v="2011-04-05T03:53:5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341"/>
    <d v="2013-11-29T19:56:2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3342"/>
    <d v="2015-02-04T09:13:4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2"/>
    <s v="plays"/>
    <x v="3343"/>
    <d v="2015-09-25T22:32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2"/>
    <s v="plays"/>
    <x v="3344"/>
    <d v="2016-01-21T00:03: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4"/>
    <s v="food trucks"/>
    <x v="3345"/>
    <d v="2015-01-09T01:25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3346"/>
    <d v="2016-08-27T10:37:09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3347"/>
    <d v="2015-05-18T18:27:0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1"/>
    <s v="pop"/>
    <x v="3348"/>
    <d v="2014-08-28T21:5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1"/>
    <s v="rock"/>
    <x v="3349"/>
    <d v="2016-10-01T16:01:1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3350"/>
    <d v="2015-07-10T17:59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1"/>
    <s v="rock"/>
    <x v="3351"/>
    <d v="2012-10-02T04:00:4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2"/>
    <s v="plays"/>
    <x v="3352"/>
    <d v="2015-08-16T16:51:4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3353"/>
    <d v="2014-05-17T01:30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3354"/>
    <d v="2015-04-03T17:34:4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5"/>
    <s v="translations"/>
    <x v="3355"/>
    <d v="2016-02-16T21:08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2"/>
    <s v="plays"/>
    <x v="3356"/>
    <d v="2014-07-31T23:06:3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3357"/>
    <d v="2015-12-21T19:00:4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2"/>
    <s v="plays"/>
    <x v="3358"/>
    <d v="2015-09-01T21:36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7"/>
    <s v="tabletop games"/>
    <x v="3359"/>
    <d v="2014-09-02T14:48:5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2"/>
    <s v="plays"/>
    <x v="3360"/>
    <d v="2016-03-08T15:29:18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1"/>
    <s v="jazz"/>
    <x v="3361"/>
    <d v="2016-05-25T01:52:3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2"/>
    <s v="plays"/>
    <x v="3362"/>
    <d v="2014-09-27T23:15:5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2"/>
    <s v="plays"/>
    <x v="3363"/>
    <d v="2015-07-07T15:31:47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3364"/>
    <d v="2010-01-27T04:11:4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3365"/>
    <d v="2014-06-03T16:03:0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1"/>
    <s v="indie rock"/>
    <x v="3366"/>
    <d v="2014-08-18T17:46:34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3367"/>
    <d v="2016-07-16T20:09:4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1"/>
    <s v="indie rock"/>
    <x v="3368"/>
    <d v="2016-04-06T14:35:5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2"/>
    <s v="plays"/>
    <x v="3369"/>
    <d v="2014-10-10T15:22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3370"/>
    <d v="2012-06-14T05:19:03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3371"/>
    <d v="2016-09-01T08:33:4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2"/>
    <s v="plays"/>
    <x v="3372"/>
    <d v="2012-04-04T14:33:3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2"/>
    <s v="plays"/>
    <x v="3373"/>
    <d v="2016-01-14T21:35:1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3374"/>
    <d v="2017-01-05T16:38:5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2"/>
    <s v="plays"/>
    <x v="3375"/>
    <d v="2010-10-14T15:43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2"/>
    <s v="plays"/>
    <x v="3376"/>
    <d v="2014-09-02T20:59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2"/>
    <s v="plays"/>
    <x v="3377"/>
    <d v="2016-10-06T13:29:2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2"/>
    <s v="plays"/>
    <x v="3378"/>
    <d v="2013-04-06T19:12: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2"/>
    <s v="plays"/>
    <x v="3379"/>
    <d v="2015-07-18T10:22:1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1"/>
    <s v="indie rock"/>
    <x v="3380"/>
    <d v="2016-05-17T17:02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6"/>
    <s v="wearables"/>
    <x v="3381"/>
    <d v="2015-02-15T00:12:0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1"/>
    <s v="rock"/>
    <x v="3382"/>
    <d v="2014-12-04T21:39:1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4"/>
    <s v="food trucks"/>
    <x v="3383"/>
    <d v="2014-02-04T01:30:5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6"/>
    <s v="wearables"/>
    <x v="3384"/>
    <d v="2012-05-03T01:42:2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1"/>
    <s v="rock"/>
    <x v="3385"/>
    <d v="2011-06-11T03:02:2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1"/>
    <s v="faith"/>
    <x v="3386"/>
    <d v="2013-09-18T21:38: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3387"/>
    <d v="2015-10-06T13:16:1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1"/>
    <s v="rock"/>
    <x v="3388"/>
    <d v="2014-05-06T14:39:3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2"/>
    <s v="plays"/>
    <x v="3389"/>
    <d v="2016-08-04T22:12:5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4"/>
    <s v="food trucks"/>
    <x v="3390"/>
    <d v="2012-03-03T00:03:4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2"/>
    <s v="plays"/>
    <x v="3391"/>
    <d v="2009-09-14T21:38:0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1"/>
    <s v="classical music"/>
    <x v="3392"/>
    <d v="2014-09-15T16:51:1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393"/>
    <d v="2016-11-03T00:07:5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394"/>
    <d v="2014-06-03T19:32:3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3395"/>
    <d v="2013-12-26T17:09:5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1"/>
    <s v="indie rock"/>
    <x v="3396"/>
    <d v="2010-03-30T05:53:5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3397"/>
    <d v="2016-10-30T15:01: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2"/>
    <s v="plays"/>
    <x v="3398"/>
    <d v="2015-06-17T23:00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3"/>
    <s v="photobooks"/>
    <x v="3399"/>
    <d v="2016-03-23T21:59:44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3400"/>
    <d v="2015-06-26T21:38:56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3401"/>
    <d v="2016-02-19T22:03:5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6"/>
    <s v="web"/>
    <x v="3402"/>
    <d v="2014-09-20T08:00:3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7"/>
    <s v="tabletop games"/>
    <x v="3403"/>
    <d v="2015-12-03T13:47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3404"/>
    <d v="2015-03-07T01:08:4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3405"/>
    <d v="2015-06-21T10:03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3406"/>
    <d v="2016-08-29T11:35:4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5"/>
    <s v="translations"/>
    <x v="3407"/>
    <d v="2015-08-14T11:2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5"/>
    <s v="children's books"/>
    <x v="3408"/>
    <d v="2014-08-24T01:51:4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2"/>
    <s v="plays"/>
    <x v="3409"/>
    <d v="2016-03-10T16:51:2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410"/>
    <d v="2015-02-12T18:17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2"/>
    <s v="plays"/>
    <x v="3411"/>
    <d v="2015-10-31T05:04:0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2"/>
    <s v="plays"/>
    <x v="3412"/>
    <d v="2013-05-17T20:47:5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2"/>
    <s v="spaces"/>
    <x v="3413"/>
    <d v="2011-09-16T17:35:4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414"/>
    <d v="2014-06-09T19:56:0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2"/>
    <s v="plays"/>
    <x v="3415"/>
    <d v="2015-06-23T19:34:5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1"/>
    <s v="electronic music"/>
    <x v="3416"/>
    <d v="2011-05-19T21:14:0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2"/>
    <s v="plays"/>
    <x v="3417"/>
    <d v="2011-12-05T11:33:36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3418"/>
    <d v="2011-04-05T20:50:4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3419"/>
    <d v="2015-02-24T23:17: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3420"/>
    <d v="2015-10-15T02:06:0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3421"/>
    <d v="2014-02-04T02:02:19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5"/>
    <s v="fiction"/>
    <x v="3422"/>
    <d v="2015-03-01T05:13:0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1"/>
    <s v="pop"/>
    <x v="3423"/>
    <d v="2016-02-20T17:59:2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3424"/>
    <d v="2014-12-22T20:53:3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3425"/>
    <d v="2015-05-31T16:43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5"/>
    <s v="fiction"/>
    <x v="3426"/>
    <d v="2015-06-20T18:43:48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3427"/>
    <d v="2014-12-01T17:50:0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1"/>
    <s v="indie rock"/>
    <x v="3428"/>
    <d v="2014-07-22T04:49:4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3429"/>
    <d v="2014-08-04T18:49:2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2"/>
    <s v="plays"/>
    <x v="3430"/>
    <d v="2015-06-14T23:00:1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3431"/>
    <d v="2014-05-27T15:22:2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1"/>
    <s v="faith"/>
    <x v="3432"/>
    <d v="2015-01-13T21:07: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3"/>
    <s v="photobooks"/>
    <x v="3433"/>
    <d v="2014-11-03T16:10:4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2"/>
    <s v="plays"/>
    <x v="3434"/>
    <d v="2014-12-02T16:13:3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2"/>
    <s v="plays"/>
    <x v="3435"/>
    <d v="2015-06-27T05:37:37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5"/>
    <s v="translations"/>
    <x v="3436"/>
    <d v="2015-01-12T16:57: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2"/>
    <s v="plays"/>
    <x v="3437"/>
    <d v="2015-09-15T02:19:2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3438"/>
    <d v="2015-02-01T23:53:3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6"/>
    <s v="wearables"/>
    <x v="3439"/>
    <d v="2015-05-12T00:50: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440"/>
    <d v="2015-02-02T22:31:0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3441"/>
    <d v="2015-09-06T22:17:0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2"/>
    <s v="plays"/>
    <x v="3442"/>
    <d v="2014-08-07T05:09:0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6"/>
    <s v="hardware"/>
    <x v="3443"/>
    <d v="2014-06-22T16:09:28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3444"/>
    <d v="2014-08-27T12:43:1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445"/>
    <d v="2015-06-10T00:54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2"/>
    <s v="plays"/>
    <x v="3446"/>
    <d v="2015-01-28T16:37:5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2"/>
    <s v="plays"/>
    <x v="3447"/>
    <d v="2015-07-01T20:32:2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2"/>
    <s v="plays"/>
    <x v="3448"/>
    <d v="2014-06-28T16:52:4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49"/>
    <d v="2014-06-23T20:40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2"/>
    <s v="plays"/>
    <x v="3450"/>
    <d v="2010-12-19T21:17:07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2"/>
    <s v="plays"/>
    <x v="3451"/>
    <d v="2015-03-30T18:53:0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3452"/>
    <d v="2015-06-13T13:25:3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3453"/>
    <d v="2016-01-01T13:56:03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1"/>
    <s v="jazz"/>
    <x v="3454"/>
    <d v="2011-01-12T05:57:08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3455"/>
    <d v="2017-02-03T13:48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456"/>
    <d v="2014-05-14T22:22:5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2"/>
    <s v="plays"/>
    <x v="3457"/>
    <d v="2015-05-20T05:33:24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5"/>
    <s v="translations"/>
    <x v="3458"/>
    <d v="2016-03-16T14:21: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459"/>
    <d v="2015-02-22T06:40:0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2"/>
    <s v="plays"/>
    <x v="3460"/>
    <d v="2014-05-06T22:31:4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2"/>
    <s v="plays"/>
    <x v="3461"/>
    <d v="2014-04-24T18:11:3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3462"/>
    <d v="2014-01-07T15:04:2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1"/>
    <s v="electronic music"/>
    <x v="3463"/>
    <d v="2012-08-08T22:37:4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3464"/>
    <d v="2016-12-19T15:16: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2"/>
    <s v="plays"/>
    <x v="3465"/>
    <d v="2013-04-17T12:08:1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1"/>
    <s v="indie rock"/>
    <x v="3466"/>
    <d v="2012-08-24T17:15:4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3467"/>
    <d v="2015-03-05T07:22:0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2"/>
    <s v="musical"/>
    <x v="3468"/>
    <d v="2015-04-07T16:22: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3469"/>
    <d v="2016-06-30T02:27:2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3470"/>
    <d v="2014-11-05T17:27:15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3471"/>
    <d v="2013-01-16T14:21:49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3472"/>
    <d v="2013-10-12T13:19:0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3473"/>
    <d v="2016-03-09T12:56: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1"/>
    <s v="rock"/>
    <x v="3474"/>
    <d v="2013-09-16T13:01:43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3475"/>
    <d v="2014-09-21T21:11:2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1"/>
    <s v="indie rock"/>
    <x v="3476"/>
    <d v="2014-11-21T17:11:3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477"/>
    <d v="2016-06-22T20:42: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478"/>
    <d v="2015-09-22T03:01:4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3479"/>
    <d v="2014-12-22T18:04:1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3480"/>
    <d v="2014-10-28T23:13:5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3481"/>
    <d v="2015-06-09T04:04:5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1"/>
    <s v="jazz"/>
    <x v="3482"/>
    <d v="2014-12-03T07:58:03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3483"/>
    <d v="2015-06-27T00:12:0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3484"/>
    <d v="2014-05-27T23:02:0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3485"/>
    <d v="2015-09-14T22:01:0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2"/>
    <s v="plays"/>
    <x v="3486"/>
    <d v="2012-07-21T04:27:4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3487"/>
    <d v="2014-10-11T22:07:1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3488"/>
    <d v="2015-09-21T00:13:17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3489"/>
    <d v="2011-06-03T11:57:46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3490"/>
    <d v="2015-01-05T15:22:2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4"/>
    <s v="food trucks"/>
    <x v="3491"/>
    <d v="2014-08-05T00:14: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2"/>
    <s v="plays"/>
    <x v="3492"/>
    <d v="2016-01-05T15:43: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6"/>
    <s v="wearables"/>
    <x v="3493"/>
    <d v="2011-05-26T13:42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3494"/>
    <d v="2015-02-12T17:23:1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2"/>
    <s v="plays"/>
    <x v="3495"/>
    <d v="2011-09-02T07:08:3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3496"/>
    <d v="2013-12-04T02:24:2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2"/>
    <s v="plays"/>
    <x v="3497"/>
    <d v="2014-10-26T19:18:4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2"/>
    <s v="plays"/>
    <x v="3498"/>
    <d v="2016-04-27T15:02:5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3499"/>
    <d v="2014-12-17T14:01:0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3500"/>
    <d v="2014-09-23T19:30:0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2"/>
    <s v="plays"/>
    <x v="3501"/>
    <d v="2015-05-22T17:32:46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3502"/>
    <d v="2016-09-13T16:03:1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3503"/>
    <d v="2014-11-19T02:24:46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2"/>
    <s v="musical"/>
    <x v="3504"/>
    <d v="2014-11-21T20:16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1"/>
    <s v="rock"/>
    <x v="3505"/>
    <d v="2013-04-26T18:11:1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3506"/>
    <d v="2014-08-15T15:22:3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4"/>
    <s v="food trucks"/>
    <x v="3507"/>
    <d v="2015-07-22T17:55:1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2"/>
    <s v="plays"/>
    <x v="3508"/>
    <d v="2015-12-03T23:55:4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3509"/>
    <d v="2015-10-16T19:25:16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3510"/>
    <d v="2015-06-22T11:47:3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2"/>
    <s v="plays"/>
    <x v="3511"/>
    <d v="2011-04-11T03:49:2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6"/>
    <s v="hardware"/>
    <x v="3512"/>
    <d v="2016-04-19T05:19:5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1"/>
    <s v="rock"/>
    <x v="3513"/>
    <d v="2015-09-15T02:30:5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4"/>
    <s v="food trucks"/>
    <x v="3514"/>
    <d v="2013-12-12T21:36:4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1"/>
    <s v="classical music"/>
    <x v="3515"/>
    <d v="2016-05-18T12:59:5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3516"/>
    <d v="2014-11-17T02:51:2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6"/>
    <s v="makerspaces"/>
    <x v="3517"/>
    <d v="2015-08-07T09:27:53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6"/>
    <s v="space exploration"/>
    <x v="3518"/>
    <d v="2016-12-01T22:03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3519"/>
    <d v="2014-09-05T02:40:2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3520"/>
    <d v="2011-03-24T20:01:3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2"/>
    <s v="plays"/>
    <x v="3521"/>
    <d v="2011-05-09T17:31:0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522"/>
    <d v="2013-08-02T00:32:0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6"/>
    <s v="wearables"/>
    <x v="3523"/>
    <d v="2016-11-21T06:11:2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5"/>
    <s v="children's books"/>
    <x v="3524"/>
    <d v="2010-05-14T21:58:2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6"/>
    <s v="space exploration"/>
    <x v="3525"/>
    <d v="2015-11-04T19:01:2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2"/>
    <s v="plays"/>
    <x v="3526"/>
    <d v="2015-04-27T16:13:0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2"/>
    <s v="plays"/>
    <x v="3527"/>
    <d v="2015-02-16T03:34: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3"/>
    <s v="photobooks"/>
    <x v="3528"/>
    <d v="2014-10-08T02:58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2"/>
    <s v="musical"/>
    <x v="3529"/>
    <d v="2014-07-01T16:45:5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1"/>
    <s v="pop"/>
    <x v="3530"/>
    <d v="2016-11-21T14:59:0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5"/>
    <s v="art books"/>
    <x v="3531"/>
    <d v="2015-05-16T21:06:0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1"/>
    <s v="jazz"/>
    <x v="3532"/>
    <d v="2012-04-24T05:27:5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1"/>
    <s v="metal"/>
    <x v="3533"/>
    <d v="2016-06-02T00:36:2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1"/>
    <s v="jazz"/>
    <x v="3534"/>
    <d v="2016-04-01T17:55:5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2"/>
    <s v="plays"/>
    <x v="3535"/>
    <d v="2012-02-02T15:39:2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2"/>
    <s v="spaces"/>
    <x v="3536"/>
    <d v="2014-07-28T20:09: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1"/>
    <s v="metal"/>
    <x v="3537"/>
    <d v="2014-07-31T04:48: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2"/>
    <s v="spaces"/>
    <x v="3538"/>
    <d v="2014-05-02T12:13:3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2"/>
    <s v="plays"/>
    <x v="3539"/>
    <d v="2012-07-17T20:22:46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6"/>
    <s v="space exploration"/>
    <x v="3540"/>
    <d v="2016-10-13T17:12:55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5"/>
    <s v="art books"/>
    <x v="3541"/>
    <d v="2014-12-01T17:05:3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1"/>
    <s v="indie rock"/>
    <x v="3542"/>
    <d v="2015-01-20T21:19:43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3543"/>
    <d v="2016-04-22T01:09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2"/>
    <s v="plays"/>
    <x v="3544"/>
    <d v="2012-03-22T21:49: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1"/>
    <s v="rock"/>
    <x v="3545"/>
    <d v="2016-05-07T01:41:5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546"/>
    <d v="2015-01-18T15:52:3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2"/>
    <s v="plays"/>
    <x v="3547"/>
    <d v="2017-02-17T12:18:5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2"/>
    <s v="spaces"/>
    <x v="3548"/>
    <d v="2013-09-09T17:00:5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1"/>
    <s v="classical music"/>
    <x v="3549"/>
    <d v="2016-05-04T16:24:26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6"/>
    <s v="gadgets"/>
    <x v="3550"/>
    <d v="2013-11-18T21:55:2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51"/>
    <d v="2016-01-14T22:24:5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3552"/>
    <d v="2013-08-20T18:08:48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553"/>
    <d v="2011-06-02T15:34:1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554"/>
    <d v="2014-12-20T04:11:0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3555"/>
    <d v="2014-08-30T10:53:1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3556"/>
    <d v="2015-08-20T14:57:2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557"/>
    <d v="2013-04-27T18:47:23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558"/>
    <d v="2015-06-06T18:3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2"/>
    <s v="plays"/>
    <x v="3559"/>
    <d v="2013-04-15T12:22:4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1"/>
    <s v="pop"/>
    <x v="3560"/>
    <d v="2013-12-03T22:01:27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561"/>
    <d v="2013-06-25T16:21:2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3562"/>
    <d v="2017-03-07T00:45:1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1"/>
    <s v="classical music"/>
    <x v="3563"/>
    <d v="2016-10-08T00:09:0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6"/>
    <s v="wearables"/>
    <x v="3564"/>
    <d v="2013-10-22T13:48:5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"/>
    <s v="plays"/>
    <x v="3565"/>
    <d v="2016-03-31T14:39:0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2"/>
    <s v="plays"/>
    <x v="3566"/>
    <d v="2015-08-09T12:2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2"/>
    <s v="spaces"/>
    <x v="3567"/>
    <d v="2013-11-01T20:21:0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3"/>
    <s v="photobooks"/>
    <x v="3568"/>
    <d v="2014-09-17T15:02:5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569"/>
    <d v="2013-09-09T10:27:1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6"/>
    <s v="hardware"/>
    <x v="3570"/>
    <d v="2013-12-30T08:13:47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6"/>
    <s v="hardware"/>
    <x v="3571"/>
    <d v="2014-05-12T19:33:1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1"/>
    <s v="faith"/>
    <x v="3572"/>
    <d v="2016-03-11T08:54:2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573"/>
    <d v="2014-12-10T18:04:06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7"/>
    <s v="tabletop games"/>
    <x v="3574"/>
    <d v="2010-10-07T19:34:3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1"/>
    <s v="faith"/>
    <x v="3575"/>
    <d v="2014-08-01T15:58:4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2"/>
    <s v="plays"/>
    <x v="3576"/>
    <d v="2014-05-27T15:48:5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1"/>
    <s v="rock"/>
    <x v="3577"/>
    <d v="2015-06-09T14:46:5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3578"/>
    <d v="2014-05-21T17:53:1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1"/>
    <s v="pop"/>
    <x v="3579"/>
    <d v="2016-05-31T15:42: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1"/>
    <s v="rock"/>
    <x v="3580"/>
    <d v="2016-04-15T01:22:1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2"/>
    <s v="musical"/>
    <x v="3581"/>
    <d v="2015-03-04T23:47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582"/>
    <d v="2016-12-29T19:51:23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3583"/>
    <d v="2015-07-08T11:34: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1"/>
    <s v="indie rock"/>
    <x v="3584"/>
    <d v="2014-06-09T06:13:0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3"/>
    <s v="photobooks"/>
    <x v="3585"/>
    <d v="2014-07-17T05:03: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3586"/>
    <d v="2015-01-01T05:59:5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587"/>
    <d v="2014-08-05T16:07:5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2"/>
    <s v="spaces"/>
    <x v="3588"/>
    <d v="2013-02-21T21:52:1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2"/>
    <s v="plays"/>
    <x v="3589"/>
    <d v="2015-05-12T06:29:5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2"/>
    <s v="plays"/>
    <x v="3590"/>
    <d v="2016-11-14T21:01:18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591"/>
    <d v="2014-05-26T16:59:0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3"/>
    <s v="photobooks"/>
    <x v="3592"/>
    <d v="2015-06-24T20:30:4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3593"/>
    <d v="2016-10-02T08:49:0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3594"/>
    <d v="2015-10-20T19:00:1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595"/>
    <d v="2012-08-14T04:13:0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3596"/>
    <d v="2014-07-08T22:08:5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3597"/>
    <d v="2015-06-30T12:30:2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3598"/>
    <d v="2014-07-11T17:49:5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2"/>
    <s v="plays"/>
    <x v="3599"/>
    <d v="2011-08-04T20:39: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7"/>
    <s v="tabletop games"/>
    <x v="3600"/>
    <d v="2010-12-24T02:40:3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2"/>
    <s v="plays"/>
    <x v="3601"/>
    <d v="2014-08-16T15:39: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2"/>
    <s v="plays"/>
    <x v="3602"/>
    <d v="2013-08-05T19:04:29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603"/>
    <d v="2014-10-21T06:59:5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604"/>
    <d v="2016-11-28T19:18:5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1"/>
    <s v="indie rock"/>
    <x v="3605"/>
    <d v="2016-06-06T00:10:33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606"/>
    <d v="2015-11-15T13:29:3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2"/>
    <s v="plays"/>
    <x v="3607"/>
    <d v="2014-11-07T22:09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3608"/>
    <d v="2015-04-07T15:12: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1"/>
    <s v="indie rock"/>
    <x v="3609"/>
    <d v="2014-06-21T12:52:0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1"/>
    <s v="rock"/>
    <x v="3610"/>
    <d v="2014-09-23T00:49:0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3611"/>
    <d v="2012-02-17T01:35:1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2"/>
    <s v="plays"/>
    <x v="3612"/>
    <d v="2016-04-09T22:49:5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2"/>
    <s v="plays"/>
    <x v="3613"/>
    <d v="2015-03-18T17:33:0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7"/>
    <s v="tabletop games"/>
    <x v="3614"/>
    <d v="2015-11-17T10:46:3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5"/>
    <s v="fiction"/>
    <x v="3615"/>
    <d v="2014-07-08T23:13:4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2"/>
    <s v="plays"/>
    <x v="3616"/>
    <d v="2016-09-10T14:32:5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617"/>
    <d v="2016-05-27T00:04: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6"/>
    <s v="web"/>
    <x v="3618"/>
    <d v="2014-07-23T15:57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3619"/>
    <d v="2015-06-16T17:51:1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1"/>
    <s v="electronic music"/>
    <x v="3620"/>
    <d v="2014-07-22T19:53: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1"/>
    <s v="electronic music"/>
    <x v="3621"/>
    <d v="2013-04-23T15:38:1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2"/>
    <s v="musical"/>
    <x v="3622"/>
    <d v="2016-03-11T15:36:29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3623"/>
    <d v="2016-02-06T23:49:0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624"/>
    <d v="2015-04-28T17:34:4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4"/>
    <s v="food trucks"/>
    <x v="3625"/>
    <d v="2013-12-18T18:15:5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3626"/>
    <d v="2014-09-11T07:47:5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2"/>
    <s v="plays"/>
    <x v="3627"/>
    <d v="2016-05-10T00:59:5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3628"/>
    <d v="2013-05-08T18:03:1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3629"/>
    <d v="2013-11-01T20:17:3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3630"/>
    <d v="2012-11-15T18:52:0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6"/>
    <s v="hardware"/>
    <x v="3631"/>
    <d v="2013-07-09T22:24:5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4"/>
    <s v="food trucks"/>
    <x v="3632"/>
    <d v="2011-11-21T05:16:3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x v="3633"/>
    <d v="2015-06-18T23:16:5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3634"/>
    <d v="2014-02-16T16:55:3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1"/>
    <s v="indie rock"/>
    <x v="3635"/>
    <d v="2015-07-13T13:25: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2"/>
    <s v="plays"/>
    <x v="3636"/>
    <d v="2015-11-03T14:54:5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2"/>
    <s v="plays"/>
    <x v="3637"/>
    <d v="2012-09-12T20:37:4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3638"/>
    <d v="2016-05-03T13:07: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1"/>
    <s v="rock"/>
    <x v="3639"/>
    <d v="2014-05-20T15:33:5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1"/>
    <s v="indie rock"/>
    <x v="3640"/>
    <d v="2014-12-17T12:09:1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3641"/>
    <d v="2016-08-11T10:21:4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642"/>
    <d v="2017-02-26T20:15:1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2"/>
    <s v="plays"/>
    <x v="3643"/>
    <d v="2014-10-29T10:19:29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5"/>
    <s v="children's books"/>
    <x v="3644"/>
    <d v="2015-12-20T13:45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6"/>
    <s v="web"/>
    <x v="3645"/>
    <d v="2016-02-18T10:13: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3646"/>
    <d v="2014-07-09T18:53:2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1"/>
    <s v="rock"/>
    <x v="3647"/>
    <d v="2015-06-18T19:16:3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3648"/>
    <d v="2015-02-24T16:49: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3649"/>
    <d v="2015-03-25T17:22:0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3650"/>
    <d v="2016-09-12T15:15:19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3651"/>
    <d v="2016-02-11T22:36:5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1"/>
    <s v="faith"/>
    <x v="3652"/>
    <d v="2014-10-22T20:13:28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653"/>
    <d v="2011-09-26T19:16: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3654"/>
    <d v="2016-11-30T08:03:3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2"/>
    <s v="plays"/>
    <x v="3655"/>
    <d v="2016-06-13T06:49: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2"/>
    <s v="plays"/>
    <x v="3656"/>
    <d v="2012-03-19T16:31:1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2"/>
    <s v="plays"/>
    <x v="3657"/>
    <d v="2014-10-11T08:30:1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2"/>
    <s v="plays"/>
    <x v="3658"/>
    <d v="2016-02-02T21:20:1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2"/>
    <s v="plays"/>
    <x v="3659"/>
    <d v="2014-12-02T02:59:0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6"/>
    <s v="wearables"/>
    <x v="3660"/>
    <d v="2014-05-08T15:45:5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2"/>
    <s v="plays"/>
    <x v="3661"/>
    <d v="2015-02-11T01:44:4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662"/>
    <d v="2014-10-03T18:18:29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3663"/>
    <d v="2011-01-21T01:56:4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6"/>
    <s v="space exploration"/>
    <x v="3664"/>
    <d v="2016-01-29T04:42:1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3665"/>
    <d v="2013-06-07T01:29:2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666"/>
    <d v="2012-08-23T18:19:1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2"/>
    <s v="plays"/>
    <x v="3667"/>
    <d v="2014-09-23T19:05:4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2"/>
    <s v="plays"/>
    <x v="3668"/>
    <d v="2014-11-05T13:35:5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3669"/>
    <d v="2012-04-14T18:54:0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1"/>
    <s v="rock"/>
    <x v="3670"/>
    <d v="2015-02-12T01:50:0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3671"/>
    <d v="2015-04-11T06:25:1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2"/>
    <s v="plays"/>
    <x v="3672"/>
    <d v="2015-11-25T14:51:2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1"/>
    <s v="indie rock"/>
    <x v="3673"/>
    <d v="2015-05-14T22:20:1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3674"/>
    <d v="2014-06-10T09:07:4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2"/>
    <s v="spaces"/>
    <x v="3675"/>
    <d v="2013-11-13T17:42:4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1"/>
    <s v="rock"/>
    <x v="3676"/>
    <d v="2016-03-28T22:22:07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3677"/>
    <d v="2015-01-19T03:26: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3"/>
    <s v="photobooks"/>
    <x v="3678"/>
    <d v="2015-12-04T01:55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3679"/>
    <d v="2016-10-11T11:16:3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3680"/>
    <d v="2016-05-12T20:51:0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2"/>
    <s v="plays"/>
    <x v="3681"/>
    <d v="2014-08-29T01:27:5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3"/>
    <s v="photobooks"/>
    <x v="3682"/>
    <d v="2014-10-18T05:14:5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2"/>
    <s v="musical"/>
    <x v="3683"/>
    <d v="2011-12-15T03:35: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2"/>
    <s v="plays"/>
    <x v="3684"/>
    <d v="2015-09-10T00:21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2"/>
    <s v="plays"/>
    <x v="3685"/>
    <d v="2015-04-17T17:01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3686"/>
    <d v="2012-01-10T17:44:04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87"/>
    <d v="2016-01-06T02:00:5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1"/>
    <s v="jazz"/>
    <x v="3688"/>
    <d v="2016-12-17T05:17: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3689"/>
    <d v="2017-03-12T20:44:0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1"/>
    <s v="rock"/>
    <x v="3690"/>
    <d v="2015-11-13T15:01:5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2"/>
    <s v="plays"/>
    <x v="3691"/>
    <d v="2014-08-25T10:24:3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3692"/>
    <d v="2014-05-20T17:22:5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1"/>
    <s v="indie rock"/>
    <x v="3693"/>
    <d v="2015-08-22T17:26: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6"/>
    <s v="wearables"/>
    <x v="3694"/>
    <d v="2016-11-01T16:34: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6"/>
    <s v="wearables"/>
    <x v="3695"/>
    <d v="2014-12-04T18:43:2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3696"/>
    <d v="2015-09-16T16:35:5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6"/>
    <s v="hardware"/>
    <x v="3697"/>
    <d v="2016-07-04T08:10: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6"/>
    <s v="wearables"/>
    <x v="3698"/>
    <d v="2017-01-15T12:43:3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1"/>
    <s v="faith"/>
    <x v="3699"/>
    <d v="2015-09-23T19:27:5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3700"/>
    <d v="2015-02-25T16:24:5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701"/>
    <d v="2016-12-28T18:54:0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2"/>
    <s v="plays"/>
    <x v="3702"/>
    <d v="2014-05-01T21:49:01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3703"/>
    <d v="2014-12-26T20:39:56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6"/>
    <s v="wearables"/>
    <x v="3704"/>
    <d v="2016-06-19T14:14:41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2"/>
    <s v="spaces"/>
    <x v="3705"/>
    <d v="2013-03-22T19:48:4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3706"/>
    <d v="2014-07-17T21:44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3707"/>
    <d v="2014-11-30T20:21:0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3708"/>
    <d v="2013-10-28T05:41:5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2"/>
    <s v="plays"/>
    <x v="3709"/>
    <d v="2015-04-09T13:21:5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2"/>
    <s v="plays"/>
    <x v="3710"/>
    <d v="2014-07-26T16:00:57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3711"/>
    <d v="2015-07-10T04:30:0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3712"/>
    <d v="2012-05-05T17:19:55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2"/>
    <s v="musical"/>
    <x v="3713"/>
    <d v="2014-07-01T04:56:0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3714"/>
    <d v="2016-11-16T06:13:5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1"/>
    <s v="rock"/>
    <x v="3715"/>
    <d v="2016-01-30T21:10:5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4"/>
    <s v="food trucks"/>
    <x v="3716"/>
    <d v="2015-09-17T23:06:57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717"/>
    <d v="2012-08-25T19:46:5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3718"/>
    <d v="2017-03-14T08:35:5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2"/>
    <s v="musical"/>
    <x v="3719"/>
    <d v="2009-09-12T01:21:5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2"/>
    <s v="plays"/>
    <x v="3720"/>
    <d v="2015-06-08T14:00:23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6"/>
    <s v="web"/>
    <x v="3721"/>
    <d v="2015-07-08T17:22:2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1"/>
    <s v="indie rock"/>
    <x v="3722"/>
    <d v="2013-09-12T01:31:0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2"/>
    <s v="plays"/>
    <x v="3723"/>
    <d v="2014-06-25T19:33:4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3"/>
    <s v="photobooks"/>
    <x v="3724"/>
    <d v="2015-02-22T04:34:5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4"/>
    <s v="food trucks"/>
    <x v="3725"/>
    <d v="2015-07-01T06:10:4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6"/>
    <s v="gadgets"/>
    <x v="3726"/>
    <d v="2017-03-06T17:16:5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1"/>
    <s v="pop"/>
    <x v="3727"/>
    <d v="2016-04-30T03:12: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3728"/>
    <d v="2016-06-17T23:14:2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5"/>
    <s v="fiction"/>
    <x v="3729"/>
    <d v="2014-10-27T19:26:5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3"/>
    <s v="photobooks"/>
    <x v="3730"/>
    <d v="2011-02-13T02:03:1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2"/>
    <s v="plays"/>
    <x v="3731"/>
    <d v="2015-02-10T12:07:4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3732"/>
    <d v="2016-05-05T22:57:33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2"/>
    <s v="musical"/>
    <x v="3733"/>
    <d v="2015-11-03T18:00:28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3734"/>
    <d v="2015-08-01T20:01:4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3735"/>
    <d v="2017-02-02T10:12:3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736"/>
    <d v="2016-03-04T18:17:0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2"/>
    <s v="plays"/>
    <x v="3737"/>
    <d v="2015-07-15T13:00:5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3738"/>
    <d v="2012-06-19T21:03:3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3739"/>
    <d v="2016-12-01T15:53:2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1"/>
    <s v="rock"/>
    <x v="3740"/>
    <d v="2014-08-14T21:05:1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3741"/>
    <d v="2016-05-06T13:58:3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2"/>
    <s v="musical"/>
    <x v="3742"/>
    <d v="2015-09-12T13:01:3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2"/>
    <s v="plays"/>
    <x v="3743"/>
    <d v="2017-02-25T16:04:3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1"/>
    <s v="classical music"/>
    <x v="3744"/>
    <d v="2016-09-09T18:25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2"/>
    <s v="plays"/>
    <x v="3745"/>
    <d v="2014-09-08T12:16: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2"/>
    <s v="plays"/>
    <x v="3746"/>
    <d v="2016-07-21T14:48:13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3747"/>
    <d v="2011-01-12T07:44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3748"/>
    <d v="2014-05-22T16:00:09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3749"/>
    <d v="2014-10-16T16:33:4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3750"/>
    <d v="2015-02-24T10:53:3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7"/>
    <s v="tabletop games"/>
    <x v="3751"/>
    <d v="2013-05-22T03:31:3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3752"/>
    <d v="2016-09-03T01:11:4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1"/>
    <s v="faith"/>
    <x v="3753"/>
    <d v="2016-11-01T16:39:4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2"/>
    <s v="spaces"/>
    <x v="3754"/>
    <d v="2016-09-07T21:51:48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6"/>
    <s v="gadgets"/>
    <x v="3755"/>
    <d v="2015-01-18T01:40:4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2"/>
    <s v="plays"/>
    <x v="3756"/>
    <d v="2014-01-21T17:00:1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1"/>
    <s v="indie rock"/>
    <x v="3757"/>
    <d v="2013-12-18T21:59: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2"/>
    <s v="plays"/>
    <x v="3758"/>
    <d v="2015-10-12T22:58:2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3759"/>
    <d v="2014-06-03T00:42:2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2"/>
    <s v="plays"/>
    <x v="3760"/>
    <d v="2016-05-25T17:27:4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1"/>
    <s v="indie rock"/>
    <x v="3761"/>
    <d v="2015-03-02T21:17:48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3762"/>
    <d v="2016-09-18T18:28:0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2"/>
    <s v="plays"/>
    <x v="3763"/>
    <d v="2014-07-14T14:04:4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3764"/>
    <d v="2015-10-07T12:23:0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6"/>
    <s v="web"/>
    <x v="3765"/>
    <d v="2013-04-25T16:18:3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7"/>
    <s v="tabletop games"/>
    <x v="3766"/>
    <d v="2015-02-18T17:34:5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1"/>
    <s v="rock"/>
    <x v="3767"/>
    <d v="2014-10-20T20:55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6"/>
    <s v="hardware"/>
    <x v="3768"/>
    <d v="2016-02-11T22:37:5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6"/>
    <s v="makerspaces"/>
    <x v="3769"/>
    <d v="2016-05-20T19:10:2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6"/>
    <s v="web"/>
    <x v="3770"/>
    <d v="2012-12-07T00:37: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2"/>
    <s v="plays"/>
    <x v="3771"/>
    <d v="2015-04-08T20:47:2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6"/>
    <s v="web"/>
    <x v="3772"/>
    <d v="2016-04-20T01:53:2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2"/>
    <s v="plays"/>
    <x v="3773"/>
    <d v="2016-03-03T16:50:2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2"/>
    <s v="plays"/>
    <x v="3774"/>
    <d v="2014-11-03T00:42:26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5"/>
    <s v="art books"/>
    <x v="3775"/>
    <d v="2015-11-14T00:16:4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2"/>
    <s v="plays"/>
    <x v="3776"/>
    <d v="2014-04-26T02:49:19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4"/>
    <s v="food trucks"/>
    <x v="3777"/>
    <d v="2016-04-22T14:59:3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6"/>
    <s v="web"/>
    <x v="3778"/>
    <d v="2016-08-29T19:14:0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2"/>
    <s v="plays"/>
    <x v="3779"/>
    <d v="2012-02-06T20:17:1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780"/>
    <d v="2013-05-09T00:01: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2"/>
    <s v="plays"/>
    <x v="3781"/>
    <d v="2015-07-17T06:40:3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2"/>
    <s v="plays"/>
    <x v="3782"/>
    <d v="2012-04-06T21:41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2"/>
    <s v="plays"/>
    <x v="3783"/>
    <d v="2016-01-31T04:13:5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3784"/>
    <d v="2016-05-31T06:59:4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6"/>
    <s v="web"/>
    <x v="3785"/>
    <d v="2016-12-03T22:13:2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786"/>
    <d v="2016-01-22T08:24:17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6"/>
    <s v="makerspaces"/>
    <x v="3787"/>
    <d v="2015-05-18T18:24:3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2"/>
    <s v="plays"/>
    <x v="3788"/>
    <d v="2016-03-03T09:06:5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1"/>
    <s v="rock"/>
    <x v="3789"/>
    <d v="2015-06-08T22:58:3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1"/>
    <s v="rock"/>
    <x v="3790"/>
    <d v="2014-12-15T13:10:1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7"/>
    <s v="tabletop games"/>
    <x v="3791"/>
    <d v="2017-02-08T10:44:48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792"/>
    <d v="2014-07-10T13:05: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3793"/>
    <d v="2015-03-12T22:37:2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2"/>
    <s v="plays"/>
    <x v="3794"/>
    <d v="2017-02-10T16:54: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5"/>
    <s v="translations"/>
    <x v="3795"/>
    <d v="2011-03-22T04:21: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5"/>
    <s v="translations"/>
    <x v="3796"/>
    <d v="2013-01-29T14:15:15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5"/>
    <s v="translations"/>
    <x v="3797"/>
    <d v="2014-11-21T08:42:2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5"/>
    <s v="translations"/>
    <x v="3798"/>
    <d v="2016-05-16T10:00:2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6"/>
    <s v="wearables"/>
    <x v="3799"/>
    <d v="2012-10-12T02:37:2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3800"/>
    <d v="2015-01-29T14:00:5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5"/>
    <s v="children's books"/>
    <x v="3801"/>
    <d v="2012-10-26T00:14:4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2"/>
    <s v="plays"/>
    <x v="3802"/>
    <d v="2015-08-23T10:35: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2"/>
    <s v="musical"/>
    <x v="3803"/>
    <d v="2015-09-11T18:43:4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7"/>
    <s v="tabletop games"/>
    <x v="3804"/>
    <d v="2016-04-25T18:06: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6"/>
    <s v="hardware"/>
    <x v="3805"/>
    <d v="2015-09-25T02:06:2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1"/>
    <s v="rock"/>
    <x v="3806"/>
    <d v="2015-04-06T02:04:0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6"/>
    <s v="hardware"/>
    <x v="3807"/>
    <d v="2016-02-29T07:50:2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6"/>
    <s v="wearables"/>
    <x v="3808"/>
    <d v="2014-12-05T18:14:58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1"/>
    <s v="jazz"/>
    <x v="3809"/>
    <d v="2016-01-21T20:07:47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7"/>
    <s v="tabletop games"/>
    <x v="3810"/>
    <d v="2016-07-07T23:44:5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3811"/>
    <d v="2013-10-29T20:01:4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3812"/>
    <d v="2014-06-25T22:15:02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5"/>
    <s v="translations"/>
    <x v="3813"/>
    <d v="2016-08-31T20:11: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3814"/>
    <d v="2015-01-16T18:26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1"/>
    <s v="faith"/>
    <x v="3815"/>
    <d v="2015-10-15T10:27:1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816"/>
    <d v="2014-11-12T20:35:13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7"/>
    <d v="2014-11-19T17:58:3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3818"/>
    <d v="2015-06-05T15:38: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2"/>
    <s v="spaces"/>
    <x v="3819"/>
    <d v="2011-07-26T17:02:3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3820"/>
    <d v="2015-05-01T18:32:5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3821"/>
    <d v="2015-08-06T17:31:15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6"/>
    <s v="wearables"/>
    <x v="3822"/>
    <d v="2015-09-01T15:21:5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3823"/>
    <d v="2015-10-07T16:43:3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3824"/>
    <d v="2016-01-28T21:35: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3"/>
    <s v="photobooks"/>
    <x v="3825"/>
    <d v="2016-05-13T13:25:3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3"/>
    <s v="photobooks"/>
    <x v="3826"/>
    <d v="2014-10-28T14:05: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6"/>
    <s v="makerspaces"/>
    <x v="3827"/>
    <d v="2014-05-08T15:36:3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2"/>
    <s v="plays"/>
    <x v="3828"/>
    <d v="2014-04-24T14:14:1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829"/>
    <d v="2012-10-15T18:04: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2"/>
    <s v="plays"/>
    <x v="3830"/>
    <d v="2014-07-11T16:45:0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2"/>
    <s v="plays"/>
    <x v="3831"/>
    <d v="2013-03-18T18:15: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2"/>
    <s v="plays"/>
    <x v="3832"/>
    <d v="2012-08-28T19:06: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2"/>
    <s v="plays"/>
    <x v="3833"/>
    <d v="2016-10-03T02:13:39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4"/>
    <s v="food trucks"/>
    <x v="3834"/>
    <d v="2015-11-05T22:28:2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2"/>
    <s v="plays"/>
    <x v="3835"/>
    <d v="2016-09-19T08:57:4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3836"/>
    <d v="2014-06-13T10:58: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3837"/>
    <d v="2016-04-13T14:30:0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2"/>
    <s v="plays"/>
    <x v="3838"/>
    <d v="2016-05-17T07:11:02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3839"/>
    <d v="2015-02-23T22:36:06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840"/>
    <d v="2015-04-17T17:11:5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6"/>
    <s v="hardware"/>
    <x v="3841"/>
    <d v="2015-07-27T14:58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1"/>
    <s v="jazz"/>
    <x v="3842"/>
    <d v="2015-02-18T02:32:4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2"/>
    <s v="plays"/>
    <x v="3843"/>
    <d v="2015-09-06T15:11:45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6"/>
    <s v="wearables"/>
    <x v="3844"/>
    <d v="2013-03-11T15:54:3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6"/>
    <s v="wearables"/>
    <x v="3845"/>
    <d v="2012-12-18T18:25:3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2"/>
    <s v="musical"/>
    <x v="3846"/>
    <d v="2016-08-30T22:03:05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6"/>
    <s v="hardware"/>
    <x v="3847"/>
    <d v="2014-05-26T10:51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6"/>
    <s v="web"/>
    <x v="3848"/>
    <d v="2016-05-21T16:45: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1"/>
    <s v="indie rock"/>
    <x v="3849"/>
    <d v="2014-07-14T03:14:5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3850"/>
    <d v="2011-05-05T19:33:1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851"/>
    <d v="2014-10-31T14:29:5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2"/>
    <s v="plays"/>
    <x v="3852"/>
    <d v="2014-06-09T12:34:56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3853"/>
    <d v="2015-08-27T23:04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3854"/>
    <d v="2017-03-11T00:47:28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855"/>
    <d v="2015-10-19T03:41:5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2"/>
    <s v="plays"/>
    <x v="3856"/>
    <d v="2014-05-13T17:28: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3857"/>
    <d v="2014-07-07T16:10:46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3858"/>
    <d v="2014-12-02T20:13:1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3859"/>
    <d v="2017-01-27T23:05:1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3860"/>
    <d v="2015-03-23T19:56:2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3861"/>
    <d v="2016-09-19T10:38: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5"/>
    <s v="art books"/>
    <x v="3862"/>
    <d v="2014-01-04T11:41:3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3863"/>
    <d v="2015-01-14T22:35:5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1"/>
    <s v="faith"/>
    <x v="3864"/>
    <d v="2016-05-04T01:28:59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3865"/>
    <d v="2015-10-26T15:49: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2"/>
    <s v="musical"/>
    <x v="3866"/>
    <d v="2016-03-17T18:43: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2"/>
    <s v="plays"/>
    <x v="3867"/>
    <d v="2017-01-06T16:25:3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6"/>
    <s v="web"/>
    <x v="3868"/>
    <d v="2014-07-08T12:21:4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6"/>
    <s v="web"/>
    <x v="3869"/>
    <d v="2017-02-06T18:37:33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6"/>
    <s v="web"/>
    <x v="3870"/>
    <d v="2013-10-25T05:30:59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6"/>
    <s v="web"/>
    <x v="3871"/>
    <d v="2015-04-30T20:21:4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872"/>
    <d v="2014-07-25T23:14:0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"/>
    <s v="plays"/>
    <x v="3873"/>
    <d v="2015-09-28T14:07:4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6"/>
    <s v="space exploration"/>
    <x v="3874"/>
    <d v="2014-09-05T13:39:14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6"/>
    <s v="web"/>
    <x v="3875"/>
    <d v="2016-04-12T17:35:0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6"/>
    <s v="web"/>
    <x v="3876"/>
    <d v="2016-11-15T17:50: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3"/>
    <s v="photobooks"/>
    <x v="3877"/>
    <d v="2015-01-20T16:52: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878"/>
    <d v="2016-03-09T18:41:5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3"/>
    <s v="photobooks"/>
    <x v="3879"/>
    <d v="2015-02-27T07:06:5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3880"/>
    <d v="2015-06-24T21:33:4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2"/>
    <s v="plays"/>
    <x v="3881"/>
    <d v="2014-09-10T16:31:48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1"/>
    <s v="faith"/>
    <x v="3882"/>
    <d v="2014-07-23T15:10:5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6"/>
    <s v="makerspaces"/>
    <x v="3883"/>
    <d v="2016-02-27T00:26:0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3884"/>
    <d v="2012-02-09T01:56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6"/>
    <s v="hardware"/>
    <x v="3885"/>
    <d v="2012-02-13T15:17: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6"/>
    <s v="space exploration"/>
    <x v="3886"/>
    <d v="2015-04-06T17:22: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2"/>
    <s v="spaces"/>
    <x v="3887"/>
    <d v="2014-12-08T18:46:10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2"/>
    <s v="spaces"/>
    <x v="3888"/>
    <d v="2014-10-23T01:41:3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2"/>
    <s v="plays"/>
    <x v="3889"/>
    <d v="2015-05-14T16:37:2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2"/>
    <s v="plays"/>
    <x v="3890"/>
    <d v="2015-01-27T11:19:1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3891"/>
    <d v="2016-08-21T08:29:5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3892"/>
    <d v="2014-12-08T01:37:1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2"/>
    <s v="spaces"/>
    <x v="3893"/>
    <d v="2014-02-10T14:00:0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1"/>
    <s v="classical music"/>
    <x v="3894"/>
    <d v="2014-12-24T12:11:2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3895"/>
    <d v="2013-05-28T19:44:5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3896"/>
    <d v="2014-12-30T15:44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3"/>
    <s v="photobooks"/>
    <x v="3897"/>
    <d v="2015-01-12T02:53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898"/>
    <d v="2012-08-02T00:32:0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6"/>
    <s v="web"/>
    <x v="3899"/>
    <d v="2014-12-13T02:36:3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6"/>
    <s v="web"/>
    <x v="3900"/>
    <d v="2014-07-16T15:00:2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901"/>
    <d v="2016-08-11T00:16:58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3902"/>
    <d v="2010-06-18T03:00:5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1"/>
    <s v="indie rock"/>
    <x v="3903"/>
    <d v="2014-05-07T01:44:2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2"/>
    <s v="plays"/>
    <x v="3904"/>
    <d v="2016-12-13T02:54:4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1"/>
    <s v="rock"/>
    <x v="3905"/>
    <d v="2015-01-07T13:13:4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3906"/>
    <d v="2015-02-18T16:07: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3907"/>
    <d v="2013-02-26T06:04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1"/>
    <s v="rock"/>
    <x v="3908"/>
    <d v="2014-10-28T16:35:53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4"/>
    <s v="food trucks"/>
    <x v="3909"/>
    <d v="2016-06-27T10:47:4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3910"/>
    <d v="2015-12-01T20:00:5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3911"/>
    <d v="2015-02-10T00:45:5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6"/>
    <s v="hardware"/>
    <x v="3912"/>
    <d v="2015-01-28T06:00:18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3913"/>
    <d v="2015-07-07T14:12:24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6"/>
    <s v="web"/>
    <x v="3914"/>
    <d v="2014-06-03T15:49:4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3915"/>
    <d v="2014-09-12T21:06:38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2"/>
    <s v="plays"/>
    <x v="3916"/>
    <d v="2014-08-15T00:36:3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1"/>
    <s v="pop"/>
    <x v="3917"/>
    <d v="2010-05-24T12:56:4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2"/>
    <s v="plays"/>
    <x v="3918"/>
    <d v="2015-06-02T15:39:3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3919"/>
    <d v="2011-02-21T11:55:5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6"/>
    <s v="wearables"/>
    <x v="3920"/>
    <d v="2015-07-08T22:36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6"/>
    <s v="hardware"/>
    <x v="3921"/>
    <d v="2013-05-23T05:28:2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3922"/>
    <d v="2012-05-07T22:42:5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2"/>
    <s v="plays"/>
    <x v="3923"/>
    <d v="2011-05-27T19:45: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3924"/>
    <d v="2016-10-19T00:31:0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925"/>
    <d v="2014-12-16T20:29:1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2"/>
    <s v="plays"/>
    <x v="3926"/>
    <d v="2015-02-21T15:38:0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3927"/>
    <d v="2015-10-25T16:50: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2"/>
    <s v="plays"/>
    <x v="3928"/>
    <d v="2015-07-04T16:09:3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3929"/>
    <d v="2014-08-26T21:53: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1"/>
    <s v="world music"/>
    <x v="3930"/>
    <d v="2011-08-30T16:12:0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3931"/>
    <d v="2015-02-11T18:57:3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1"/>
    <s v="indie rock"/>
    <x v="3932"/>
    <d v="2017-01-17T19:51:1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1"/>
    <s v="rock"/>
    <x v="3933"/>
    <d v="2014-06-01T11:49:3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2"/>
    <s v="plays"/>
    <x v="3934"/>
    <d v="2016-10-06T13:10:5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6"/>
    <s v="web"/>
    <x v="3935"/>
    <d v="2016-03-01T17:56:2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2"/>
    <s v="plays"/>
    <x v="3936"/>
    <d v="2015-05-25T13:10:2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2"/>
    <s v="plays"/>
    <x v="3937"/>
    <d v="2016-01-18T12:04:39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6"/>
    <s v="wearables"/>
    <x v="3938"/>
    <d v="2016-01-19T12:33:0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6"/>
    <s v="wearables"/>
    <x v="3939"/>
    <d v="2016-10-18T03:10:2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1"/>
    <s v="classical music"/>
    <x v="3940"/>
    <d v="2015-04-21T17:56:28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x v="3941"/>
    <d v="2015-06-17T19:35:3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2"/>
    <s v="spaces"/>
    <x v="3942"/>
    <d v="2017-01-24T14:14: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2"/>
    <s v="plays"/>
    <x v="3943"/>
    <d v="2011-03-17T02:19:5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2"/>
    <s v="plays"/>
    <x v="3944"/>
    <d v="2015-05-04T19:46:4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945"/>
    <d v="2016-03-08T22:11:5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3946"/>
    <d v="2015-11-30T14:46:1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6"/>
    <s v="wearables"/>
    <x v="3947"/>
    <d v="2016-01-09T11:28:4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6"/>
    <s v="wearables"/>
    <x v="3948"/>
    <d v="2015-03-17T18:10:3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2"/>
    <s v="plays"/>
    <x v="3949"/>
    <d v="2016-10-05T13:06:2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6"/>
    <s v="space exploration"/>
    <x v="3950"/>
    <d v="2016-04-13T00:10:0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6"/>
    <s v="wearables"/>
    <x v="3951"/>
    <d v="2016-09-09T10:28:26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6"/>
    <s v="web"/>
    <x v="3952"/>
    <d v="2016-10-04T19:39:0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953"/>
    <d v="2016-11-01T04:06:2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2"/>
    <s v="musical"/>
    <x v="3954"/>
    <d v="2015-07-26T17:34:4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6"/>
    <s v="wearables"/>
    <x v="3955"/>
    <d v="2015-01-22T14:31: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4"/>
    <s v="food trucks"/>
    <x v="3956"/>
    <d v="2015-02-05T19:55:0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2"/>
    <s v="plays"/>
    <x v="3957"/>
    <d v="2015-08-25T19:09:25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6"/>
    <s v="web"/>
    <x v="3958"/>
    <d v="2015-06-17T10:32:5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2"/>
    <s v="plays"/>
    <x v="3959"/>
    <d v="2011-12-07T01:36:0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2"/>
    <s v="plays"/>
    <x v="3960"/>
    <d v="2015-12-02T04:07:4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3961"/>
    <d v="2016-05-12T19:22:5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7"/>
    <s v="tabletop games"/>
    <x v="3962"/>
    <d v="2015-07-28T19:15:1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4"/>
    <s v="food trucks"/>
    <x v="3963"/>
    <d v="2016-06-07T23:42:17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4"/>
    <s v="food trucks"/>
    <x v="3964"/>
    <d v="2016-02-17T16:13: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3"/>
    <s v="photobooks"/>
    <x v="3965"/>
    <d v="2009-11-05T18:02:2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5"/>
    <s v="translations"/>
    <x v="3966"/>
    <d v="2016-06-05T20:58:5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6"/>
    <s v="makerspaces"/>
    <x v="3967"/>
    <d v="2015-06-05T13:59:35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3968"/>
    <d v="2012-07-17T01:16:2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2"/>
    <s v="plays"/>
    <x v="3969"/>
    <d v="2015-03-30T04:22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3970"/>
    <d v="2014-07-21T06:21:2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3971"/>
    <d v="2014-10-28T14:21:2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3"/>
    <s v="photobooks"/>
    <x v="3972"/>
    <d v="2016-02-26T22:47:5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6"/>
    <s v="web"/>
    <x v="3973"/>
    <d v="2014-06-02T15:29:1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3974"/>
    <d v="2016-01-12T11:2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1"/>
    <s v="rock"/>
    <x v="3975"/>
    <d v="2015-07-14T14:50:4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1"/>
    <s v="rock"/>
    <x v="3976"/>
    <d v="2015-07-03T19:59:2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2"/>
    <s v="plays"/>
    <x v="3977"/>
    <d v="2016-08-03T00:45:4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3978"/>
    <d v="2014-06-13T16:37:3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4"/>
    <s v="food trucks"/>
    <x v="3979"/>
    <d v="2016-01-11T22:13:3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2"/>
    <s v="plays"/>
    <x v="3980"/>
    <d v="2015-08-08T09:47:5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2"/>
    <s v="plays"/>
    <x v="3981"/>
    <d v="2015-08-14T13:53:1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2"/>
    <s v="plays"/>
    <x v="3982"/>
    <d v="2016-07-19T23:54:5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2"/>
    <s v="plays"/>
    <x v="3983"/>
    <d v="2014-05-30T17:26:5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2"/>
    <s v="plays"/>
    <x v="3984"/>
    <d v="2016-09-06T11:11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6"/>
    <s v="wearables"/>
    <x v="3985"/>
    <d v="2013-02-06T03:02:08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3986"/>
    <d v="2015-11-15T19:12:12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6"/>
    <s v="web"/>
    <x v="3987"/>
    <d v="2014-11-20T01:12:11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6"/>
    <s v="web"/>
    <x v="3988"/>
    <d v="2016-07-23T16:01:2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6"/>
    <s v="makerspaces"/>
    <x v="3989"/>
    <d v="2014-07-26T08:17:5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4"/>
    <s v="food trucks"/>
    <x v="3990"/>
    <d v="2011-04-03T16:10:25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6"/>
    <s v="web"/>
    <x v="3991"/>
    <d v="2016-06-04T03:40:2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6"/>
    <s v="hardware"/>
    <x v="3992"/>
    <d v="2016-11-28T05:05:4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2"/>
    <s v="plays"/>
    <x v="3993"/>
    <d v="2015-03-06T21:40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3"/>
    <s v="photobooks"/>
    <x v="3994"/>
    <d v="2012-05-01T17:16: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5"/>
    <s v="children's books"/>
    <x v="3995"/>
    <d v="2016-08-19T20:26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1"/>
    <s v="indie rock"/>
    <x v="3996"/>
    <d v="2014-05-30T21:26:4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6"/>
    <s v="web"/>
    <x v="3997"/>
    <d v="2016-09-01T16:12:5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6"/>
    <s v="wearables"/>
    <x v="3998"/>
    <d v="2013-11-01T17:37:2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7"/>
    <s v="tabletop games"/>
    <x v="3999"/>
    <d v="2015-11-25T16:41:5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1"/>
    <s v="rock"/>
    <x v="4000"/>
    <d v="2015-04-28T00:13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4001"/>
    <d v="2014-07-10T17:22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1"/>
    <s v="metal"/>
    <x v="4002"/>
    <d v="2015-10-01T15:06:4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4003"/>
    <d v="2016-07-05T14:00:03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5"/>
    <s v="children's books"/>
    <x v="4004"/>
    <d v="2016-01-01T13:43:28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5"/>
    <s v="translations"/>
    <x v="4005"/>
    <d v="2016-11-16T20:36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4006"/>
    <d v="2014-07-06T14:52:09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1"/>
    <s v="faith"/>
    <x v="4007"/>
    <d v="2014-05-28T16:21:2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4008"/>
    <d v="2014-05-07T17:13:5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4009"/>
    <d v="2016-11-23T07:42:4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6"/>
    <s v="web"/>
    <x v="4010"/>
    <d v="2016-06-10T23:32: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4"/>
    <s v="food trucks"/>
    <x v="4011"/>
    <d v="2015-03-26T17:28:2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4012"/>
    <d v="2016-06-23T19:32:38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4013"/>
    <d v="2015-04-04T07:00:1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4014"/>
    <d v="2015-06-08T07:09:3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5"/>
    <s v="fiction"/>
    <x v="4015"/>
    <d v="2013-09-20T20:51:34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4016"/>
    <d v="2016-07-08T18:38:2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4017"/>
    <d v="2017-03-05T06:15:0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4018"/>
    <d v="2016-02-25T13:50:4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4019"/>
    <d v="2014-05-21T20:37:5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2"/>
    <s v="musical"/>
    <x v="4020"/>
    <d v="2015-08-25T10:17:5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4021"/>
    <d v="2014-05-30T07:55:3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2"/>
    <s v="plays"/>
    <x v="4022"/>
    <d v="2013-11-27T20:50: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4023"/>
    <d v="2016-03-08T09:34:0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2"/>
    <s v="spaces"/>
    <x v="4024"/>
    <d v="2014-06-10T23:01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5"/>
    <s v="children's books"/>
    <x v="4025"/>
    <d v="2015-09-29T02:53:4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2"/>
    <s v="plays"/>
    <x v="4026"/>
    <d v="2015-04-27T05:59:4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4027"/>
    <d v="2015-07-15T13:52:4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4028"/>
    <d v="2014-07-23T15:25: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4029"/>
    <d v="2013-12-11T23:57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4030"/>
    <d v="2015-04-15T19:49:3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4031"/>
    <d v="2011-12-27T17:43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1"/>
    <s v="indie rock"/>
    <x v="4032"/>
    <d v="2015-09-21T15:01: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2"/>
    <s v="plays"/>
    <x v="4033"/>
    <d v="2015-02-22T12:53: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1"/>
    <s v="rock"/>
    <x v="4034"/>
    <d v="2016-12-09T23:06:0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6"/>
    <s v="web"/>
    <x v="4035"/>
    <d v="2012-01-01T15:34:5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2"/>
    <s v="plays"/>
    <x v="4036"/>
    <d v="2013-10-03T19:03: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4037"/>
    <d v="2016-07-02T16:22:0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1"/>
    <s v="rock"/>
    <x v="4038"/>
    <d v="2014-08-12T08:37:2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1"/>
    <s v="rock"/>
    <x v="4039"/>
    <d v="2015-04-28T16:38:0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1"/>
    <s v="electronic music"/>
    <x v="4040"/>
    <d v="2014-07-12T02:04:2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4041"/>
    <d v="2013-12-26T19:07:42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1"/>
    <s v="faith"/>
    <x v="4042"/>
    <d v="2015-03-12T04:06:3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2"/>
    <s v="plays"/>
    <x v="4043"/>
    <d v="2012-02-10T23:36:27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044"/>
    <d v="2015-03-06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045"/>
    <d v="2011-07-30T17:30:0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046"/>
    <d v="2014-01-06T19:58:1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1"/>
    <s v="rock"/>
    <x v="4047"/>
    <d v="2013-02-07T17:42:1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4048"/>
    <d v="2014-05-02T22:37:1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4049"/>
    <d v="2014-08-01T15:47:58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4050"/>
    <d v="2016-12-29T12:01:5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1"/>
    <s v="rock"/>
    <x v="4051"/>
    <d v="2015-11-29T19:01:1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1"/>
    <s v="rock"/>
    <x v="4052"/>
    <d v="2011-06-09T05:37:3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4053"/>
    <d v="2016-07-18T12:05:54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4054"/>
    <d v="2015-10-01T11:57:2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1"/>
    <s v="world music"/>
    <x v="4055"/>
    <d v="2016-05-14T09:41:3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4056"/>
    <d v="2016-04-21T09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4057"/>
    <d v="2015-10-15T16:49:3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4058"/>
    <d v="2014-01-17T18:18: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2"/>
    <s v="plays"/>
    <x v="4059"/>
    <d v="2016-02-12T07:38:5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2"/>
    <s v="plays"/>
    <x v="4060"/>
    <d v="2014-05-06T22:11:3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2"/>
    <s v="plays"/>
    <x v="4061"/>
    <d v="2015-01-27T08:41:33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4062"/>
    <d v="2014-05-09T20:12:2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6"/>
    <s v="wearables"/>
    <x v="4063"/>
    <d v="2015-03-09T08:53:21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6"/>
    <s v="wearables"/>
    <x v="4064"/>
    <d v="2015-04-13T20:04: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6"/>
    <s v="wearables"/>
    <x v="4065"/>
    <d v="2015-04-03T15:34:5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6"/>
    <s v="wearables"/>
    <x v="4066"/>
    <d v="2011-02-14T12:38:0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2"/>
    <s v="plays"/>
    <x v="4067"/>
    <d v="2016-11-02T14:05:1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1"/>
    <s v="rock"/>
    <x v="4068"/>
    <d v="2014-10-23T05:19:05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4"/>
    <s v="food trucks"/>
    <x v="4069"/>
    <d v="2015-11-09T19:26:43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4070"/>
    <d v="2013-03-18T12:59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6"/>
    <s v="web"/>
    <x v="4071"/>
    <d v="2016-05-23T23:25:5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1"/>
    <s v="rock"/>
    <x v="4072"/>
    <d v="2016-12-28T00:09:4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2"/>
    <s v="plays"/>
    <x v="4073"/>
    <d v="2016-05-15T22:56:3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4074"/>
    <d v="2016-02-22T02:34:1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4075"/>
    <d v="2015-05-21T17:55:1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4076"/>
    <d v="2016-03-23T19:51:5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6"/>
    <s v="hardware"/>
    <x v="4077"/>
    <d v="2016-02-27T23:09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6"/>
    <s v="wearables"/>
    <x v="4078"/>
    <d v="2016-03-23T18:45:50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6"/>
    <s v="web"/>
    <x v="4079"/>
    <d v="2014-06-03T04:36:18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6"/>
    <s v="hardware"/>
    <x v="4080"/>
    <d v="2016-10-11T04:15:09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4081"/>
    <d v="2012-06-15T14:00:04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4"/>
    <s v="restaurants"/>
    <x v="4082"/>
    <d v="2016-07-03T22:01: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3"/>
    <s v="photobooks"/>
    <x v="4083"/>
    <d v="2015-10-13T01:25:4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6"/>
    <s v="wearables"/>
    <x v="4084"/>
    <d v="2014-07-08T12:22:2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2"/>
    <s v="plays"/>
    <x v="4085"/>
    <d v="2014-07-14T22:53:3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1"/>
    <s v="metal"/>
    <x v="4086"/>
    <d v="2016-02-23T13:01:0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4087"/>
    <d v="2015-02-17T16:00:2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4088"/>
    <d v="2015-10-12T18:16:07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4089"/>
    <d v="2014-06-09T16:27:4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3"/>
    <s v="photobooks"/>
    <x v="4090"/>
    <d v="2014-12-01T05:16:0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4091"/>
    <d v="2013-11-26T00:32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5"/>
    <s v="fiction"/>
    <x v="4092"/>
    <d v="2015-11-30T16:12:3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1"/>
    <s v="indie rock"/>
    <x v="4093"/>
    <d v="2016-05-17T06:21:1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4094"/>
    <d v="2016-08-16T17:58:47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2"/>
    <s v="plays"/>
    <x v="4095"/>
    <d v="2016-05-02T17:12:4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6"/>
    <s v="hardware"/>
    <x v="4096"/>
    <d v="2012-10-02T20:22:48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4097"/>
    <d v="2016-12-22T04:37:4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2"/>
    <s v="plays"/>
    <x v="4098"/>
    <d v="2013-04-12T18:27:2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2"/>
    <s v="plays"/>
    <x v="4099"/>
    <d v="2015-01-16T19:21: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6"/>
    <s v="wearables"/>
    <x v="4100"/>
    <d v="2015-05-31T03:06:4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6"/>
    <s v="hardware"/>
    <x v="4101"/>
    <d v="2015-03-03T17:36:2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4"/>
    <s v="food trucks"/>
    <x v="4102"/>
    <d v="2015-10-19T15:09:0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2"/>
    <s v="plays"/>
    <x v="4103"/>
    <d v="2014-10-17T04:11:1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4104"/>
    <d v="1970-01-01T00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2"/>
    <s v="plays"/>
    <x v="4105"/>
    <d v="1970-01-01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1"/>
    <s v="electronic music"/>
    <x v="4106"/>
    <d v="1970-01-01T00:00:0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6"/>
    <s v="wearables"/>
    <x v="4107"/>
    <d v="1970-01-01T00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4108"/>
    <d v="1970-01-01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7"/>
    <s v="tabletop games"/>
    <x v="4109"/>
    <d v="1970-01-01T00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4110"/>
    <d v="1970-01-01T00:00:0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4111"/>
    <d v="1970-01-01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7"/>
    <s v="tabletop games"/>
    <x v="4112"/>
    <d v="1970-01-01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6"/>
    <s v="gadgets"/>
    <x v="4113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44"/>
    <d v="2008-11-04T00:00:00"/>
    <s v="A transmedia-project to amass a library of footage shot the day Obama was elected, for (1) a feature documentary, (2) an interactive web history"/>
    <x v="0"/>
    <n v="3981.5"/>
    <x v="0"/>
    <s v="US"/>
    <s v="USD"/>
    <n v="1268723160"/>
    <n v="1265269559"/>
    <b v="1"/>
    <n v="84"/>
    <b v="1"/>
    <x v="0"/>
    <n v="114"/>
    <n v="47.4"/>
    <x v="0"/>
    <x v="0"/>
    <x v="0"/>
    <d v="2016-04-08T22:40:12"/>
    <x v="0"/>
  </r>
  <r>
    <n v="2095"/>
    <s v="&quot; Prodigal Daughter&quot; Recording Project"/>
    <s v="This CD celebrates a journey beginning with the death of a father and culminating with the joyous victory expressed in music!"/>
    <x v="1"/>
    <n v="2500"/>
    <x v="0"/>
    <s v="US"/>
    <s v="USD"/>
    <n v="1317576973"/>
    <n v="1312392973"/>
    <b v="0"/>
    <n v="22"/>
    <b v="1"/>
    <x v="1"/>
    <n v="100"/>
    <n v="113.64"/>
    <x v="1"/>
    <x v="1"/>
    <x v="1"/>
    <d v="2016-03-18T02:29:04"/>
    <x v="1"/>
  </r>
  <r>
    <n v="0"/>
    <s v="GIRLS STATE a new musical comedy TV project"/>
    <s v="In this new TV show &quot;All Politics is Vocal&quot; as high school girls campaign, sing and cheer to be elected Governor of their summer camp."/>
    <x v="2"/>
    <n v="11633"/>
    <x v="0"/>
    <s v="US"/>
    <s v="USD"/>
    <n v="1437620400"/>
    <n v="1434931811"/>
    <b v="0"/>
    <n v="182"/>
    <b v="1"/>
    <x v="2"/>
    <n v="137"/>
    <n v="63.92"/>
    <x v="0"/>
    <x v="2"/>
    <x v="2"/>
    <d v="2014-05-21T01:37:59"/>
    <x v="2"/>
  </r>
  <r>
    <n v="1"/>
    <s v="FannibalFest Fan Convention"/>
    <s v="A Hannibal TV Show Fan Convention and Art Collective"/>
    <x v="3"/>
    <n v="14653"/>
    <x v="0"/>
    <s v="US"/>
    <s v="USD"/>
    <n v="1488464683"/>
    <n v="1485872683"/>
    <b v="0"/>
    <n v="79"/>
    <b v="1"/>
    <x v="2"/>
    <n v="143"/>
    <n v="185.48"/>
    <x v="0"/>
    <x v="2"/>
    <x v="3"/>
    <d v="2016-07-21T18:41:02"/>
    <x v="3"/>
  </r>
  <r>
    <n v="2"/>
    <s v="Charlie teaser completion"/>
    <s v="Completion fund for post-production for teaser of British crime/drama tv series about a girl who sells morals for money"/>
    <x v="4"/>
    <n v="525"/>
    <x v="0"/>
    <s v="GB"/>
    <s v="GBP"/>
    <n v="1455555083"/>
    <n v="1454691083"/>
    <b v="0"/>
    <n v="35"/>
    <b v="1"/>
    <x v="2"/>
    <n v="105"/>
    <n v="15"/>
    <x v="0"/>
    <x v="2"/>
    <x v="4"/>
    <d v="2014-06-01T17:07:05"/>
    <x v="4"/>
  </r>
  <r>
    <n v="3"/>
    <s v="Unsure/Positive: A Dramedy Series About Life with HIV"/>
    <s v="We already produced the *very* beginning of this story. Help us to see it through?"/>
    <x v="5"/>
    <n v="10390"/>
    <x v="0"/>
    <s v="US"/>
    <s v="USD"/>
    <n v="1407414107"/>
    <n v="1404822107"/>
    <b v="0"/>
    <n v="150"/>
    <b v="1"/>
    <x v="2"/>
    <n v="104"/>
    <n v="69.27"/>
    <x v="0"/>
    <x v="2"/>
    <x v="5"/>
    <d v="2016-05-18T16:15:09"/>
    <x v="5"/>
  </r>
  <r>
    <n v="4"/>
    <s v="Party Monsters"/>
    <s v="19th centuryâ€™s most notorious literary characters, out of step with the times, find comradery as roommates in modern day Los Angeles."/>
    <x v="6"/>
    <n v="54116.28"/>
    <x v="0"/>
    <s v="US"/>
    <s v="USD"/>
    <n v="1450555279"/>
    <n v="1447963279"/>
    <b v="0"/>
    <n v="284"/>
    <b v="1"/>
    <x v="2"/>
    <n v="123"/>
    <n v="190.55"/>
    <x v="0"/>
    <x v="2"/>
    <x v="6"/>
    <d v="2014-06-18T00:38:08"/>
    <x v="2"/>
  </r>
  <r>
    <n v="5"/>
    <s v="Terry Matthews to be the NEXT star on the Network Television"/>
    <s v="The BBQ Daddy will be Filming the 1st episode of the Next Hit series to come to Network Television &quot;Bailout My Cookout&quot;"/>
    <x v="7"/>
    <n v="4390"/>
    <x v="0"/>
    <s v="US"/>
    <s v="USD"/>
    <n v="1469770500"/>
    <n v="1468362207"/>
    <b v="0"/>
    <n v="47"/>
    <b v="1"/>
    <x v="2"/>
    <n v="110"/>
    <n v="93.4"/>
    <x v="0"/>
    <x v="2"/>
    <x v="7"/>
    <d v="2015-09-09T09:24:18"/>
    <x v="4"/>
  </r>
  <r>
    <n v="6"/>
    <s v="POINT HOPE"/>
    <s v="The story of &quot;Point Hope&quot; will honor, respect, and share the beauty and traditions of the Alaska Natives in Point Hope, AK: the Inupiat"/>
    <x v="8"/>
    <n v="8519"/>
    <x v="0"/>
    <s v="US"/>
    <s v="USD"/>
    <n v="1402710250"/>
    <n v="1401846250"/>
    <b v="0"/>
    <n v="58"/>
    <b v="1"/>
    <x v="2"/>
    <n v="106"/>
    <n v="146.88"/>
    <x v="0"/>
    <x v="2"/>
    <x v="8"/>
    <d v="2014-05-01T19:06:51"/>
    <x v="5"/>
  </r>
  <r>
    <n v="7"/>
    <s v="Skin: Film Production By 14 Year Old Aniya Wolfe"/>
    <s v="Secrets bond three unfortunate teens who are facing issues that are common among youth today. And for one, it becomes too much to bear."/>
    <x v="9"/>
    <n v="9110"/>
    <x v="0"/>
    <s v="US"/>
    <s v="USD"/>
    <n v="1467680867"/>
    <n v="1464224867"/>
    <b v="0"/>
    <n v="57"/>
    <b v="1"/>
    <x v="2"/>
    <n v="101"/>
    <n v="159.82"/>
    <x v="0"/>
    <x v="2"/>
    <x v="9"/>
    <d v="2014-10-05T17:33:42"/>
    <x v="4"/>
  </r>
  <r>
    <n v="8"/>
    <s v="Sizzling in the Kitchen Flynn Style"/>
    <s v="Help us raise the funds to film our pilot episode!"/>
    <x v="0"/>
    <n v="3501.52"/>
    <x v="0"/>
    <s v="US"/>
    <s v="USD"/>
    <n v="1460754000"/>
    <n v="1460155212"/>
    <b v="0"/>
    <n v="12"/>
    <b v="1"/>
    <x v="2"/>
    <n v="100"/>
    <n v="291.79000000000002"/>
    <x v="0"/>
    <x v="2"/>
    <x v="10"/>
    <d v="2014-08-18T13:00:56"/>
    <x v="4"/>
  </r>
  <r>
    <n v="9"/>
    <s v="The Academy: Mockumentary Sitcom TV Pilot"/>
    <s v="Capturing everyday life at Falkirk Academy, a fictitious elite private high school where &quot;everyday life&quot; is anything but normal."/>
    <x v="4"/>
    <n v="629.99"/>
    <x v="0"/>
    <s v="US"/>
    <s v="USD"/>
    <n v="1460860144"/>
    <n v="1458268144"/>
    <b v="0"/>
    <n v="20"/>
    <b v="1"/>
    <x v="2"/>
    <n v="126"/>
    <n v="31.5"/>
    <x v="0"/>
    <x v="2"/>
    <x v="11"/>
    <d v="2015-06-20T19:35:34"/>
    <x v="4"/>
  </r>
  <r>
    <n v="10"/>
    <s v="Big in Beijing. A reality tv show about eccentric Beijing."/>
    <s v="Making a reality show casting the real elites of China. They are fun, young, wild, and ambitious. Filmed in Beijing with real risks."/>
    <x v="10"/>
    <n v="3015"/>
    <x v="0"/>
    <s v="US"/>
    <s v="USD"/>
    <n v="1403660279"/>
    <n v="1400636279"/>
    <b v="0"/>
    <n v="19"/>
    <b v="1"/>
    <x v="2"/>
    <n v="101"/>
    <n v="158.68"/>
    <x v="0"/>
    <x v="2"/>
    <x v="12"/>
    <d v="2015-07-15T18:11:52"/>
    <x v="5"/>
  </r>
  <r>
    <n v="11"/>
    <s v="2016 TAPR DCC Video on HamRadioNow"/>
    <s v="HamRadioNow will produce YouTube video of the complete 2016 ARRL &amp; TAPR Amateur Radio (Ham Radio) Digital Communications Conference"/>
    <x v="11"/>
    <n v="6025"/>
    <x v="0"/>
    <s v="US"/>
    <s v="USD"/>
    <n v="1471834800"/>
    <n v="1469126462"/>
    <b v="0"/>
    <n v="75"/>
    <b v="1"/>
    <x v="2"/>
    <n v="121"/>
    <n v="80.33"/>
    <x v="0"/>
    <x v="2"/>
    <x v="13"/>
    <d v="2014-08-27T15:03:09"/>
    <x v="4"/>
  </r>
  <r>
    <n v="12"/>
    <s v="Spinward Traveller (T.V. Pilot)"/>
    <s v="Spinward Traveller is based on the award winning role-playing game. Launch your imagination into the Traveller universe at Jump 6."/>
    <x v="12"/>
    <n v="49588"/>
    <x v="0"/>
    <s v="US"/>
    <s v="USD"/>
    <n v="1405479600"/>
    <n v="1401642425"/>
    <b v="0"/>
    <n v="827"/>
    <b v="1"/>
    <x v="2"/>
    <n v="165"/>
    <n v="59.96"/>
    <x v="0"/>
    <x v="2"/>
    <x v="14"/>
    <d v="2014-12-16T21:52:20"/>
    <x v="5"/>
  </r>
  <r>
    <n v="13"/>
    <s v="Can't Go Home"/>
    <s v="A travel series hosted by touring musicians that profiles a different American city in each episode."/>
    <x v="0"/>
    <n v="5599"/>
    <x v="0"/>
    <s v="US"/>
    <s v="USD"/>
    <n v="1466713620"/>
    <n v="1463588109"/>
    <b v="0"/>
    <n v="51"/>
    <b v="1"/>
    <x v="2"/>
    <n v="160"/>
    <n v="109.78"/>
    <x v="0"/>
    <x v="2"/>
    <x v="15"/>
    <d v="2015-04-03T18:41:41"/>
    <x v="4"/>
  </r>
  <r>
    <n v="14"/>
    <s v="3010 | Sci-fi Series"/>
    <s v="A highly charged post apocalyptic sci fi series that pulls no punches!"/>
    <x v="13"/>
    <n v="6056"/>
    <x v="0"/>
    <s v="AU"/>
    <s v="AUD"/>
    <n v="1405259940"/>
    <n v="1403051888"/>
    <b v="0"/>
    <n v="41"/>
    <b v="1"/>
    <x v="2"/>
    <n v="101"/>
    <n v="147.71"/>
    <x v="0"/>
    <x v="2"/>
    <x v="16"/>
    <d v="2015-08-13T19:41:03"/>
    <x v="5"/>
  </r>
  <r>
    <n v="15"/>
    <s v="Cien&amp;Cia"/>
    <s v="Cien&amp;Cia es un proyecto transmedia para televisiÃ³n; la finalidad de la venta de camisetas es financiar el reality (Factual)."/>
    <x v="14"/>
    <n v="2132"/>
    <x v="0"/>
    <s v="ES"/>
    <s v="EUR"/>
    <n v="1443384840"/>
    <n v="1441790658"/>
    <b v="0"/>
    <n v="98"/>
    <b v="1"/>
    <x v="2"/>
    <n v="107"/>
    <n v="21.76"/>
    <x v="0"/>
    <x v="2"/>
    <x v="17"/>
    <d v="2015-11-10T00:36:01"/>
    <x v="2"/>
  </r>
  <r>
    <n v="16"/>
    <s v="ArtMoose TV Series"/>
    <s v="We want to create a Sizzle Reel to pitch a Reality TV Series to TV Executive starring artists Art Moose will use new artists each week."/>
    <x v="15"/>
    <n v="12029"/>
    <x v="0"/>
    <s v="US"/>
    <s v="USD"/>
    <n v="1402896600"/>
    <n v="1398971211"/>
    <b v="0"/>
    <n v="70"/>
    <b v="1"/>
    <x v="2"/>
    <n v="100"/>
    <n v="171.84"/>
    <x v="0"/>
    <x v="2"/>
    <x v="18"/>
    <d v="2014-07-08T12:22:24"/>
    <x v="5"/>
  </r>
  <r>
    <n v="17"/>
    <s v="Humble Pie"/>
    <s v="Uplifting English sitcom, a love letter to youthful exuberance that proves once and for all that none of us are ready for real life."/>
    <x v="16"/>
    <n v="1510"/>
    <x v="0"/>
    <s v="GB"/>
    <s v="GBP"/>
    <n v="1415126022"/>
    <n v="1412530422"/>
    <b v="0"/>
    <n v="36"/>
    <b v="1"/>
    <x v="2"/>
    <n v="101"/>
    <n v="41.94"/>
    <x v="0"/>
    <x v="2"/>
    <x v="19"/>
    <d v="2014-10-17T03:57:13"/>
    <x v="5"/>
  </r>
  <r>
    <n v="18"/>
    <s v="Indian As Apple Pie TV"/>
    <s v="The Indian cooking show you crave: complete with cooking, travel to India, and loads of spicy inspiration with Anupy."/>
    <x v="12"/>
    <n v="31896.33"/>
    <x v="0"/>
    <s v="US"/>
    <s v="USD"/>
    <n v="1410958856"/>
    <n v="1408366856"/>
    <b v="0"/>
    <n v="342"/>
    <b v="1"/>
    <x v="2"/>
    <n v="106"/>
    <n v="93.26"/>
    <x v="0"/>
    <x v="2"/>
    <x v="20"/>
    <d v="2015-11-16T23:08:04"/>
    <x v="5"/>
  </r>
  <r>
    <n v="19"/>
    <s v="Brouhaha (an Original Sitcom)"/>
    <s v="Brouhaha chronicles the adventures of aspiring comedian and prolific hedonist Jenny Carmichael as she works at a clickbait website."/>
    <x v="17"/>
    <n v="1235"/>
    <x v="0"/>
    <s v="US"/>
    <s v="USD"/>
    <n v="1437420934"/>
    <n v="1434828934"/>
    <b v="0"/>
    <n v="22"/>
    <b v="1"/>
    <x v="2"/>
    <n v="145"/>
    <n v="56.14"/>
    <x v="0"/>
    <x v="2"/>
    <x v="21"/>
    <d v="2014-06-22T16:09:28"/>
    <x v="2"/>
  </r>
  <r>
    <n v="20"/>
    <s v="Finding Kylie Hard Read Fund"/>
    <s v="Help us reach our goal &amp; pay the drama dept that is performing the hard read, which is set for October 2015."/>
    <x v="14"/>
    <n v="2004"/>
    <x v="0"/>
    <s v="US"/>
    <s v="USD"/>
    <n v="1442167912"/>
    <n v="1436983912"/>
    <b v="0"/>
    <n v="25"/>
    <b v="1"/>
    <x v="2"/>
    <n v="100"/>
    <n v="80.16"/>
    <x v="0"/>
    <x v="2"/>
    <x v="22"/>
    <d v="2014-07-22T07:01:55"/>
    <x v="2"/>
  </r>
  <r>
    <n v="21"/>
    <s v="Life of an Ingredient: The Pilot Episode"/>
    <s v="â€œLIFE of an INGREDIENT,&quot; a series that tells the story of the greatest chef &amp; farm collaborators in todayâ€™s marketplace."/>
    <x v="18"/>
    <n v="20190"/>
    <x v="0"/>
    <s v="US"/>
    <s v="USD"/>
    <n v="1411743789"/>
    <n v="1409151789"/>
    <b v="0"/>
    <n v="101"/>
    <b v="1"/>
    <x v="2"/>
    <n v="109"/>
    <n v="199.9"/>
    <x v="0"/>
    <x v="2"/>
    <x v="23"/>
    <d v="2016-01-07T19:00:34"/>
    <x v="5"/>
  </r>
  <r>
    <n v="22"/>
    <s v="CREATURES OF HABIT!"/>
    <s v="Meet Gary, and Troy: Two unlikely friends that investigate &quot;strange phenomenon&quot;."/>
    <x v="19"/>
    <n v="410"/>
    <x v="0"/>
    <s v="US"/>
    <s v="USD"/>
    <n v="1420099140"/>
    <n v="1418766740"/>
    <b v="0"/>
    <n v="8"/>
    <b v="1"/>
    <x v="2"/>
    <n v="117"/>
    <n v="51.25"/>
    <x v="0"/>
    <x v="2"/>
    <x v="24"/>
    <d v="2016-04-01T15:03:37"/>
    <x v="5"/>
  </r>
  <r>
    <n v="23"/>
    <s v="Bad Boy of Beauty and Bride Crashers!"/>
    <s v="Lois and Berlin are the Lucy and Ricky of reality. You will go on  journey to reinvent beauty from the inside out. Be the star !"/>
    <x v="14"/>
    <n v="2370"/>
    <x v="0"/>
    <s v="US"/>
    <s v="USD"/>
    <n v="1430407200"/>
    <n v="1428086501"/>
    <b v="0"/>
    <n v="23"/>
    <b v="1"/>
    <x v="2"/>
    <n v="119"/>
    <n v="103.04"/>
    <x v="0"/>
    <x v="2"/>
    <x v="25"/>
    <d v="2015-10-09T15:51:41"/>
    <x v="2"/>
  </r>
  <r>
    <n v="24"/>
    <s v="Bring STL Up Late to TV"/>
    <s v="STL Up Late is a weekly late night comedy talk show for St. Louis television."/>
    <x v="20"/>
    <n v="38082.69"/>
    <x v="0"/>
    <s v="US"/>
    <s v="USD"/>
    <n v="1442345940"/>
    <n v="1439494863"/>
    <b v="0"/>
    <n v="574"/>
    <b v="1"/>
    <x v="2"/>
    <n v="109"/>
    <n v="66.349999999999994"/>
    <x v="0"/>
    <x v="2"/>
    <x v="26"/>
    <d v="2014-07-21T07:43:21"/>
    <x v="2"/>
  </r>
  <r>
    <n v="25"/>
    <s v="RAM- An independent writer's breakthrough tv production"/>
    <s v="A dram-com television series revolved around memory and the hardships and revelations that come with its early turning point."/>
    <x v="21"/>
    <n v="800"/>
    <x v="0"/>
    <s v="US"/>
    <s v="USD"/>
    <n v="1452299761"/>
    <n v="1447115761"/>
    <b v="0"/>
    <n v="14"/>
    <b v="1"/>
    <x v="2"/>
    <n v="133"/>
    <n v="57.14"/>
    <x v="0"/>
    <x v="2"/>
    <x v="27"/>
    <d v="2015-04-04T07:00:14"/>
    <x v="2"/>
  </r>
  <r>
    <n v="26"/>
    <s v="You, Me &amp; Sicily:  Part I Editing"/>
    <s v="Highlighting Sicily's points of light: its extraordinary people. Editing phase is now underway!!!"/>
    <x v="22"/>
    <n v="1940"/>
    <x v="0"/>
    <s v="US"/>
    <s v="USD"/>
    <n v="1408278144"/>
    <n v="1404822144"/>
    <b v="0"/>
    <n v="19"/>
    <b v="1"/>
    <x v="2"/>
    <n v="155"/>
    <n v="102.11"/>
    <x v="0"/>
    <x v="2"/>
    <x v="28"/>
    <d v="2015-03-05T07:22:05"/>
    <x v="5"/>
  </r>
  <r>
    <n v="27"/>
    <s v="B-Rabbit TV Comedy Pilot"/>
    <s v="B-Rabbit is a hilarious depiction of immigrating to New Zealand and the life you desperately tried to leave behind."/>
    <x v="23"/>
    <n v="22345"/>
    <x v="0"/>
    <s v="NZ"/>
    <s v="NZD"/>
    <n v="1416113833"/>
    <n v="1413518233"/>
    <b v="0"/>
    <n v="150"/>
    <b v="1"/>
    <x v="2"/>
    <n v="112"/>
    <n v="148.97"/>
    <x v="0"/>
    <x v="2"/>
    <x v="29"/>
    <d v="2015-01-28T16:37:59"/>
    <x v="5"/>
  </r>
  <r>
    <n v="28"/>
    <s v="John Earle Dog Training Concept Development Reel"/>
    <s v="John and Brian are on a quest to change people's lives and rehabilitate dogs."/>
    <x v="15"/>
    <n v="12042"/>
    <x v="0"/>
    <s v="US"/>
    <s v="USD"/>
    <n v="1450307284"/>
    <n v="1447715284"/>
    <b v="0"/>
    <n v="71"/>
    <b v="1"/>
    <x v="2"/>
    <n v="100"/>
    <n v="169.61"/>
    <x v="0"/>
    <x v="2"/>
    <x v="30"/>
    <d v="2013-04-11T01:22:24"/>
    <x v="2"/>
  </r>
  <r>
    <n v="29"/>
    <s v="The JOB Prelude."/>
    <s v="Genuine, no cliche Cop dramedy. Stories based on Adam's time as a Constable. What really goes on? Think you know the Police? Find out."/>
    <x v="10"/>
    <n v="3700"/>
    <x v="0"/>
    <s v="GB"/>
    <s v="GBP"/>
    <n v="1406045368"/>
    <n v="1403453368"/>
    <b v="0"/>
    <n v="117"/>
    <b v="1"/>
    <x v="2"/>
    <n v="123"/>
    <n v="31.62"/>
    <x v="0"/>
    <x v="2"/>
    <x v="31"/>
    <d v="2014-04-25T01:07:48"/>
    <x v="5"/>
  </r>
  <r>
    <n v="30"/>
    <s v="Introverts Web Series"/>
    <s v="Comedy series about three introverted roommates coping with single life, secret resentments, and loudmouthed extroverts."/>
    <x v="24"/>
    <n v="4051.99"/>
    <x v="0"/>
    <s v="US"/>
    <s v="USD"/>
    <n v="1408604515"/>
    <n v="1406012515"/>
    <b v="0"/>
    <n v="53"/>
    <b v="1"/>
    <x v="2"/>
    <n v="101"/>
    <n v="76.45"/>
    <x v="0"/>
    <x v="2"/>
    <x v="32"/>
    <d v="2014-05-30T05:08:08"/>
    <x v="5"/>
  </r>
  <r>
    <n v="31"/>
    <s v="The Alan Katz Show"/>
    <s v="After a two-year hiatus, The Alan Katz Show is coming back! But it can't unless we can get a 16gb flash drive valued at $12.71!"/>
    <x v="25"/>
    <n v="13"/>
    <x v="0"/>
    <s v="US"/>
    <s v="USD"/>
    <n v="1453748434"/>
    <n v="1452193234"/>
    <b v="0"/>
    <n v="1"/>
    <b v="1"/>
    <x v="2"/>
    <n v="100"/>
    <n v="13"/>
    <x v="0"/>
    <x v="2"/>
    <x v="33"/>
    <d v="2014-09-05T13:39:14"/>
    <x v="4"/>
  </r>
  <r>
    <n v="32"/>
    <s v="Over &amp; Out"/>
    <s v="Approaching a milestone birthday, Gail abandons her group of yuppie stay-at-home mom friends for the vibrant and rowdy gay community."/>
    <x v="26"/>
    <n v="28520"/>
    <x v="0"/>
    <s v="US"/>
    <s v="USD"/>
    <n v="1463111940"/>
    <n v="1459523017"/>
    <b v="0"/>
    <n v="89"/>
    <b v="1"/>
    <x v="2"/>
    <n v="100"/>
    <n v="320.45"/>
    <x v="0"/>
    <x v="2"/>
    <x v="34"/>
    <d v="2014-11-28T15:20:26"/>
    <x v="4"/>
  </r>
  <r>
    <n v="33"/>
    <s v="Imaginary Problems"/>
    <s v="3 best friends balance their work, personal and private lives while finding time for their imaginary friends (who are 3 puppets)."/>
    <x v="27"/>
    <n v="5360"/>
    <x v="0"/>
    <s v="US"/>
    <s v="USD"/>
    <n v="1447001501"/>
    <n v="1444405901"/>
    <b v="0"/>
    <n v="64"/>
    <b v="1"/>
    <x v="2"/>
    <n v="102"/>
    <n v="83.75"/>
    <x v="0"/>
    <x v="2"/>
    <x v="35"/>
    <d v="2014-06-12T18:58:06"/>
    <x v="2"/>
  </r>
  <r>
    <n v="34"/>
    <s v="#Josh: T.V. Show Sizzle Reel"/>
    <s v="A digitally dependent Josh, is forced to coexist with his promiscuous problematic cousin Wes, and face his fears of a human connection"/>
    <x v="28"/>
    <n v="3392"/>
    <x v="0"/>
    <s v="US"/>
    <s v="USD"/>
    <n v="1407224601"/>
    <n v="1405928601"/>
    <b v="0"/>
    <n v="68"/>
    <b v="1"/>
    <x v="2"/>
    <n v="130"/>
    <n v="49.88"/>
    <x v="0"/>
    <x v="2"/>
    <x v="36"/>
    <d v="2014-08-23T02:22:17"/>
    <x v="5"/>
  </r>
  <r>
    <n v="35"/>
    <s v="Why Adam? A TV show about the science behind everyday life!"/>
    <s v="Why Adam? is an independent TV show that explores concepts of basic science in everyday life."/>
    <x v="29"/>
    <n v="1665"/>
    <x v="0"/>
    <s v="US"/>
    <s v="USD"/>
    <n v="1430179200"/>
    <n v="1428130814"/>
    <b v="0"/>
    <n v="28"/>
    <b v="1"/>
    <x v="2"/>
    <n v="167"/>
    <n v="59.46"/>
    <x v="0"/>
    <x v="2"/>
    <x v="37"/>
    <d v="2016-03-28T14:58:27"/>
    <x v="2"/>
  </r>
  <r>
    <n v="36"/>
    <s v="THE LISTENING BOX"/>
    <s v="A modern day priest makes an unusual discovery, setting off a chain of events."/>
    <x v="13"/>
    <n v="8529"/>
    <x v="0"/>
    <s v="US"/>
    <s v="USD"/>
    <n v="1428128525"/>
    <n v="1425540125"/>
    <b v="0"/>
    <n v="44"/>
    <b v="1"/>
    <x v="2"/>
    <n v="142"/>
    <n v="193.84"/>
    <x v="0"/>
    <x v="2"/>
    <x v="38"/>
    <d v="2015-11-15T23:09:34"/>
    <x v="2"/>
  </r>
  <r>
    <n v="37"/>
    <s v="The Journey"/>
    <s v="Take an unscripted, real-time journey with Greg Aiello to the planet's wildest and most iconic places on this adventure travel TV show."/>
    <x v="30"/>
    <n v="40357"/>
    <x v="0"/>
    <s v="US"/>
    <s v="USD"/>
    <n v="1425055079"/>
    <n v="1422463079"/>
    <b v="0"/>
    <n v="253"/>
    <b v="1"/>
    <x v="2"/>
    <n v="183"/>
    <n v="159.51"/>
    <x v="0"/>
    <x v="2"/>
    <x v="39"/>
    <d v="2014-10-20T19:40:07"/>
    <x v="2"/>
  </r>
  <r>
    <n v="38"/>
    <s v="Brewz Brothers TV"/>
    <s v="A television show about three brothers from Chicago on a mission to discover and highlight the best breweries in America."/>
    <x v="1"/>
    <n v="2751"/>
    <x v="0"/>
    <s v="US"/>
    <s v="USD"/>
    <n v="1368235344"/>
    <n v="1365643344"/>
    <b v="0"/>
    <n v="66"/>
    <b v="1"/>
    <x v="2"/>
    <n v="110"/>
    <n v="41.68"/>
    <x v="0"/>
    <x v="2"/>
    <x v="40"/>
    <d v="2015-01-29T12:24:20"/>
    <x v="6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x v="2"/>
    <n v="131"/>
    <n v="150.9"/>
    <x v="0"/>
    <x v="2"/>
    <x v="41"/>
    <d v="2015-09-24T04:14:05"/>
    <x v="5"/>
  </r>
  <r>
    <n v="40"/>
    <s v="Regal Fare Season One"/>
    <s v="There is a cooking show in production that needs your help, a show about using local ingredients to create simple and elegant meals."/>
    <x v="14"/>
    <n v="2027"/>
    <x v="0"/>
    <s v="US"/>
    <s v="USD"/>
    <n v="1403150400"/>
    <n v="1401426488"/>
    <b v="0"/>
    <n v="16"/>
    <b v="1"/>
    <x v="2"/>
    <n v="101"/>
    <n v="126.69"/>
    <x v="0"/>
    <x v="2"/>
    <x v="42"/>
    <d v="2014-12-22T18:04:18"/>
    <x v="5"/>
  </r>
  <r>
    <n v="41"/>
    <s v="Up on High Ground TV series"/>
    <s v="A TV series that takes place in a high school setting with religions,morals,&amp; ethics as a guiding message for students &amp; their families"/>
    <x v="14"/>
    <n v="2000"/>
    <x v="0"/>
    <s v="US"/>
    <s v="USD"/>
    <n v="1412516354"/>
    <n v="1409924354"/>
    <b v="0"/>
    <n v="19"/>
    <b v="1"/>
    <x v="2"/>
    <n v="100"/>
    <n v="105.26"/>
    <x v="0"/>
    <x v="2"/>
    <x v="43"/>
    <d v="2015-07-11T22:17:17"/>
    <x v="5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x v="2"/>
    <n v="142"/>
    <n v="117.51"/>
    <x v="0"/>
    <x v="2"/>
    <x v="44"/>
    <d v="2014-06-17T16:50:46"/>
    <x v="5"/>
  </r>
  <r>
    <n v="43"/>
    <s v="Anglicon 2015: A Doctor Who &amp; British media fan convention"/>
    <s v="Anglicon is a fan-run British media convention with a focus on Doctor Who, returning to the Seattle area bigger and better than ever!"/>
    <x v="5"/>
    <n v="30866"/>
    <x v="0"/>
    <s v="US"/>
    <s v="USD"/>
    <n v="1405209600"/>
    <n v="1402599486"/>
    <b v="0"/>
    <n v="263"/>
    <b v="1"/>
    <x v="2"/>
    <n v="309"/>
    <n v="117.36"/>
    <x v="0"/>
    <x v="2"/>
    <x v="45"/>
    <d v="2014-03-21T13:10:45"/>
    <x v="5"/>
  </r>
  <r>
    <n v="44"/>
    <s v="BIG WHISKEY TV Show"/>
    <s v="The Creator of the hit FOX show THE BOURBON LOUNGE brings you BIG WHISKEY. A new travel show exploring whiskey like you've never seen."/>
    <x v="14"/>
    <n v="2000"/>
    <x v="0"/>
    <s v="US"/>
    <s v="USD"/>
    <n v="1412648537"/>
    <n v="1408760537"/>
    <b v="0"/>
    <n v="15"/>
    <b v="1"/>
    <x v="2"/>
    <n v="100"/>
    <n v="133.33000000000001"/>
    <x v="0"/>
    <x v="2"/>
    <x v="46"/>
    <d v="2015-11-25T17:07:01"/>
    <x v="5"/>
  </r>
  <r>
    <n v="45"/>
    <s v="The Art of the Lift"/>
    <s v="The Art of the Lift is a crime drama that follows an expert crew of pick-pockets and their attempt at breaking in a new recruit."/>
    <x v="11"/>
    <n v="6000"/>
    <x v="0"/>
    <s v="US"/>
    <s v="USD"/>
    <n v="1461769107"/>
    <n v="1459177107"/>
    <b v="0"/>
    <n v="61"/>
    <b v="1"/>
    <x v="2"/>
    <n v="120"/>
    <n v="98.36"/>
    <x v="0"/>
    <x v="2"/>
    <x v="47"/>
    <d v="2016-05-06T23:15:16"/>
    <x v="4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x v="2"/>
    <n v="104"/>
    <n v="194.44"/>
    <x v="0"/>
    <x v="2"/>
    <x v="48"/>
    <d v="2015-05-25T13:10:24"/>
    <x v="2"/>
  </r>
  <r>
    <n v="47"/>
    <s v="Jane Don't Date - TV pilot (sitcom)"/>
    <s v="Cursed with attracting odd men, an independent woman takes on the Chicago dating scene again with the help of her offbeat friends."/>
    <x v="11"/>
    <n v="5380.55"/>
    <x v="0"/>
    <s v="US"/>
    <s v="USD"/>
    <n v="1419021607"/>
    <n v="1413834007"/>
    <b v="0"/>
    <n v="70"/>
    <b v="1"/>
    <x v="2"/>
    <n v="108"/>
    <n v="76.87"/>
    <x v="0"/>
    <x v="2"/>
    <x v="49"/>
    <d v="2015-03-26T19:59:22"/>
    <x v="5"/>
  </r>
  <r>
    <n v="48"/>
    <s v="'Noir' A New Independant Tech-Noir TV Pilot"/>
    <s v="With future neo-London as a backdrop to this new independent TV pilot, we investigate the bad and the corrupt that rule London."/>
    <x v="14"/>
    <n v="2159"/>
    <x v="0"/>
    <s v="GB"/>
    <s v="GBP"/>
    <n v="1425211200"/>
    <n v="1422534260"/>
    <b v="0"/>
    <n v="38"/>
    <b v="1"/>
    <x v="2"/>
    <n v="108"/>
    <n v="56.82"/>
    <x v="0"/>
    <x v="2"/>
    <x v="50"/>
    <d v="2014-10-20T17:52:52"/>
    <x v="2"/>
  </r>
  <r>
    <n v="49"/>
    <s v="Driving Jersey - Season Five"/>
    <s v="Driving Jersey is real people telling real stories."/>
    <x v="15"/>
    <n v="12000"/>
    <x v="0"/>
    <s v="US"/>
    <s v="USD"/>
    <n v="1445660045"/>
    <n v="1443068045"/>
    <b v="0"/>
    <n v="87"/>
    <b v="1"/>
    <x v="2"/>
    <n v="100"/>
    <n v="137.93"/>
    <x v="0"/>
    <x v="2"/>
    <x v="51"/>
    <d v="2015-08-14T05:39:36"/>
    <x v="2"/>
  </r>
  <r>
    <n v="50"/>
    <s v="The Love Lounge"/>
    <s v="A brand new dating show which helps one lucky lady find her Mr Right with difficult decisions to make along the way."/>
    <x v="21"/>
    <n v="600"/>
    <x v="0"/>
    <s v="GB"/>
    <s v="GBP"/>
    <n v="1422637200"/>
    <n v="1419271458"/>
    <b v="0"/>
    <n v="22"/>
    <b v="1"/>
    <x v="2"/>
    <n v="100"/>
    <n v="27.27"/>
    <x v="0"/>
    <x v="2"/>
    <x v="52"/>
    <d v="2014-03-03T21:38:37"/>
    <x v="5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x v="2"/>
    <n v="128"/>
    <n v="118.34"/>
    <x v="0"/>
    <x v="2"/>
    <x v="53"/>
    <d v="2013-05-15T19:32:37"/>
    <x v="2"/>
  </r>
  <r>
    <n v="52"/>
    <s v="Kode Orange - New TV Series"/>
    <s v="Kode Orange is an original television series that follows the lives of two police officers who join a special unit in high-crime LA"/>
    <x v="5"/>
    <n v="11621"/>
    <x v="0"/>
    <s v="US"/>
    <s v="USD"/>
    <n v="1405615846"/>
    <n v="1403023846"/>
    <b v="0"/>
    <n v="52"/>
    <b v="1"/>
    <x v="2"/>
    <n v="116"/>
    <n v="223.48"/>
    <x v="0"/>
    <x v="2"/>
    <x v="54"/>
    <d v="2013-02-06T19:11:18"/>
    <x v="5"/>
  </r>
  <r>
    <n v="53"/>
    <s v="Rolling out Vegan Mashup's Season 2"/>
    <s v="Delicious TV's Vegan Mashup launching season two on public television"/>
    <x v="10"/>
    <n v="3289"/>
    <x v="0"/>
    <s v="US"/>
    <s v="USD"/>
    <n v="1396648800"/>
    <n v="1395407445"/>
    <b v="0"/>
    <n v="117"/>
    <b v="1"/>
    <x v="2"/>
    <n v="110"/>
    <n v="28.11"/>
    <x v="0"/>
    <x v="2"/>
    <x v="55"/>
    <d v="2013-12-04T21:53:33"/>
    <x v="5"/>
  </r>
  <r>
    <n v="54"/>
    <s v="&quot;Stand-In&quot; Television Pilot"/>
    <s v="TV stand-in Elizabeth was diagnosed BRCA+ as her mother was succumbing to cancer. This pilot navigates evolving modern female identity."/>
    <x v="5"/>
    <n v="10100"/>
    <x v="0"/>
    <s v="US"/>
    <s v="USD"/>
    <n v="1451063221"/>
    <n v="1448471221"/>
    <b v="0"/>
    <n v="52"/>
    <b v="1"/>
    <x v="2"/>
    <n v="101"/>
    <n v="194.23"/>
    <x v="0"/>
    <x v="2"/>
    <x v="56"/>
    <d v="2013-06-08T00:26:21"/>
    <x v="2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x v="2"/>
    <n v="129"/>
    <n v="128.94999999999999"/>
    <x v="0"/>
    <x v="2"/>
    <x v="57"/>
    <d v="2014-07-15T19:42:34"/>
    <x v="4"/>
  </r>
  <r>
    <n v="56"/>
    <s v="Voxwomen Cycling Show"/>
    <s v="We want to see more women's cycling on TV - and we need your help to make it happen!"/>
    <x v="8"/>
    <n v="8581"/>
    <x v="0"/>
    <s v="GB"/>
    <s v="GBP"/>
    <n v="1433779200"/>
    <n v="1432559424"/>
    <b v="0"/>
    <n v="174"/>
    <b v="1"/>
    <x v="2"/>
    <n v="107"/>
    <n v="49.32"/>
    <x v="0"/>
    <x v="2"/>
    <x v="58"/>
    <d v="2016-06-18T20:23:40"/>
    <x v="2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x v="2"/>
    <n v="102"/>
    <n v="221.52"/>
    <x v="0"/>
    <x v="2"/>
    <x v="59"/>
    <d v="2012-06-15T14:00:04"/>
    <x v="2"/>
  </r>
  <r>
    <n v="58"/>
    <s v="Gloaming"/>
    <s v="Alex thought he knew how the world worked. You live, you die and it's over. He was very, very wrong."/>
    <x v="5"/>
    <n v="10291"/>
    <x v="0"/>
    <s v="US"/>
    <s v="USD"/>
    <n v="1416423172"/>
    <n v="1413827572"/>
    <b v="0"/>
    <n v="75"/>
    <b v="1"/>
    <x v="2"/>
    <n v="103"/>
    <n v="137.21"/>
    <x v="0"/>
    <x v="2"/>
    <x v="60"/>
    <d v="2014-01-24T13:39:51"/>
    <x v="5"/>
  </r>
  <r>
    <n v="59"/>
    <s v="&quot;Momentum&quot; - The Series"/>
    <s v="An electronic music producer stuck in his blue collar life has overnight success thrown at him when his music leaks on the internet."/>
    <x v="23"/>
    <n v="20025.14"/>
    <x v="0"/>
    <s v="US"/>
    <s v="USD"/>
    <n v="1442264400"/>
    <n v="1439530776"/>
    <b v="0"/>
    <n v="33"/>
    <b v="1"/>
    <x v="2"/>
    <n v="100"/>
    <n v="606.82000000000005"/>
    <x v="0"/>
    <x v="2"/>
    <x v="61"/>
    <d v="2011-08-31T04:30:25"/>
    <x v="2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x v="3"/>
    <n v="103"/>
    <n v="43.04"/>
    <x v="0"/>
    <x v="3"/>
    <x v="62"/>
    <d v="2011-07-06T21:30:45"/>
    <x v="5"/>
  </r>
  <r>
    <n v="61"/>
    <s v="SPLITTING THE SYNAPSE"/>
    <s v="An exploration of the shadows that follow us from our past, the darkness that lives inside us and the ability to find our own freedom"/>
    <x v="11"/>
    <n v="7415"/>
    <x v="0"/>
    <s v="US"/>
    <s v="USD"/>
    <n v="1370547157"/>
    <n v="1368646357"/>
    <b v="0"/>
    <n v="23"/>
    <b v="1"/>
    <x v="3"/>
    <n v="148"/>
    <n v="322.39"/>
    <x v="0"/>
    <x v="3"/>
    <x v="63"/>
    <d v="2012-03-29T06:30:57"/>
    <x v="6"/>
  </r>
  <r>
    <n v="62"/>
    <s v="SPECIMEN 0625c - Sci-Fi Thriller"/>
    <s v="A man is forced to repeatedly crawl through a mysterious maze not knowing who captured him or why, but he is determined to find out."/>
    <x v="10"/>
    <n v="4642"/>
    <x v="0"/>
    <s v="US"/>
    <s v="USD"/>
    <n v="1362337878"/>
    <n v="1360177878"/>
    <b v="0"/>
    <n v="48"/>
    <b v="1"/>
    <x v="3"/>
    <n v="155"/>
    <n v="96.71"/>
    <x v="0"/>
    <x v="3"/>
    <x v="64"/>
    <d v="2012-10-26T00:14:41"/>
    <x v="6"/>
  </r>
  <r>
    <n v="63"/>
    <s v="The Attic"/>
    <s v="The Attic is my first short film.  Please help me with post production and distribution so that I can let it out into the world"/>
    <x v="14"/>
    <n v="2270.37"/>
    <x v="0"/>
    <s v="US"/>
    <s v="USD"/>
    <n v="1388206740"/>
    <n v="1386194013"/>
    <b v="0"/>
    <n v="64"/>
    <b v="1"/>
    <x v="3"/>
    <n v="114"/>
    <n v="35.47"/>
    <x v="0"/>
    <x v="3"/>
    <x v="65"/>
    <d v="2011-02-13T18:09:44"/>
    <x v="6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x v="3"/>
    <n v="173"/>
    <n v="86.67"/>
    <x v="0"/>
    <x v="3"/>
    <x v="66"/>
    <d v="2015-12-22T11:41:35"/>
    <x v="6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x v="3"/>
    <n v="108"/>
    <n v="132.05000000000001"/>
    <x v="0"/>
    <x v="3"/>
    <x v="67"/>
    <d v="2013-03-24T05:01:12"/>
    <x v="5"/>
  </r>
  <r>
    <n v="66"/>
    <s v="A Stagnant Fever: Short Film"/>
    <s v="A dark comedy set in the '60s about clinical depression and one night stands."/>
    <x v="14"/>
    <n v="2372"/>
    <x v="0"/>
    <s v="US"/>
    <s v="USD"/>
    <n v="1468873420"/>
    <n v="1466281420"/>
    <b v="0"/>
    <n v="26"/>
    <b v="1"/>
    <x v="3"/>
    <n v="119"/>
    <n v="91.23"/>
    <x v="0"/>
    <x v="3"/>
    <x v="68"/>
    <d v="2011-10-28T16:35:58"/>
    <x v="4"/>
  </r>
  <r>
    <n v="67"/>
    <s v="You are a Priest Forever"/>
    <s v="The Ordination Mass of five Dominicans friars to the priesthood at the historic Saint Dominicâ€™s Church in Washington DC."/>
    <x v="14"/>
    <n v="2325"/>
    <x v="0"/>
    <s v="US"/>
    <s v="USD"/>
    <n v="1342360804"/>
    <n v="1339768804"/>
    <b v="0"/>
    <n v="20"/>
    <b v="1"/>
    <x v="3"/>
    <n v="116"/>
    <n v="116.25"/>
    <x v="0"/>
    <x v="3"/>
    <x v="69"/>
    <d v="2012-03-29T03:28:37"/>
    <x v="7"/>
  </r>
  <r>
    <n v="68"/>
    <s v="King Eider: Short Film"/>
    <s v="Black Comedy by final year students at Leeds University. _x000a_'Bird watching, tea, seaside and murder. Just your average British holiday.'"/>
    <x v="21"/>
    <n v="763"/>
    <x v="0"/>
    <s v="GB"/>
    <s v="GBP"/>
    <n v="1393162791"/>
    <n v="1390570791"/>
    <b v="0"/>
    <n v="36"/>
    <b v="1"/>
    <x v="3"/>
    <n v="127"/>
    <n v="21.19"/>
    <x v="0"/>
    <x v="3"/>
    <x v="70"/>
    <d v="2016-08-22T17:32:01"/>
    <x v="5"/>
  </r>
  <r>
    <n v="69"/>
    <s v="More Than A Drive"/>
    <s v="A breakthrough cinematic experience about more than just the carsâ€¦the people, lifestyle, enthusiasm, party, and the Leavenworth Drive."/>
    <x v="5"/>
    <n v="11094.23"/>
    <x v="0"/>
    <s v="US"/>
    <s v="USD"/>
    <n v="1317538740"/>
    <n v="1314765025"/>
    <b v="0"/>
    <n v="178"/>
    <b v="1"/>
    <x v="3"/>
    <n v="111"/>
    <n v="62.33"/>
    <x v="0"/>
    <x v="3"/>
    <x v="71"/>
    <d v="2014-03-26T18:38:13"/>
    <x v="1"/>
  </r>
  <r>
    <n v="70"/>
    <s v="Scraps"/>
    <s v="Maggie barely survives a deranged baptism by her mother only to be born again to a string of foster parents. Things can always be worse"/>
    <x v="4"/>
    <n v="636"/>
    <x v="0"/>
    <s v="US"/>
    <s v="USD"/>
    <n v="1315171845"/>
    <n v="1309987845"/>
    <b v="0"/>
    <n v="17"/>
    <b v="1"/>
    <x v="3"/>
    <n v="127"/>
    <n v="37.409999999999997"/>
    <x v="0"/>
    <x v="3"/>
    <x v="72"/>
    <d v="2013-11-05T02:00:56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x v="3"/>
    <n v="124"/>
    <n v="69.72"/>
    <x v="0"/>
    <x v="3"/>
    <x v="73"/>
    <d v="2012-07-10T03:48:47"/>
    <x v="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x v="3"/>
    <n v="108"/>
    <n v="58.17"/>
    <x v="0"/>
    <x v="3"/>
    <x v="74"/>
    <d v="2011-09-09T19:41:01"/>
    <x v="7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x v="3"/>
    <n v="100"/>
    <n v="50"/>
    <x v="0"/>
    <x v="3"/>
    <x v="75"/>
    <d v="2015-02-07T14:46:29"/>
    <x v="1"/>
  </r>
  <r>
    <n v="74"/>
    <s v="L'oiseau la nuit - Court-mÃ©trage"/>
    <s v="La nuit est devenue le lieu de la terreur. Alors qu'un couvre-feu est imposÃ©, une petite fille est enlevÃ©e par un rapace nocturne."/>
    <x v="4"/>
    <n v="564.66"/>
    <x v="0"/>
    <s v="FR"/>
    <s v="EUR"/>
    <n v="1453376495"/>
    <n v="1450784495"/>
    <b v="0"/>
    <n v="29"/>
    <b v="1"/>
    <x v="3"/>
    <n v="113"/>
    <n v="19.47"/>
    <x v="0"/>
    <x v="3"/>
    <x v="76"/>
    <d v="2011-04-15T18:11:26"/>
    <x v="2"/>
  </r>
  <r>
    <n v="75"/>
    <s v="&quot;DAD&quot; - A USC Short Film"/>
    <s v="A teenager named Charlie discovers something new about himself while coping with the loss of his father."/>
    <x v="0"/>
    <n v="4040"/>
    <x v="0"/>
    <s v="US"/>
    <s v="USD"/>
    <n v="1366693272"/>
    <n v="1364101272"/>
    <b v="0"/>
    <n v="47"/>
    <b v="1"/>
    <x v="3"/>
    <n v="115"/>
    <n v="85.96"/>
    <x v="0"/>
    <x v="3"/>
    <x v="77"/>
    <d v="2011-08-24T03:00:37"/>
    <x v="6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x v="3"/>
    <n v="153"/>
    <n v="30.67"/>
    <x v="0"/>
    <x v="3"/>
    <x v="78"/>
    <d v="2015-10-14T13:20:45"/>
    <x v="1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x v="3"/>
    <n v="393"/>
    <n v="60.38"/>
    <x v="0"/>
    <x v="3"/>
    <x v="79"/>
    <d v="2010-05-24T12:56:43"/>
    <x v="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x v="3"/>
    <n v="2702"/>
    <n v="38.6"/>
    <x v="0"/>
    <x v="3"/>
    <x v="80"/>
    <d v="2014-05-27T15:48:51"/>
    <x v="4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x v="3"/>
    <n v="127"/>
    <n v="40.270000000000003"/>
    <x v="0"/>
    <x v="3"/>
    <x v="81"/>
    <d v="2013-05-08T18:03:12"/>
    <x v="5"/>
  </r>
  <r>
    <n v="80"/>
    <s v="Swingers Anonymous"/>
    <s v="What would you do if you ended up at a swingers party with two dead bodies and $20,000 in drug money?"/>
    <x v="15"/>
    <n v="12870"/>
    <x v="0"/>
    <s v="US"/>
    <s v="USD"/>
    <n v="1386640856"/>
    <n v="1383616856"/>
    <b v="0"/>
    <n v="47"/>
    <b v="1"/>
    <x v="3"/>
    <n v="107"/>
    <n v="273.83"/>
    <x v="0"/>
    <x v="3"/>
    <x v="82"/>
    <d v="2011-06-12T07:08:19"/>
    <x v="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x v="3"/>
    <n v="198"/>
    <n v="53.04"/>
    <x v="0"/>
    <x v="3"/>
    <x v="83"/>
    <d v="2011-03-17T09:39:24"/>
    <x v="7"/>
  </r>
  <r>
    <n v="82"/>
    <s v="&quot;T IS FOR TANTRUM&quot; - HORROR/COMEDY"/>
    <s v="A short film about the tragically hilarious events that occur when a fearful and panicky 6-year old boy loses his first baby tooth."/>
    <x v="24"/>
    <n v="4000.5"/>
    <x v="0"/>
    <s v="US"/>
    <s v="USD"/>
    <n v="1318189261"/>
    <n v="1315597261"/>
    <b v="0"/>
    <n v="100"/>
    <b v="1"/>
    <x v="3"/>
    <n v="100"/>
    <n v="40.01"/>
    <x v="0"/>
    <x v="3"/>
    <x v="84"/>
    <d v="2016-12-17T04:46:23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x v="3"/>
    <n v="103"/>
    <n v="15.77"/>
    <x v="0"/>
    <x v="3"/>
    <x v="85"/>
    <d v="2012-06-05T20:35:37"/>
    <x v="2"/>
  </r>
  <r>
    <n v="84"/>
    <s v="Redemption - Short Film"/>
    <s v="&quot;A sociopath crosses paths with the person he must confront about his wife's murder, it might be himself&quot;"/>
    <x v="4"/>
    <n v="500"/>
    <x v="0"/>
    <s v="US"/>
    <s v="USD"/>
    <n v="1305483086"/>
    <n v="1302891086"/>
    <b v="0"/>
    <n v="7"/>
    <b v="1"/>
    <x v="3"/>
    <n v="100"/>
    <n v="71.430000000000007"/>
    <x v="0"/>
    <x v="3"/>
    <x v="86"/>
    <d v="2014-03-18T17:13:42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x v="3"/>
    <n v="126"/>
    <n v="71.709999999999994"/>
    <x v="0"/>
    <x v="3"/>
    <x v="87"/>
    <d v="2012-01-27T00:07:21"/>
    <x v="1"/>
  </r>
  <r>
    <n v="86"/>
    <s v="SECOND CHANCE - DEUXIÃˆME CHANCE"/>
    <s v="Two women, two destinies connected by a letter. _x000a_Between Paris and Skopje a poetic outstanding story of true courage, love and hope."/>
    <x v="13"/>
    <n v="6388"/>
    <x v="0"/>
    <s v="FR"/>
    <s v="EUR"/>
    <n v="1451226045"/>
    <n v="1444828845"/>
    <b v="0"/>
    <n v="17"/>
    <b v="1"/>
    <x v="3"/>
    <n v="106"/>
    <n v="375.76"/>
    <x v="0"/>
    <x v="3"/>
    <x v="88"/>
    <d v="2010-05-26T15:54:01"/>
    <x v="2"/>
  </r>
  <r>
    <n v="87"/>
    <s v="Village Films Summer Project Fund (TK 2)"/>
    <s v="A father without work uses his daughter to con sympathy from strangers... sound familiar?  Help us make this film!"/>
    <x v="1"/>
    <n v="2615"/>
    <x v="0"/>
    <s v="US"/>
    <s v="USD"/>
    <n v="1275529260"/>
    <n v="1274705803"/>
    <b v="0"/>
    <n v="25"/>
    <b v="1"/>
    <x v="3"/>
    <n v="105"/>
    <n v="104.6"/>
    <x v="0"/>
    <x v="3"/>
    <x v="89"/>
    <d v="2011-06-12T03:14:42"/>
    <x v="0"/>
  </r>
  <r>
    <n v="88"/>
    <s v="The Recursion Theorem (Short Film)"/>
    <s v="Imprisoned in an unfamiliar reality with strange new rules, Dan Everett struggles to find meaning and reason in this sci-fi noir short."/>
    <x v="0"/>
    <n v="3600"/>
    <x v="0"/>
    <s v="US"/>
    <s v="USD"/>
    <n v="1403452131"/>
    <n v="1401205731"/>
    <b v="0"/>
    <n v="60"/>
    <b v="1"/>
    <x v="3"/>
    <n v="103"/>
    <n v="60"/>
    <x v="0"/>
    <x v="3"/>
    <x v="90"/>
    <d v="2012-11-01T19:04:34"/>
    <x v="5"/>
  </r>
  <r>
    <n v="89"/>
    <s v="The Southwest Chronicles"/>
    <s v="A chronicle of four very different stories concerning racism to the power of love, all set in the beauty of the Southwest."/>
    <x v="13"/>
    <n v="6904"/>
    <x v="0"/>
    <s v="US"/>
    <s v="USD"/>
    <n v="1370196192"/>
    <n v="1368036192"/>
    <b v="0"/>
    <n v="56"/>
    <b v="1"/>
    <x v="3"/>
    <n v="115"/>
    <n v="123.29"/>
    <x v="0"/>
    <x v="3"/>
    <x v="91"/>
    <d v="2013-12-23T21:39:59"/>
    <x v="6"/>
  </r>
  <r>
    <n v="90"/>
    <s v="Help Get the Short Film Interior Design into Film Festivals!"/>
    <s v="We're looking for funding to help submit a short film to film festivals."/>
    <x v="4"/>
    <n v="502"/>
    <x v="0"/>
    <s v="US"/>
    <s v="USD"/>
    <n v="1310454499"/>
    <n v="1307862499"/>
    <b v="0"/>
    <n v="16"/>
    <b v="1"/>
    <x v="3"/>
    <n v="100"/>
    <n v="31.38"/>
    <x v="0"/>
    <x v="3"/>
    <x v="92"/>
    <d v="2012-10-15T18:04:46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10"/>
    <n v="3600"/>
    <x v="0"/>
    <s v="US"/>
    <s v="USD"/>
    <n v="1305625164"/>
    <n v="1300354764"/>
    <b v="0"/>
    <n v="46"/>
    <b v="1"/>
    <x v="3"/>
    <n v="120"/>
    <n v="78.260000000000005"/>
    <x v="0"/>
    <x v="3"/>
    <x v="93"/>
    <d v="2012-12-31T18:38:30"/>
    <x v="1"/>
  </r>
  <r>
    <n v="92"/>
    <s v="Euphoria"/>
    <s v="Euphoria is an adventure film that follows adrenaline filled athletes on their hunt for the sublime while balancing family and careers."/>
    <x v="11"/>
    <n v="5260"/>
    <x v="0"/>
    <s v="CA"/>
    <s v="CAD"/>
    <n v="1485936000"/>
    <n v="1481949983"/>
    <b v="0"/>
    <n v="43"/>
    <b v="1"/>
    <x v="3"/>
    <n v="105"/>
    <n v="122.33"/>
    <x v="0"/>
    <x v="3"/>
    <x v="94"/>
    <d v="2010-11-23T03:08:53"/>
    <x v="4"/>
  </r>
  <r>
    <n v="93"/>
    <s v="&quot;Someday Everyday&quot; Short Film"/>
    <s v="Someday Everyday is a short drama that navigates through the past and present of a young man's life, through his struggles and triumphs"/>
    <x v="29"/>
    <n v="1106"/>
    <x v="0"/>
    <s v="US"/>
    <s v="USD"/>
    <n v="1341349200"/>
    <n v="1338928537"/>
    <b v="0"/>
    <n v="15"/>
    <b v="1"/>
    <x v="3"/>
    <n v="111"/>
    <n v="73.73"/>
    <x v="0"/>
    <x v="3"/>
    <x v="95"/>
    <d v="2014-02-12T19:20:30"/>
    <x v="7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x v="3"/>
    <n v="104"/>
    <n v="21.67"/>
    <x v="0"/>
    <x v="3"/>
    <x v="96"/>
    <d v="2011-03-10T16:41:06"/>
    <x v="5"/>
  </r>
  <r>
    <n v="95"/>
    <s v="Gotham Knight Terrors: Comedic Batman Short"/>
    <s v="The Batman's Rogues Gallery assembles for a meeting. Scarecrow's fear gas accidently goes off and fears of the villains start to arise."/>
    <x v="19"/>
    <n v="460"/>
    <x v="0"/>
    <s v="US"/>
    <s v="USD"/>
    <n v="1330214841"/>
    <n v="1327622841"/>
    <b v="0"/>
    <n v="21"/>
    <b v="1"/>
    <x v="3"/>
    <n v="131"/>
    <n v="21.9"/>
    <x v="0"/>
    <x v="3"/>
    <x v="97"/>
    <d v="2016-04-25T17:23:40"/>
    <x v="7"/>
  </r>
  <r>
    <n v="96"/>
    <s v="Ice Hockey"/>
    <s v="Danny is a defenseman for his high school hockey team. This is a day in his life: school, hockey, girls and his next-door neighbor, Ken Daneyko."/>
    <x v="16"/>
    <n v="1720"/>
    <x v="0"/>
    <s v="US"/>
    <s v="USD"/>
    <n v="1280631600"/>
    <n v="1274889241"/>
    <b v="0"/>
    <n v="34"/>
    <b v="1"/>
    <x v="3"/>
    <n v="115"/>
    <n v="50.59"/>
    <x v="0"/>
    <x v="3"/>
    <x v="98"/>
    <d v="2012-03-19T18:38:21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x v="3"/>
    <n v="106"/>
    <n v="53.13"/>
    <x v="0"/>
    <x v="3"/>
    <x v="99"/>
    <d v="2011-04-02T23:34:47"/>
    <x v="1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x v="3"/>
    <n v="106"/>
    <n v="56.67"/>
    <x v="0"/>
    <x v="3"/>
    <x v="100"/>
    <d v="2013-04-01T14:42:50"/>
    <x v="7"/>
  </r>
  <r>
    <n v="99"/>
    <s v="BEAT: An Original Short Film"/>
    <s v="A feminist tale of two girls finally giving a &quot;Nice Guy&quot; what he truly deserves. Also, dancing!"/>
    <x v="16"/>
    <n v="1590.29"/>
    <x v="0"/>
    <s v="US"/>
    <s v="USD"/>
    <n v="1390426799"/>
    <n v="1387834799"/>
    <b v="0"/>
    <n v="39"/>
    <b v="1"/>
    <x v="3"/>
    <n v="106"/>
    <n v="40.78"/>
    <x v="0"/>
    <x v="3"/>
    <x v="101"/>
    <d v="2011-01-27T00:37:10"/>
    <x v="6"/>
  </r>
  <r>
    <n v="100"/>
    <s v="Two Sisters"/>
    <s v="Two sisters share a fragile relationship. When their mother dies and they inherit the family house, old problems rise to the surface."/>
    <x v="11"/>
    <n v="5000"/>
    <x v="0"/>
    <s v="US"/>
    <s v="USD"/>
    <n v="1352055886"/>
    <n v="1350324286"/>
    <b v="0"/>
    <n v="26"/>
    <b v="1"/>
    <x v="3"/>
    <n v="100"/>
    <n v="192.31"/>
    <x v="0"/>
    <x v="3"/>
    <x v="102"/>
    <d v="2013-10-10T22:47:33"/>
    <x v="7"/>
  </r>
  <r>
    <n v="101"/>
    <s v="In Their Turn : A MFA Thesis Film"/>
    <s v="The spatiotemporal boundaries between a manâ€™s life, and that of his father dissolve. A reflection on experience, image, and memory."/>
    <x v="0"/>
    <n v="3500"/>
    <x v="0"/>
    <s v="US"/>
    <s v="USD"/>
    <n v="1359052710"/>
    <n v="1356979110"/>
    <b v="0"/>
    <n v="35"/>
    <b v="1"/>
    <x v="3"/>
    <n v="100"/>
    <n v="100"/>
    <x v="0"/>
    <x v="3"/>
    <x v="103"/>
    <d v="2015-05-01T07:59:47"/>
    <x v="7"/>
  </r>
  <r>
    <n v="102"/>
    <s v="Dear God No!"/>
    <s v="A gang of outlaw bikers pull a home invasion on a disgraced Anthropologist hiding a secret locked in his cabin basement."/>
    <x v="13"/>
    <n v="7665"/>
    <x v="0"/>
    <s v="US"/>
    <s v="USD"/>
    <n v="1293073733"/>
    <n v="1290481733"/>
    <b v="0"/>
    <n v="65"/>
    <b v="1"/>
    <x v="3"/>
    <n v="128"/>
    <n v="117.92"/>
    <x v="0"/>
    <x v="3"/>
    <x v="104"/>
    <d v="2014-03-20T01:01:58"/>
    <x v="0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x v="3"/>
    <n v="105"/>
    <n v="27.9"/>
    <x v="0"/>
    <x v="3"/>
    <x v="105"/>
    <d v="2011-07-29T18:12:08"/>
    <x v="5"/>
  </r>
  <r>
    <n v="104"/>
    <s v="Good 'Ol Trumpet"/>
    <s v="UCF short film about an old man, his love for music, and his misplaced trumpet.  "/>
    <x v="4"/>
    <n v="600"/>
    <x v="0"/>
    <s v="US"/>
    <s v="USD"/>
    <n v="1301792400"/>
    <n v="1299775266"/>
    <b v="0"/>
    <n v="10"/>
    <b v="1"/>
    <x v="3"/>
    <n v="120"/>
    <n v="60"/>
    <x v="0"/>
    <x v="3"/>
    <x v="106"/>
    <d v="2011-11-14T06:34:48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x v="3"/>
    <n v="107"/>
    <n v="39.380000000000003"/>
    <x v="0"/>
    <x v="3"/>
    <x v="107"/>
    <d v="2012-01-10T17:44:04"/>
    <x v="4"/>
  </r>
  <r>
    <n v="106"/>
    <s v="LOST WEEKEND"/>
    <s v="A Boy. A Girl. A Car. A Serial Killer."/>
    <x v="11"/>
    <n v="5025"/>
    <x v="0"/>
    <s v="US"/>
    <s v="USD"/>
    <n v="1333391901"/>
    <n v="1332182301"/>
    <b v="0"/>
    <n v="27"/>
    <b v="1"/>
    <x v="3"/>
    <n v="101"/>
    <n v="186.11"/>
    <x v="0"/>
    <x v="3"/>
    <x v="108"/>
    <d v="2011-02-21T11:55:55"/>
    <x v="7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x v="3"/>
    <n v="102"/>
    <n v="111.38"/>
    <x v="0"/>
    <x v="3"/>
    <x v="109"/>
    <d v="2010-03-11T20:02:24"/>
    <x v="1"/>
  </r>
  <r>
    <n v="108"/>
    <s v="GLASS: A Love Story"/>
    <s v="When a man can't find love, his Google GLASS does the searching for him. A short film shot with Google Glass."/>
    <x v="16"/>
    <n v="3700"/>
    <x v="0"/>
    <s v="US"/>
    <s v="USD"/>
    <n v="1370011370"/>
    <n v="1364827370"/>
    <b v="0"/>
    <n v="47"/>
    <b v="1"/>
    <x v="3"/>
    <n v="247"/>
    <n v="78.72"/>
    <x v="0"/>
    <x v="3"/>
    <x v="110"/>
    <d v="2011-06-29T01:17:16"/>
    <x v="6"/>
  </r>
  <r>
    <n v="109"/>
    <s v="Dapper Dan - &quot;Fly As I Wanna&quot; Music Video"/>
    <s v="This video may be bigger than you and it may be bigger than me but, itâ€™s not bigger than you and me! Can you dig it?"/>
    <x v="29"/>
    <n v="2195"/>
    <x v="0"/>
    <s v="US"/>
    <s v="USD"/>
    <n v="1298680630"/>
    <n v="1296088630"/>
    <b v="0"/>
    <n v="47"/>
    <b v="1"/>
    <x v="3"/>
    <n v="220"/>
    <n v="46.7"/>
    <x v="0"/>
    <x v="3"/>
    <x v="111"/>
    <d v="2011-07-15T01:39:46"/>
    <x v="1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x v="3"/>
    <n v="131"/>
    <n v="65.38"/>
    <x v="0"/>
    <x v="3"/>
    <x v="112"/>
    <d v="2016-09-03T01:11:47"/>
    <x v="6"/>
  </r>
  <r>
    <n v="111"/>
    <s v="Judi Dench is Cool in Person"/>
    <s v="Two actors, one bookie and a very bad day.  Judi Dench is Cool in Person is fast, funny and only a little bit nasty."/>
    <x v="0"/>
    <n v="5410"/>
    <x v="0"/>
    <s v="AU"/>
    <s v="AUD"/>
    <n v="1433059187"/>
    <n v="1430467187"/>
    <b v="0"/>
    <n v="53"/>
    <b v="1"/>
    <x v="3"/>
    <n v="155"/>
    <n v="102.08"/>
    <x v="0"/>
    <x v="3"/>
    <x v="113"/>
    <d v="2015-04-02T16:55:10"/>
    <x v="2"/>
  </r>
  <r>
    <n v="112"/>
    <s v="MITOSIS | a short film"/>
    <s v="Only one choice can stop Anthony Oswald from fulfilling his destiny and saving millions of lives, and itâ€™s not his decision to make."/>
    <x v="11"/>
    <n v="5200"/>
    <x v="0"/>
    <s v="US"/>
    <s v="USD"/>
    <n v="1397354400"/>
    <n v="1395277318"/>
    <b v="0"/>
    <n v="81"/>
    <b v="1"/>
    <x v="3"/>
    <n v="104"/>
    <n v="64.2"/>
    <x v="0"/>
    <x v="3"/>
    <x v="114"/>
    <d v="2016-08-11T10:21:47"/>
    <x v="5"/>
  </r>
  <r>
    <n v="113"/>
    <s v="&quot;The First Day&quot; by Julia Othmer- Music Video"/>
    <s v="A living memorial for all those dealing with trauma, grief and loss."/>
    <x v="11"/>
    <n v="7050"/>
    <x v="0"/>
    <s v="US"/>
    <s v="USD"/>
    <n v="1312642800"/>
    <n v="1311963128"/>
    <b v="0"/>
    <n v="78"/>
    <b v="1"/>
    <x v="3"/>
    <n v="141"/>
    <n v="90.38"/>
    <x v="0"/>
    <x v="3"/>
    <x v="115"/>
    <d v="2014-09-22T18:46:04"/>
    <x v="1"/>
  </r>
  <r>
    <n v="114"/>
    <s v="l'esprit d'escalier-a senior film"/>
    <s v="This film explores the complicated nature that exists in all human relationships. A mother and a daughter seek to find happiness."/>
    <x v="10"/>
    <n v="3100"/>
    <x v="0"/>
    <s v="US"/>
    <s v="USD"/>
    <n v="1326436488"/>
    <n v="1321252488"/>
    <b v="0"/>
    <n v="35"/>
    <b v="1"/>
    <x v="3"/>
    <n v="103"/>
    <n v="88.57"/>
    <x v="0"/>
    <x v="3"/>
    <x v="116"/>
    <d v="2015-04-20T22:17:22"/>
    <x v="1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x v="3"/>
    <n v="140"/>
    <n v="28.73"/>
    <x v="0"/>
    <x v="3"/>
    <x v="117"/>
    <d v="2016-12-05T23:51:20"/>
    <x v="7"/>
  </r>
  <r>
    <n v="116"/>
    <s v="Villanelle"/>
    <s v="Villanelle is a feature film that blends elements of classic, hardboiled Film Noir, with classic Horror and tells a great story to boot"/>
    <x v="0"/>
    <n v="3978"/>
    <x v="0"/>
    <s v="US"/>
    <s v="USD"/>
    <n v="1302260155"/>
    <n v="1298289355"/>
    <b v="0"/>
    <n v="57"/>
    <b v="1"/>
    <x v="3"/>
    <n v="114"/>
    <n v="69.790000000000006"/>
    <x v="0"/>
    <x v="3"/>
    <x v="118"/>
    <d v="2015-05-11T14:08:57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x v="3"/>
    <n v="100"/>
    <n v="167.49"/>
    <x v="0"/>
    <x v="3"/>
    <x v="119"/>
    <d v="2015-03-04T14:59:01"/>
    <x v="0"/>
  </r>
  <r>
    <n v="118"/>
    <s v="DENOUNCED - A Short Film"/>
    <s v="When a ruthless hit-man is 'denounced' from the mafia, his old enemies declare war."/>
    <x v="11"/>
    <n v="5651.58"/>
    <x v="0"/>
    <s v="US"/>
    <s v="USD"/>
    <n v="1311902236"/>
    <n v="1309310236"/>
    <b v="0"/>
    <n v="39"/>
    <b v="1"/>
    <x v="3"/>
    <n v="113"/>
    <n v="144.91"/>
    <x v="0"/>
    <x v="3"/>
    <x v="120"/>
    <d v="2016-09-15T05:28:13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x v="3"/>
    <n v="105"/>
    <n v="91.84"/>
    <x v="0"/>
    <x v="3"/>
    <x v="121"/>
    <d v="2014-08-31T22:29:43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x v="4"/>
    <n v="0"/>
    <n v="10"/>
    <x v="0"/>
    <x v="4"/>
    <x v="122"/>
    <d v="2014-05-19T21:58:12"/>
    <x v="4"/>
  </r>
  <r>
    <n v="121"/>
    <s v="MICRO-MISSION"/>
    <s v="NAVY SEALS sent on a Area 51 Top-Secret rescue mission where they are shrunken and injected into an ET body, the immune system mutated."/>
    <x v="10"/>
    <n v="1"/>
    <x v="1"/>
    <s v="US"/>
    <s v="USD"/>
    <n v="1429352160"/>
    <n v="1427993710"/>
    <b v="0"/>
    <n v="1"/>
    <b v="0"/>
    <x v="4"/>
    <n v="0"/>
    <n v="1"/>
    <x v="0"/>
    <x v="4"/>
    <x v="123"/>
    <d v="2016-06-20T20:06:01"/>
    <x v="2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x v="4"/>
    <n v="0"/>
    <n v="0"/>
    <x v="0"/>
    <x v="4"/>
    <x v="124"/>
    <d v="2014-09-23T19:30:07"/>
    <x v="4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x v="4"/>
    <n v="0"/>
    <n v="25.17"/>
    <x v="0"/>
    <x v="4"/>
    <x v="125"/>
    <d v="2016-05-01T19:23:04"/>
    <x v="5"/>
  </r>
  <r>
    <n v="124"/>
    <s v="Blank Bodies - Post Production (Canceled)"/>
    <s v="An artificial man and woman discover love under the unsuspecting eyes of the four renowned artists who created them."/>
    <x v="24"/>
    <n v="0"/>
    <x v="1"/>
    <s v="US"/>
    <s v="USD"/>
    <n v="1431728242"/>
    <n v="1429568242"/>
    <b v="0"/>
    <n v="0"/>
    <b v="0"/>
    <x v="4"/>
    <n v="0"/>
    <n v="0"/>
    <x v="0"/>
    <x v="4"/>
    <x v="126"/>
    <d v="2015-08-05T21:50:18"/>
    <x v="2"/>
  </r>
  <r>
    <n v="125"/>
    <s v="Star Wars Fan Film (Canceled)"/>
    <s v="Due to my little sister finally having recovered from her surgery we can finally make our movie if we can get even a little help to pay"/>
    <x v="4"/>
    <n v="70"/>
    <x v="1"/>
    <s v="CA"/>
    <s v="CAD"/>
    <n v="1486165880"/>
    <n v="1480981880"/>
    <b v="0"/>
    <n v="6"/>
    <b v="0"/>
    <x v="4"/>
    <n v="14"/>
    <n v="11.67"/>
    <x v="0"/>
    <x v="4"/>
    <x v="127"/>
    <d v="2014-05-29T09:09:57"/>
    <x v="4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x v="4"/>
    <n v="6"/>
    <n v="106.69"/>
    <x v="0"/>
    <x v="4"/>
    <x v="128"/>
    <d v="2015-04-02T09:50:34"/>
    <x v="2"/>
  </r>
  <r>
    <n v="127"/>
    <s v="Human Evolution (Canceled)"/>
    <s v="An ambitious Sci-Fi/Action film that will have a big-budget feel with stunning visuals &amp; stunts starring a casting of up and comers."/>
    <x v="8"/>
    <n v="190"/>
    <x v="1"/>
    <s v="US"/>
    <s v="USD"/>
    <n v="1428069541"/>
    <n v="1425481141"/>
    <b v="0"/>
    <n v="4"/>
    <b v="0"/>
    <x v="4"/>
    <n v="2"/>
    <n v="47.5"/>
    <x v="0"/>
    <x v="4"/>
    <x v="129"/>
    <d v="2015-08-23T13:46:33"/>
    <x v="2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x v="4"/>
    <n v="2"/>
    <n v="311.17"/>
    <x v="0"/>
    <x v="4"/>
    <x v="130"/>
    <d v="2015-07-01T06:10:41"/>
    <x v="4"/>
  </r>
  <r>
    <n v="129"/>
    <s v="JUSTICE LEAGUE ORIGINS (Canceled)"/>
    <s v="HEY!!! I'm David House, and I am currently working on a film called Justice League Origins!!! non-profit based on DC Comics Characters."/>
    <x v="23"/>
    <n v="0"/>
    <x v="1"/>
    <s v="US"/>
    <s v="USD"/>
    <n v="1414708183"/>
    <n v="1409524183"/>
    <b v="0"/>
    <n v="0"/>
    <b v="0"/>
    <x v="4"/>
    <n v="0"/>
    <n v="0"/>
    <x v="0"/>
    <x v="4"/>
    <x v="131"/>
    <d v="2015-07-02T22:06:12"/>
    <x v="5"/>
  </r>
  <r>
    <n v="130"/>
    <s v="Blue in the Green (Canceled)"/>
    <s v="A journey down the rabbit hole into the dark future. A mix of reality and dreams of a world dependant on an oppressed by technology."/>
    <x v="21"/>
    <n v="0"/>
    <x v="1"/>
    <s v="GB"/>
    <s v="GBP"/>
    <n v="1402949760"/>
    <n v="1400536692"/>
    <b v="0"/>
    <n v="0"/>
    <b v="0"/>
    <x v="4"/>
    <n v="0"/>
    <n v="0"/>
    <x v="0"/>
    <x v="4"/>
    <x v="132"/>
    <d v="2015-02-18T04:45:32"/>
    <x v="5"/>
  </r>
  <r>
    <n v="131"/>
    <s v="I (Canceled)"/>
    <s v="I"/>
    <x v="38"/>
    <n v="0"/>
    <x v="1"/>
    <s v="US"/>
    <s v="USD"/>
    <n v="1467763200"/>
    <n v="1466453161"/>
    <b v="0"/>
    <n v="0"/>
    <b v="0"/>
    <x v="4"/>
    <n v="0"/>
    <n v="0"/>
    <x v="0"/>
    <x v="4"/>
    <x v="133"/>
    <d v="2015-04-16T03:40:23"/>
    <x v="4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x v="4"/>
    <n v="10"/>
    <n v="94.51"/>
    <x v="0"/>
    <x v="4"/>
    <x v="134"/>
    <d v="2014-10-26T21:26:18"/>
    <x v="5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x v="4"/>
    <n v="0"/>
    <n v="0"/>
    <x v="0"/>
    <x v="4"/>
    <x v="135"/>
    <d v="2016-07-08T01:32:22"/>
    <x v="4"/>
  </r>
  <r>
    <n v="134"/>
    <s v="MARLEY'S GHOST (AMBASSADORS OF STEAM) (Canceled)"/>
    <s v="steampunk  remake of &quot;a Christmas carol&quot;"/>
    <x v="11"/>
    <n v="0"/>
    <x v="1"/>
    <s v="US"/>
    <s v="USD"/>
    <n v="1441386000"/>
    <n v="1438811418"/>
    <b v="0"/>
    <n v="0"/>
    <b v="0"/>
    <x v="4"/>
    <n v="0"/>
    <n v="0"/>
    <x v="0"/>
    <x v="4"/>
    <x v="136"/>
    <d v="2015-02-12T18:17:52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10"/>
    <n v="403"/>
    <x v="1"/>
    <s v="US"/>
    <s v="USD"/>
    <n v="1404241200"/>
    <n v="1401354597"/>
    <b v="0"/>
    <n v="5"/>
    <b v="0"/>
    <x v="4"/>
    <n v="13"/>
    <n v="80.599999999999994"/>
    <x v="0"/>
    <x v="4"/>
    <x v="137"/>
    <d v="2015-07-15T13:00:52"/>
    <x v="5"/>
  </r>
  <r>
    <n v="136"/>
    <s v="MICRO-MISSION (Canceled)"/>
    <s v="NAVY SEALS sent on a Area 51 Top-Secret rescue mission where they are shrunken and injected into an ET body, the immune system mutated."/>
    <x v="10"/>
    <n v="0"/>
    <x v="1"/>
    <s v="US"/>
    <s v="USD"/>
    <n v="1431771360"/>
    <n v="1427968234"/>
    <b v="0"/>
    <n v="0"/>
    <b v="0"/>
    <x v="4"/>
    <n v="0"/>
    <n v="0"/>
    <x v="0"/>
    <x v="4"/>
    <x v="138"/>
    <d v="2016-11-19T00:23:18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x v="4"/>
    <n v="0"/>
    <n v="0"/>
    <x v="0"/>
    <x v="4"/>
    <x v="139"/>
    <d v="2014-11-26T18:25:4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x v="4"/>
    <n v="3"/>
    <n v="81.239999999999995"/>
    <x v="0"/>
    <x v="4"/>
    <x v="140"/>
    <d v="2016-01-28T06:45:36"/>
    <x v="2"/>
  </r>
  <r>
    <n v="139"/>
    <s v="Roman Dead (Canceled)"/>
    <s v="When  Rome is infected with a zombie plague, Lucius Agrippa and a small group fights for survival"/>
    <x v="4"/>
    <n v="500"/>
    <x v="1"/>
    <s v="US"/>
    <s v="USD"/>
    <n v="1436738772"/>
    <n v="1435874772"/>
    <b v="0"/>
    <n v="1"/>
    <b v="0"/>
    <x v="4"/>
    <n v="100"/>
    <n v="500"/>
    <x v="0"/>
    <x v="4"/>
    <x v="141"/>
    <d v="2014-11-25T04:07:5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x v="4"/>
    <n v="0"/>
    <n v="0"/>
    <x v="0"/>
    <x v="4"/>
    <x v="142"/>
    <d v="2015-03-27T03:53:02"/>
    <x v="2"/>
  </r>
  <r>
    <n v="141"/>
    <s v="Catherine Kimbridge Chronicles - Live-Action SciFi TV Series"/>
    <s v="Join us creating a Science Fiction TV Series based upon the popular novels -The Catherine Kimbridge Chronicles."/>
    <x v="15"/>
    <n v="1293"/>
    <x v="1"/>
    <s v="US"/>
    <s v="USD"/>
    <n v="1433043623"/>
    <n v="1429155623"/>
    <b v="0"/>
    <n v="28"/>
    <b v="0"/>
    <x v="4"/>
    <n v="11"/>
    <n v="46.18"/>
    <x v="0"/>
    <x v="4"/>
    <x v="143"/>
    <d v="2015-04-19T13:13:11"/>
    <x v="2"/>
  </r>
  <r>
    <n v="142"/>
    <s v="SAMANTHA  SHADOW (Canceled)"/>
    <s v="A science fiction series about a women trying to stave off a mysterious appearance of monsters from getting out of a dark alley."/>
    <x v="10"/>
    <n v="10"/>
    <x v="1"/>
    <s v="US"/>
    <s v="USD"/>
    <n v="1416176778"/>
    <n v="1414358778"/>
    <b v="0"/>
    <n v="1"/>
    <b v="0"/>
    <x v="4"/>
    <n v="0"/>
    <n v="10"/>
    <x v="0"/>
    <x v="4"/>
    <x v="144"/>
    <d v="2014-08-24T01:51:40"/>
    <x v="5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x v="4"/>
    <n v="0"/>
    <n v="0"/>
    <x v="0"/>
    <x v="4"/>
    <x v="145"/>
    <d v="2014-10-21T14:04:04"/>
    <x v="4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x v="4"/>
    <n v="28"/>
    <n v="55.95"/>
    <x v="0"/>
    <x v="4"/>
    <x v="146"/>
    <d v="2015-04-21T13:08:15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x v="4"/>
    <n v="8"/>
    <n v="37.56"/>
    <x v="0"/>
    <x v="4"/>
    <x v="147"/>
    <d v="2015-06-13T13:25:35"/>
    <x v="2"/>
  </r>
  <r>
    <n v="146"/>
    <s v="#CalExit...War of 2020 (Canceled)"/>
    <s v="California and the west have declared their refusal to support the election of a staunch conservative president. Will it be Civil War?"/>
    <x v="23"/>
    <n v="115"/>
    <x v="1"/>
    <s v="US"/>
    <s v="USD"/>
    <n v="1484698998"/>
    <n v="1479514998"/>
    <b v="0"/>
    <n v="3"/>
    <b v="0"/>
    <x v="4"/>
    <n v="1"/>
    <n v="38.33"/>
    <x v="0"/>
    <x v="4"/>
    <x v="148"/>
    <d v="2014-06-04T02:59:56"/>
    <x v="4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x v="4"/>
    <n v="0"/>
    <n v="0"/>
    <x v="0"/>
    <x v="4"/>
    <x v="149"/>
    <d v="2016-01-27T21:52:52"/>
    <x v="5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x v="4"/>
    <n v="0"/>
    <n v="20"/>
    <x v="0"/>
    <x v="4"/>
    <x v="150"/>
    <d v="2014-09-22T01:50:28"/>
    <x v="4"/>
  </r>
  <r>
    <n v="149"/>
    <s v="Dichotomy (Canceled)"/>
    <s v="A provocatively mind-bending sci-fi thriller, this short film project examines opposites and the balance of the universe. #Dichotomy"/>
    <x v="5"/>
    <n v="92"/>
    <x v="1"/>
    <s v="US"/>
    <s v="USD"/>
    <n v="1419494400"/>
    <n v="1416888470"/>
    <b v="0"/>
    <n v="6"/>
    <b v="0"/>
    <x v="4"/>
    <n v="1"/>
    <n v="15.33"/>
    <x v="0"/>
    <x v="4"/>
    <x v="151"/>
    <d v="2016-05-24T10:25:45"/>
    <x v="5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x v="4"/>
    <n v="23"/>
    <n v="449.43"/>
    <x v="0"/>
    <x v="4"/>
    <x v="152"/>
    <d v="2015-06-16T21:54:51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x v="4"/>
    <n v="0"/>
    <n v="28"/>
    <x v="0"/>
    <x v="4"/>
    <x v="153"/>
    <d v="2014-06-02T16:29:55"/>
    <x v="2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x v="4"/>
    <n v="0"/>
    <n v="15"/>
    <x v="0"/>
    <x v="4"/>
    <x v="154"/>
    <d v="2014-07-15T03:02:36"/>
    <x v="5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x v="4"/>
    <n v="1"/>
    <n v="35.9"/>
    <x v="0"/>
    <x v="4"/>
    <x v="155"/>
    <d v="2015-08-27T23:04:14"/>
    <x v="5"/>
  </r>
  <r>
    <n v="154"/>
    <s v="Quantum Alterations: Sci-fi, Stop Motion &amp; Fantasy Fan Film"/>
    <s v="Fiction Becomes Reality in this non-profit science fiction, stop motion, and fantasy fan film."/>
    <x v="16"/>
    <n v="40"/>
    <x v="1"/>
    <s v="US"/>
    <s v="USD"/>
    <n v="1433336895"/>
    <n v="1429621695"/>
    <b v="0"/>
    <n v="3"/>
    <b v="0"/>
    <x v="4"/>
    <n v="3"/>
    <n v="13.33"/>
    <x v="0"/>
    <x v="4"/>
    <x v="156"/>
    <d v="2014-07-21T18:18:21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x v="4"/>
    <n v="0"/>
    <n v="20.25"/>
    <x v="0"/>
    <x v="4"/>
    <x v="157"/>
    <d v="2015-12-13T15:48:44"/>
    <x v="2"/>
  </r>
  <r>
    <n v="156"/>
    <s v="Mosaics (Canceled)"/>
    <s v="A short science-fiction film about an underground network of human-animal hybrids &amp; their struggle with oppression &amp; marginalization."/>
    <x v="20"/>
    <n v="1785"/>
    <x v="1"/>
    <s v="CA"/>
    <s v="CAD"/>
    <n v="1407034796"/>
    <n v="1401850796"/>
    <b v="0"/>
    <n v="15"/>
    <b v="0"/>
    <x v="4"/>
    <n v="5"/>
    <n v="119"/>
    <x v="0"/>
    <x v="4"/>
    <x v="158"/>
    <d v="2016-12-17T01:49:22"/>
    <x v="5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x v="4"/>
    <n v="0"/>
    <n v="4"/>
    <x v="0"/>
    <x v="4"/>
    <x v="159"/>
    <d v="2015-06-05T22:15:35"/>
    <x v="4"/>
  </r>
  <r>
    <n v="158"/>
    <s v="In The Dark POST Production Fund Request (Canceled)"/>
    <s v="ITD a is thriller about a female college student house sitting for her boss &amp; encountering a dark evil force that dwells in the shadows"/>
    <x v="11"/>
    <n v="0"/>
    <x v="1"/>
    <s v="US"/>
    <s v="USD"/>
    <n v="1413942628"/>
    <n v="1411350628"/>
    <b v="0"/>
    <n v="0"/>
    <b v="0"/>
    <x v="4"/>
    <n v="0"/>
    <n v="0"/>
    <x v="0"/>
    <x v="4"/>
    <x v="160"/>
    <d v="2015-02-17T20:02:50"/>
    <x v="5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x v="4"/>
    <n v="0"/>
    <n v="10"/>
    <x v="0"/>
    <x v="4"/>
    <x v="161"/>
    <d v="2014-09-18T12:07:39"/>
    <x v="4"/>
  </r>
  <r>
    <n v="160"/>
    <s v="Con Todo mi Corazon: With all of my Heart."/>
    <s v="The title might seem cheesy, but my father says that to my mother every time they say I love you.     This story is dedicated to them."/>
    <x v="11"/>
    <n v="0"/>
    <x v="2"/>
    <s v="US"/>
    <s v="USD"/>
    <n v="1439675691"/>
    <n v="1434491691"/>
    <b v="0"/>
    <n v="0"/>
    <b v="0"/>
    <x v="5"/>
    <n v="0"/>
    <n v="0"/>
    <x v="0"/>
    <x v="5"/>
    <x v="162"/>
    <d v="2015-07-31T23:28:03"/>
    <x v="2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x v="5"/>
    <n v="0"/>
    <n v="5"/>
    <x v="0"/>
    <x v="5"/>
    <x v="163"/>
    <d v="2016-06-13T04:20:14"/>
    <x v="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x v="5"/>
    <n v="16"/>
    <n v="43.5"/>
    <x v="0"/>
    <x v="5"/>
    <x v="164"/>
    <d v="2015-02-12T09:28:43"/>
    <x v="5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x v="5"/>
    <n v="0"/>
    <n v="0"/>
    <x v="0"/>
    <x v="5"/>
    <x v="165"/>
    <d v="2015-01-29T13:45:08"/>
    <x v="2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x v="5"/>
    <n v="1"/>
    <n v="91.43"/>
    <x v="0"/>
    <x v="5"/>
    <x v="166"/>
    <d v="2015-03-09T18:12:56"/>
    <x v="5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x v="5"/>
    <n v="0"/>
    <n v="0"/>
    <x v="0"/>
    <x v="5"/>
    <x v="167"/>
    <d v="2014-08-04T18:40:11"/>
    <x v="2"/>
  </r>
  <r>
    <n v="166"/>
    <s v="Pressure"/>
    <s v="A young teen makes a bad decision after joining gang and the film expresses his choices that led him to that point."/>
    <x v="11"/>
    <n v="3000"/>
    <x v="2"/>
    <s v="US"/>
    <s v="USD"/>
    <n v="1484531362"/>
    <n v="1481939362"/>
    <b v="0"/>
    <n v="1"/>
    <b v="0"/>
    <x v="5"/>
    <n v="60"/>
    <n v="3000"/>
    <x v="0"/>
    <x v="5"/>
    <x v="168"/>
    <d v="2015-07-06T19:46:39"/>
    <x v="4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x v="5"/>
    <n v="0"/>
    <n v="5.5"/>
    <x v="0"/>
    <x v="5"/>
    <x v="169"/>
    <d v="2015-03-07T01:08:46"/>
    <x v="2"/>
  </r>
  <r>
    <n v="168"/>
    <s v="Moving On"/>
    <s v="A homeless Gulf War 2 vet, and Congressional Medal of Honor recipient fights for his sanity on the mean streets of Albuquerque."/>
    <x v="8"/>
    <n v="325"/>
    <x v="2"/>
    <s v="US"/>
    <s v="USD"/>
    <n v="1426791770"/>
    <n v="1424203370"/>
    <b v="0"/>
    <n v="3"/>
    <b v="0"/>
    <x v="5"/>
    <n v="4"/>
    <n v="108.33"/>
    <x v="0"/>
    <x v="5"/>
    <x v="170"/>
    <d v="2015-10-27T22:55:45"/>
    <x v="2"/>
  </r>
  <r>
    <n v="169"/>
    <s v="Family"/>
    <s v="Family is a short film about a father and son and two brothers who were separated by the Korean war and finally reunite after 60 years."/>
    <x v="1"/>
    <n v="560"/>
    <x v="2"/>
    <s v="GB"/>
    <s v="GBP"/>
    <n v="1413634059"/>
    <n v="1411042059"/>
    <b v="0"/>
    <n v="10"/>
    <b v="0"/>
    <x v="5"/>
    <n v="22"/>
    <n v="56"/>
    <x v="0"/>
    <x v="5"/>
    <x v="171"/>
    <d v="2016-02-03T01:55:55"/>
    <x v="5"/>
  </r>
  <r>
    <n v="170"/>
    <s v="Letters to Daniel"/>
    <s v="Amy &amp; Missy survive Amy's bipolar disorder and go on to become award winning &amp; bestselling authors, screenwriters &amp; filmmakers"/>
    <x v="5"/>
    <n v="325"/>
    <x v="2"/>
    <s v="US"/>
    <s v="USD"/>
    <n v="1440912480"/>
    <n v="1438385283"/>
    <b v="0"/>
    <n v="10"/>
    <b v="0"/>
    <x v="5"/>
    <n v="3"/>
    <n v="32.5"/>
    <x v="0"/>
    <x v="5"/>
    <x v="172"/>
    <d v="2015-03-04T23:47:23"/>
    <x v="2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x v="5"/>
    <n v="0"/>
    <n v="1"/>
    <x v="0"/>
    <x v="5"/>
    <x v="173"/>
    <d v="2015-05-23T17:48:15"/>
    <x v="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x v="5"/>
    <n v="0"/>
    <n v="0"/>
    <x v="0"/>
    <x v="5"/>
    <x v="174"/>
    <d v="2016-12-08T00:17:12"/>
    <x v="2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x v="5"/>
    <n v="0"/>
    <n v="0"/>
    <x v="0"/>
    <x v="5"/>
    <x v="175"/>
    <d v="2014-10-27T19:26:50"/>
    <x v="2"/>
  </r>
  <r>
    <n v="174"/>
    <s v="I Am Forgotten"/>
    <s v="An international short film project. It is about loneliness, wich is caused by the current compulsion to check your Facebook every day."/>
    <x v="13"/>
    <n v="0"/>
    <x v="2"/>
    <s v="NL"/>
    <s v="EUR"/>
    <n v="1431108776"/>
    <n v="1425924776"/>
    <b v="0"/>
    <n v="0"/>
    <b v="0"/>
    <x v="5"/>
    <n v="0"/>
    <n v="0"/>
    <x v="0"/>
    <x v="5"/>
    <x v="176"/>
    <d v="2014-07-05T18:59:22"/>
    <x v="2"/>
  </r>
  <r>
    <n v="175"/>
    <s v="Gooseberry Fool - Feature Film"/>
    <s v="To heal her scars Olivia must take a journey back to her roots, where an unresolved conflict stands between her and musical success."/>
    <x v="23"/>
    <n v="1297"/>
    <x v="2"/>
    <s v="GB"/>
    <s v="GBP"/>
    <n v="1409337611"/>
    <n v="1407177611"/>
    <b v="0"/>
    <n v="26"/>
    <b v="0"/>
    <x v="5"/>
    <n v="6"/>
    <n v="49.88"/>
    <x v="0"/>
    <x v="5"/>
    <x v="177"/>
    <d v="2016-07-19T21:52:19"/>
    <x v="5"/>
  </r>
  <r>
    <n v="176"/>
    <s v="Silent Monster"/>
    <s v="I'm seeking funding to finish my short film, Silent Monster, to bring awareness to teenage bullying as well as teenage violence."/>
    <x v="16"/>
    <n v="0"/>
    <x v="2"/>
    <s v="US"/>
    <s v="USD"/>
    <n v="1438803999"/>
    <n v="1436211999"/>
    <b v="0"/>
    <n v="0"/>
    <b v="0"/>
    <x v="5"/>
    <n v="0"/>
    <n v="0"/>
    <x v="0"/>
    <x v="5"/>
    <x v="178"/>
    <d v="2017-02-01T19:30:34"/>
    <x v="2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x v="5"/>
    <n v="40"/>
    <n v="25.71"/>
    <x v="0"/>
    <x v="5"/>
    <x v="179"/>
    <d v="2015-06-27T05:37:37"/>
    <x v="2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x v="5"/>
    <n v="0"/>
    <n v="0"/>
    <x v="0"/>
    <x v="5"/>
    <x v="180"/>
    <d v="2014-08-06T04:23:35"/>
    <x v="2"/>
  </r>
  <r>
    <n v="179"/>
    <s v="Sustain: A Film About Survival"/>
    <s v="A feature-length film about how three people survive in a diseased world."/>
    <x v="29"/>
    <n v="200"/>
    <x v="2"/>
    <s v="US"/>
    <s v="USD"/>
    <n v="1457056555"/>
    <n v="1454464555"/>
    <b v="0"/>
    <n v="2"/>
    <b v="0"/>
    <x v="5"/>
    <n v="20"/>
    <n v="100"/>
    <x v="0"/>
    <x v="5"/>
    <x v="181"/>
    <d v="2016-07-05T16:34:37"/>
    <x v="4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x v="5"/>
    <n v="33"/>
    <n v="30.85"/>
    <x v="0"/>
    <x v="5"/>
    <x v="182"/>
    <d v="2016-06-06T15:37:26"/>
    <x v="2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x v="5"/>
    <n v="21"/>
    <n v="180.5"/>
    <x v="0"/>
    <x v="5"/>
    <x v="183"/>
    <d v="2015-08-23T10:35:38"/>
    <x v="2"/>
  </r>
  <r>
    <n v="182"/>
    <s v="ABU Pakistani Independent Feature Film"/>
    <s v="I'm Faraz, and I am raising money for my feature film called ABU. This one is for our parents, and our responsibilities towards them."/>
    <x v="29"/>
    <n v="0"/>
    <x v="2"/>
    <s v="US"/>
    <s v="USD"/>
    <n v="1483748232"/>
    <n v="1481156232"/>
    <b v="0"/>
    <n v="0"/>
    <b v="0"/>
    <x v="5"/>
    <n v="0"/>
    <n v="0"/>
    <x v="0"/>
    <x v="5"/>
    <x v="184"/>
    <d v="2014-09-17T19:00:32"/>
    <x v="4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x v="5"/>
    <n v="36"/>
    <n v="373.5"/>
    <x v="0"/>
    <x v="5"/>
    <x v="185"/>
    <d v="2014-09-29T22:26:06"/>
    <x v="5"/>
  </r>
  <r>
    <n v="184"/>
    <s v="Lana - Short film"/>
    <s v="&quot;Lana&quot; is an horror/dramatic short film, written by myself, about a young woman fighting the darkness in her, but it might be too late."/>
    <x v="16"/>
    <n v="51"/>
    <x v="2"/>
    <s v="CA"/>
    <s v="CAD"/>
    <n v="1409543940"/>
    <n v="1404586762"/>
    <b v="0"/>
    <n v="2"/>
    <b v="0"/>
    <x v="5"/>
    <n v="3"/>
    <n v="25.5"/>
    <x v="0"/>
    <x v="5"/>
    <x v="186"/>
    <d v="2016-01-06T23:55:31"/>
    <x v="5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x v="5"/>
    <n v="6"/>
    <n v="220"/>
    <x v="0"/>
    <x v="5"/>
    <x v="187"/>
    <d v="2015-05-11T16:05:32"/>
    <x v="4"/>
  </r>
  <r>
    <n v="186"/>
    <s v="Feature Film: The Wolfes"/>
    <s v="My film is about a boy who discovers the truth about his fathers dissapearance through the dark secrets of his mothers past."/>
    <x v="11"/>
    <n v="0"/>
    <x v="2"/>
    <s v="US"/>
    <s v="USD"/>
    <n v="1488571200"/>
    <n v="1485977434"/>
    <b v="0"/>
    <n v="0"/>
    <b v="0"/>
    <x v="5"/>
    <n v="0"/>
    <n v="0"/>
    <x v="0"/>
    <x v="5"/>
    <x v="188"/>
    <d v="2015-09-12T13:01:38"/>
    <x v="3"/>
  </r>
  <r>
    <n v="187"/>
    <s v="The Imbalanced Heart of a Symmetric Mind (film)"/>
    <s v="A young man suffering from a severe case of OCD embarks on a road trip to find peace of mind."/>
    <x v="11"/>
    <n v="800"/>
    <x v="2"/>
    <s v="US"/>
    <s v="USD"/>
    <n v="1437461940"/>
    <n v="1435383457"/>
    <b v="0"/>
    <n v="5"/>
    <b v="0"/>
    <x v="5"/>
    <n v="16"/>
    <n v="160"/>
    <x v="0"/>
    <x v="5"/>
    <x v="189"/>
    <d v="2017-01-06T20:21:40"/>
    <x v="2"/>
  </r>
  <r>
    <n v="188"/>
    <s v="Mariano (A Screenplay)"/>
    <s v="Mariano Messini, an aspiring musician, indebted to the mafia must put his life on the line to escape their grasp and pursue his dream."/>
    <x v="16"/>
    <n v="0"/>
    <x v="2"/>
    <s v="US"/>
    <s v="USD"/>
    <n v="1409891015"/>
    <n v="1407299015"/>
    <b v="0"/>
    <n v="0"/>
    <b v="0"/>
    <x v="5"/>
    <n v="0"/>
    <n v="0"/>
    <x v="0"/>
    <x v="5"/>
    <x v="190"/>
    <d v="2014-09-05T09:12:02"/>
    <x v="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x v="5"/>
    <n v="0"/>
    <n v="69"/>
    <x v="0"/>
    <x v="5"/>
    <x v="191"/>
    <d v="2016-08-02T02:58:22"/>
    <x v="4"/>
  </r>
  <r>
    <n v="190"/>
    <s v="REGIONRAT, the movie"/>
    <s v="Because hope can be a 4 letter word"/>
    <x v="15"/>
    <n v="50"/>
    <x v="2"/>
    <s v="US"/>
    <s v="USD"/>
    <n v="1466091446"/>
    <n v="1465227446"/>
    <b v="0"/>
    <n v="1"/>
    <b v="0"/>
    <x v="5"/>
    <n v="0"/>
    <n v="50"/>
    <x v="0"/>
    <x v="5"/>
    <x v="192"/>
    <d v="2014-08-16T02:00:03"/>
    <x v="4"/>
  </r>
  <r>
    <n v="191"/>
    <s v="Trillion: Feature Film"/>
    <s v="A young boy passionate about Astronomy and Chemistry tracks down an astroid that scientists said would never hit earth."/>
    <x v="11"/>
    <n v="250"/>
    <x v="2"/>
    <s v="AU"/>
    <s v="AUD"/>
    <n v="1443782138"/>
    <n v="1440326138"/>
    <b v="0"/>
    <n v="3"/>
    <b v="0"/>
    <x v="5"/>
    <n v="5"/>
    <n v="83.33"/>
    <x v="0"/>
    <x v="5"/>
    <x v="193"/>
    <d v="2015-01-19T19:38:49"/>
    <x v="2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x v="5"/>
    <n v="0"/>
    <n v="5.67"/>
    <x v="0"/>
    <x v="5"/>
    <x v="194"/>
    <d v="2015-09-08T22:16:04"/>
    <x v="5"/>
  </r>
  <r>
    <n v="193"/>
    <s v="Help Towards a New PC for Editing Media College Productions!"/>
    <s v="I am in need of a new PC for my Media Production course so i can pursue my dream of creating CGI based sci-fi productions for everyone"/>
    <x v="29"/>
    <n v="0"/>
    <x v="2"/>
    <s v="GB"/>
    <s v="GBP"/>
    <n v="1417217166"/>
    <n v="1412029566"/>
    <b v="0"/>
    <n v="0"/>
    <b v="0"/>
    <x v="5"/>
    <n v="0"/>
    <n v="0"/>
    <x v="0"/>
    <x v="5"/>
    <x v="195"/>
    <d v="2014-11-30T20:21:04"/>
    <x v="5"/>
  </r>
  <r>
    <n v="194"/>
    <s v="Desperation Short Film"/>
    <s v="Northern Irish Original Short Film based on the desperation of love and survival and taking a risk that may change everything."/>
    <x v="1"/>
    <n v="3"/>
    <x v="2"/>
    <s v="GB"/>
    <s v="GBP"/>
    <n v="1457308531"/>
    <n v="1452124531"/>
    <b v="0"/>
    <n v="3"/>
    <b v="0"/>
    <x v="5"/>
    <n v="0"/>
    <n v="1"/>
    <x v="0"/>
    <x v="5"/>
    <x v="196"/>
    <d v="2016-07-05T14:00:03"/>
    <x v="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x v="5"/>
    <n v="0"/>
    <n v="0"/>
    <x v="0"/>
    <x v="5"/>
    <x v="197"/>
    <d v="2015-09-01T15:10:22"/>
    <x v="2"/>
  </r>
  <r>
    <n v="196"/>
    <s v="Thunder Under Control"/>
    <s v="A moving short film about a retired female boxer who develops a relationship with a young journalist who idolises her"/>
    <x v="0"/>
    <n v="1465"/>
    <x v="2"/>
    <s v="GB"/>
    <s v="GBP"/>
    <n v="1444510800"/>
    <n v="1442062898"/>
    <b v="0"/>
    <n v="19"/>
    <b v="0"/>
    <x v="5"/>
    <n v="42"/>
    <n v="77.11"/>
    <x v="0"/>
    <x v="5"/>
    <x v="198"/>
    <d v="2016-07-16T00:06:23"/>
    <x v="2"/>
  </r>
  <r>
    <n v="197"/>
    <s v="Cole - A Short Film."/>
    <s v="â€œAfter a terrifying ordeal, a young woman is left in a depressive state and abandoned to cope with a distressing account of revengeâ€"/>
    <x v="1"/>
    <n v="262"/>
    <x v="2"/>
    <s v="GB"/>
    <s v="GBP"/>
    <n v="1487365200"/>
    <n v="1483734100"/>
    <b v="0"/>
    <n v="8"/>
    <b v="0"/>
    <x v="5"/>
    <n v="10"/>
    <n v="32.75"/>
    <x v="0"/>
    <x v="5"/>
    <x v="199"/>
    <d v="2014-12-05T04:43:58"/>
    <x v="3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x v="5"/>
    <n v="1"/>
    <n v="46.5"/>
    <x v="0"/>
    <x v="5"/>
    <x v="200"/>
    <d v="2014-11-16T08:52:47"/>
    <x v="5"/>
  </r>
  <r>
    <n v="199"/>
    <s v="Independent Feature Film for Film Festivals &quot;BLUE&quot;"/>
    <s v="We're filming a feature film that we can put in numerous film festivals across the country. My dream is to compete in every single one."/>
    <x v="5"/>
    <n v="0"/>
    <x v="2"/>
    <s v="US"/>
    <s v="USD"/>
    <n v="1472698702"/>
    <n v="1470106702"/>
    <b v="0"/>
    <n v="0"/>
    <b v="0"/>
    <x v="5"/>
    <n v="0"/>
    <n v="0"/>
    <x v="0"/>
    <x v="5"/>
    <x v="201"/>
    <d v="2015-06-10T22:08:55"/>
    <x v="4"/>
  </r>
  <r>
    <n v="200"/>
    <s v="The Crossing Shore"/>
    <s v="A film dedicated to an AAF Pilot's struggle to survive behind enemy lines during WWII."/>
    <x v="13"/>
    <n v="1571.55"/>
    <x v="2"/>
    <s v="US"/>
    <s v="USD"/>
    <n v="1410746403"/>
    <n v="1408154403"/>
    <b v="0"/>
    <n v="18"/>
    <b v="0"/>
    <x v="5"/>
    <n v="26"/>
    <n v="87.31"/>
    <x v="0"/>
    <x v="5"/>
    <x v="202"/>
    <d v="2015-09-02T01:33:12"/>
    <x v="5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x v="5"/>
    <n v="58"/>
    <n v="54.29"/>
    <x v="0"/>
    <x v="5"/>
    <x v="203"/>
    <d v="2015-08-20T03:50:17"/>
    <x v="2"/>
  </r>
  <r>
    <n v="202"/>
    <s v="Modern Gangsters"/>
    <s v="new web series created by jonney terry"/>
    <x v="13"/>
    <n v="0"/>
    <x v="2"/>
    <s v="US"/>
    <s v="USD"/>
    <n v="1444337940"/>
    <n v="1441750564"/>
    <b v="0"/>
    <n v="0"/>
    <b v="0"/>
    <x v="5"/>
    <n v="0"/>
    <n v="0"/>
    <x v="0"/>
    <x v="5"/>
    <x v="204"/>
    <d v="2016-02-16T21:08:40"/>
    <x v="2"/>
  </r>
  <r>
    <n v="203"/>
    <s v="TheM"/>
    <s v="We are aiming to make a Web Series based on Youth Culture and the misrepresentation of socially stereotyped people."/>
    <x v="1"/>
    <n v="746"/>
    <x v="2"/>
    <s v="GB"/>
    <s v="GBP"/>
    <n v="1422562864"/>
    <n v="1417378864"/>
    <b v="0"/>
    <n v="8"/>
    <b v="0"/>
    <x v="5"/>
    <n v="30"/>
    <n v="93.25"/>
    <x v="0"/>
    <x v="5"/>
    <x v="205"/>
    <d v="2015-07-17T14:15:47"/>
    <x v="5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x v="5"/>
    <n v="51"/>
    <n v="117.68"/>
    <x v="0"/>
    <x v="5"/>
    <x v="206"/>
    <d v="2015-01-05T15:22:29"/>
    <x v="4"/>
  </r>
  <r>
    <n v="205"/>
    <s v="KISS ME GOODBYE - A REFRESHING VOICE IN INDIE FILMMAKING"/>
    <s v="A martyr faces execution at the hands of the State, while enduring the horrors and alienation of a new world order."/>
    <x v="8"/>
    <n v="1300"/>
    <x v="2"/>
    <s v="US"/>
    <s v="USD"/>
    <n v="1444144222"/>
    <n v="1441120222"/>
    <b v="0"/>
    <n v="17"/>
    <b v="0"/>
    <x v="5"/>
    <n v="16"/>
    <n v="76.47"/>
    <x v="0"/>
    <x v="5"/>
    <x v="207"/>
    <d v="2016-01-06T05:31:22"/>
    <x v="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x v="5"/>
    <n v="0"/>
    <n v="0"/>
    <x v="0"/>
    <x v="5"/>
    <x v="208"/>
    <d v="2015-03-03T23:00:37"/>
    <x v="4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x v="5"/>
    <n v="15"/>
    <n v="163.85"/>
    <x v="0"/>
    <x v="5"/>
    <x v="209"/>
    <d v="2014-11-27T15:22:29"/>
    <x v="5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x v="5"/>
    <n v="0"/>
    <n v="0"/>
    <x v="0"/>
    <x v="5"/>
    <x v="210"/>
    <d v="2015-03-16T15:04:49"/>
    <x v="5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x v="5"/>
    <n v="0"/>
    <n v="0"/>
    <x v="0"/>
    <x v="5"/>
    <x v="211"/>
    <d v="2016-02-29T07:50:25"/>
    <x v="2"/>
  </r>
  <r>
    <n v="210"/>
    <s v="Like Son, Like Father"/>
    <s v="A tender short film about a young man who needs advice from  someone he had no intention of ever meeting, his biological father."/>
    <x v="15"/>
    <n v="3030"/>
    <x v="2"/>
    <s v="US"/>
    <s v="USD"/>
    <n v="1443675600"/>
    <n v="1441157592"/>
    <b v="0"/>
    <n v="33"/>
    <b v="0"/>
    <x v="5"/>
    <n v="25"/>
    <n v="91.82"/>
    <x v="0"/>
    <x v="5"/>
    <x v="212"/>
    <d v="2015-07-10T15:27:10"/>
    <x v="2"/>
  </r>
  <r>
    <n v="211"/>
    <s v="Pre-production - The Heart of A Woman &amp; The Heart of A Man"/>
    <s v="The Heart of a Woman and The Heart of a Man is a feature film written by Jennie Marie Pacelli, based on real people and true events"/>
    <x v="11"/>
    <n v="2230"/>
    <x v="2"/>
    <s v="US"/>
    <s v="USD"/>
    <n v="1442634617"/>
    <n v="1440042617"/>
    <b v="0"/>
    <n v="12"/>
    <b v="0"/>
    <x v="5"/>
    <n v="45"/>
    <n v="185.83"/>
    <x v="0"/>
    <x v="5"/>
    <x v="213"/>
    <d v="2015-01-27T20:06:04"/>
    <x v="2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x v="5"/>
    <n v="0"/>
    <n v="1"/>
    <x v="0"/>
    <x v="5"/>
    <x v="214"/>
    <d v="2015-01-27T18:28:38"/>
    <x v="4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x v="5"/>
    <n v="0"/>
    <n v="20"/>
    <x v="0"/>
    <x v="5"/>
    <x v="215"/>
    <d v="2016-04-22T01:09:10"/>
    <x v="2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x v="5"/>
    <n v="0"/>
    <n v="1"/>
    <x v="0"/>
    <x v="5"/>
    <x v="216"/>
    <d v="2015-05-11T05:38:46"/>
    <x v="2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x v="5"/>
    <n v="0"/>
    <n v="10"/>
    <x v="0"/>
    <x v="5"/>
    <x v="217"/>
    <d v="2016-03-09T23:04:14"/>
    <x v="4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x v="5"/>
    <n v="56"/>
    <n v="331.54"/>
    <x v="0"/>
    <x v="5"/>
    <x v="218"/>
    <d v="2015-04-12T15:59:04"/>
    <x v="2"/>
  </r>
  <r>
    <n v="217"/>
    <s v="Bitch"/>
    <s v="A roadmovie by paw"/>
    <x v="57"/>
    <n v="11943"/>
    <x v="2"/>
    <s v="SE"/>
    <s v="SEK"/>
    <n v="1419780149"/>
    <n v="1417101749"/>
    <b v="0"/>
    <n v="38"/>
    <b v="0"/>
    <x v="5"/>
    <n v="12"/>
    <n v="314.29000000000002"/>
    <x v="0"/>
    <x v="5"/>
    <x v="219"/>
    <d v="2015-06-09T21:27:21"/>
    <x v="5"/>
  </r>
  <r>
    <n v="218"/>
    <s v="Charmaine (Daughter of Charlotte)"/>
    <s v="A sassy talking spider named Charmaine, joins forces with an abused young boy.  She stages off bullies and help fight an abusive father"/>
    <x v="11"/>
    <n v="100"/>
    <x v="2"/>
    <s v="US"/>
    <s v="USD"/>
    <n v="1431702289"/>
    <n v="1426518289"/>
    <b v="0"/>
    <n v="1"/>
    <b v="0"/>
    <x v="5"/>
    <n v="2"/>
    <n v="100"/>
    <x v="0"/>
    <x v="5"/>
    <x v="220"/>
    <d v="2015-04-02T16:28:25"/>
    <x v="2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x v="5"/>
    <n v="18"/>
    <n v="115.99"/>
    <x v="0"/>
    <x v="5"/>
    <x v="221"/>
    <d v="2016-01-14T22:24:57"/>
    <x v="4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x v="5"/>
    <n v="1"/>
    <n v="120"/>
    <x v="0"/>
    <x v="5"/>
    <x v="222"/>
    <d v="2015-05-05T18:39:11"/>
    <x v="2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x v="5"/>
    <n v="0"/>
    <n v="0"/>
    <x v="0"/>
    <x v="5"/>
    <x v="223"/>
    <d v="2015-12-03T23:00:51"/>
    <x v="2"/>
  </r>
  <r>
    <n v="222"/>
    <s v="SICKNESS 2014 Build Killian's Bike"/>
    <s v="Killian leader of an outlaw bike gang doesnâ€™t have a bike yet and here is your chance to help design and build his machine."/>
    <x v="29"/>
    <n v="130"/>
    <x v="2"/>
    <s v="US"/>
    <s v="USD"/>
    <n v="1427423940"/>
    <n v="1422383318"/>
    <b v="0"/>
    <n v="2"/>
    <b v="0"/>
    <x v="5"/>
    <n v="13"/>
    <n v="65"/>
    <x v="0"/>
    <x v="5"/>
    <x v="224"/>
    <d v="2015-01-28T19:49:06"/>
    <x v="2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x v="5"/>
    <n v="0"/>
    <n v="0"/>
    <x v="0"/>
    <x v="5"/>
    <x v="225"/>
    <d v="2016-08-30T21:52:52"/>
    <x v="4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x v="5"/>
    <n v="0"/>
    <n v="0"/>
    <x v="0"/>
    <x v="5"/>
    <x v="226"/>
    <d v="2015-05-12T00:50:59"/>
    <x v="2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x v="5"/>
    <n v="0"/>
    <n v="0"/>
    <x v="0"/>
    <x v="5"/>
    <x v="227"/>
    <d v="2015-06-09T21:48:17"/>
    <x v="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x v="5"/>
    <n v="1"/>
    <n v="125"/>
    <x v="0"/>
    <x v="5"/>
    <x v="228"/>
    <d v="2015-11-13T02:01:39"/>
    <x v="2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x v="5"/>
    <n v="0"/>
    <n v="0"/>
    <x v="0"/>
    <x v="5"/>
    <x v="229"/>
    <d v="2016-01-08T13:51:09"/>
    <x v="2"/>
  </r>
  <r>
    <n v="228"/>
    <s v="Facets of a Geek life"/>
    <s v="I am making a film from one one of my books called facets of a Geek life."/>
    <x v="8"/>
    <n v="0"/>
    <x v="2"/>
    <s v="GB"/>
    <s v="GBP"/>
    <n v="1433176105"/>
    <n v="1427992105"/>
    <b v="0"/>
    <n v="0"/>
    <b v="0"/>
    <x v="5"/>
    <n v="0"/>
    <n v="0"/>
    <x v="0"/>
    <x v="5"/>
    <x v="230"/>
    <d v="2016-12-09T23:06:00"/>
    <x v="2"/>
  </r>
  <r>
    <n v="229"/>
    <s v="The Perfect Plan"/>
    <s v="I teenage girl that wants to go around the system. She does all she can to cheat and finds herself in a bad position when she messesup"/>
    <x v="10"/>
    <n v="0"/>
    <x v="2"/>
    <s v="DE"/>
    <s v="EUR"/>
    <n v="1455402297"/>
    <n v="1452810297"/>
    <b v="0"/>
    <n v="0"/>
    <b v="0"/>
    <x v="5"/>
    <n v="0"/>
    <n v="0"/>
    <x v="0"/>
    <x v="5"/>
    <x v="231"/>
    <d v="2015-10-20T02:38:50"/>
    <x v="4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x v="5"/>
    <n v="0"/>
    <n v="30"/>
    <x v="0"/>
    <x v="5"/>
    <x v="232"/>
    <d v="2013-03-21T17:00:11"/>
    <x v="2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x v="5"/>
    <n v="0"/>
    <n v="0"/>
    <x v="0"/>
    <x v="5"/>
    <x v="233"/>
    <d v="2014-11-06T16:45:04"/>
    <x v="2"/>
  </r>
  <r>
    <n v="232"/>
    <s v="#noblurredlines"/>
    <s v="A high-impact, high-quality resource to address, for young people and youth-related professionals, the issue of sexual consent."/>
    <x v="24"/>
    <n v="110"/>
    <x v="2"/>
    <s v="GB"/>
    <s v="GBP"/>
    <n v="1425066546"/>
    <n v="1422474546"/>
    <b v="0"/>
    <n v="7"/>
    <b v="0"/>
    <x v="5"/>
    <n v="3"/>
    <n v="15.71"/>
    <x v="0"/>
    <x v="5"/>
    <x v="234"/>
    <d v="2011-11-15T11:49:50"/>
    <x v="2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x v="5"/>
    <n v="0"/>
    <n v="0"/>
    <x v="0"/>
    <x v="5"/>
    <x v="235"/>
    <d v="2014-01-23T01:08:24"/>
    <x v="4"/>
  </r>
  <r>
    <n v="234"/>
    <s v="The Interviewer (Charity Movie)"/>
    <s v="The Interviewer is a dramatic short film about second chances. If a murderer can get a second chance then uneducated children can too."/>
    <x v="29"/>
    <n v="401"/>
    <x v="2"/>
    <s v="US"/>
    <s v="USD"/>
    <n v="1434847859"/>
    <n v="1431391859"/>
    <b v="0"/>
    <n v="5"/>
    <b v="0"/>
    <x v="5"/>
    <n v="40"/>
    <n v="80.2"/>
    <x v="0"/>
    <x v="5"/>
    <x v="236"/>
    <d v="2012-07-17T01:16:25"/>
    <x v="2"/>
  </r>
  <r>
    <n v="235"/>
    <s v="Film about help homeless child to live a better life."/>
    <s v="Taking people on a deep emotional trip with a story about sometimes those who have less, give more."/>
    <x v="5"/>
    <n v="0"/>
    <x v="2"/>
    <s v="US"/>
    <s v="USD"/>
    <n v="1436478497"/>
    <n v="1433886497"/>
    <b v="0"/>
    <n v="0"/>
    <b v="0"/>
    <x v="5"/>
    <n v="0"/>
    <n v="0"/>
    <x v="0"/>
    <x v="5"/>
    <x v="237"/>
    <d v="2010-10-29T08:43:25"/>
    <x v="2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x v="5"/>
    <n v="0"/>
    <n v="0"/>
    <x v="0"/>
    <x v="5"/>
    <x v="238"/>
    <d v="2010-09-09T14:30:14"/>
    <x v="2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x v="5"/>
    <n v="0"/>
    <n v="50"/>
    <x v="0"/>
    <x v="5"/>
    <x v="239"/>
    <d v="2011-11-23T18:35:09"/>
    <x v="4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x v="5"/>
    <n v="0"/>
    <n v="0"/>
    <x v="0"/>
    <x v="5"/>
    <x v="240"/>
    <d v="2010-06-03T22:10:20"/>
    <x v="4"/>
  </r>
  <r>
    <n v="239"/>
    <s v="Filthy - Short Film"/>
    <s v="Lovers Clint and Eli convey their conflicting perspectives of guilt and remorse while in the desolate Australian bush."/>
    <x v="29"/>
    <n v="250"/>
    <x v="2"/>
    <s v="AU"/>
    <s v="AUD"/>
    <n v="1446984000"/>
    <n v="1445308730"/>
    <b v="0"/>
    <n v="5"/>
    <b v="0"/>
    <x v="5"/>
    <n v="25"/>
    <n v="50"/>
    <x v="0"/>
    <x v="5"/>
    <x v="241"/>
    <d v="2013-05-07T13:34:51"/>
    <x v="2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x v="0"/>
    <n v="108"/>
    <n v="117.85"/>
    <x v="0"/>
    <x v="0"/>
    <x v="242"/>
    <d v="2012-04-14T18:54:06"/>
    <x v="6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x v="0"/>
    <n v="113"/>
    <n v="109.04"/>
    <x v="0"/>
    <x v="0"/>
    <x v="243"/>
    <d v="2010-03-29T15:54:18"/>
    <x v="5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x v="0"/>
    <n v="113"/>
    <n v="73.02"/>
    <x v="0"/>
    <x v="0"/>
    <x v="244"/>
    <d v="2012-01-16T15:37:15"/>
    <x v="1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x v="0"/>
    <n v="103"/>
    <n v="78.2"/>
    <x v="0"/>
    <x v="0"/>
    <x v="245"/>
    <d v="2015-09-16T22:51:5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x v="11"/>
    <n v="5186"/>
    <x v="0"/>
    <s v="US"/>
    <s v="USD"/>
    <n v="1345079785"/>
    <n v="1342487785"/>
    <b v="1"/>
    <n v="96"/>
    <b v="1"/>
    <x v="0"/>
    <n v="104"/>
    <n v="54.02"/>
    <x v="0"/>
    <x v="0"/>
    <x v="246"/>
    <d v="2011-02-14T12:38:02"/>
    <x v="7"/>
  </r>
  <r>
    <n v="246"/>
    <s v="LEAVING ATLANTA THE FILM"/>
    <s v="From 1979 to 1981 twenty-nine Black children in Atlanta were murdered and the others terrified. This is our story..."/>
    <x v="11"/>
    <n v="15273"/>
    <x v="0"/>
    <s v="US"/>
    <s v="USD"/>
    <n v="1292665405"/>
    <n v="1288341805"/>
    <b v="1"/>
    <n v="223"/>
    <b v="1"/>
    <x v="0"/>
    <n v="305"/>
    <n v="68.489999999999995"/>
    <x v="0"/>
    <x v="0"/>
    <x v="247"/>
    <d v="2013-02-14T18:27:47"/>
    <x v="0"/>
  </r>
  <r>
    <n v="247"/>
    <s v="Deja-Vu: Dissecting Memory on Camera"/>
    <s v="A young neuroscientist attempts to reconnect with his ailing father by obsessively studying old family footage._x000a_"/>
    <x v="11"/>
    <n v="6705"/>
    <x v="0"/>
    <s v="US"/>
    <s v="USD"/>
    <n v="1287200340"/>
    <n v="1284042614"/>
    <b v="1"/>
    <n v="62"/>
    <b v="1"/>
    <x v="0"/>
    <n v="134"/>
    <n v="108.15"/>
    <x v="0"/>
    <x v="0"/>
    <x v="248"/>
    <d v="2016-04-19T15:02:42"/>
    <x v="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x v="0"/>
    <n v="101"/>
    <n v="589.95000000000005"/>
    <x v="0"/>
    <x v="0"/>
    <x v="249"/>
    <d v="2011-05-19T01:14:26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5"/>
    <n v="11292"/>
    <x v="0"/>
    <s v="US"/>
    <s v="USD"/>
    <n v="1282498800"/>
    <n v="1275603020"/>
    <b v="1"/>
    <n v="235"/>
    <b v="1"/>
    <x v="0"/>
    <n v="113"/>
    <n v="48.05"/>
    <x v="0"/>
    <x v="0"/>
    <x v="250"/>
    <d v="2015-03-09T17:42:49"/>
    <x v="0"/>
  </r>
  <r>
    <n v="250"/>
    <s v="BOONE- THE DOCUMENTARY"/>
    <s v="Three young farmers risk land and friendship to stand up to the USDA. An experiential film about living a life of self reliance."/>
    <x v="12"/>
    <n v="31675"/>
    <x v="0"/>
    <s v="US"/>
    <s v="USD"/>
    <n v="1370525691"/>
    <n v="1367933691"/>
    <b v="1"/>
    <n v="437"/>
    <b v="1"/>
    <x v="0"/>
    <n v="106"/>
    <n v="72.48"/>
    <x v="0"/>
    <x v="0"/>
    <x v="251"/>
    <d v="2010-06-01T18:07:59"/>
    <x v="6"/>
  </r>
  <r>
    <n v="251"/>
    <s v="The Way Back to Yarasquin: A Coffee Pilgrimage"/>
    <s v="Remarkably devoted, Mayra is single-handedly sourcing small farm, single-origin coffee from her rural village in Honduras."/>
    <x v="0"/>
    <n v="4395"/>
    <x v="0"/>
    <s v="US"/>
    <s v="USD"/>
    <n v="1337194800"/>
    <n v="1334429646"/>
    <b v="1"/>
    <n v="77"/>
    <b v="1"/>
    <x v="0"/>
    <n v="126"/>
    <n v="57.08"/>
    <x v="0"/>
    <x v="0"/>
    <x v="252"/>
    <d v="2012-04-18T21:15:04"/>
    <x v="7"/>
  </r>
  <r>
    <n v="252"/>
    <s v="Good Grief: Making CARTOON COLLEGE - a documentary about comics"/>
    <s v="The definitive story of indie comics and the foremost institution of higher learning for those who draw them."/>
    <x v="11"/>
    <n v="9228"/>
    <x v="0"/>
    <s v="US"/>
    <s v="USD"/>
    <n v="1275364740"/>
    <n v="1269878058"/>
    <b v="1"/>
    <n v="108"/>
    <b v="1"/>
    <x v="0"/>
    <n v="185"/>
    <n v="85.44"/>
    <x v="0"/>
    <x v="0"/>
    <x v="253"/>
    <d v="2011-01-12T05:57:08"/>
    <x v="0"/>
  </r>
  <r>
    <n v="253"/>
    <s v="Leon Claxton's HARLEM IN HAVANA"/>
    <s v="A so-called â€œJig Showâ€ innovates music and theatre and gives birth to entertainment icons that would one day write American pop culture"/>
    <x v="16"/>
    <n v="1511"/>
    <x v="0"/>
    <s v="US"/>
    <s v="USD"/>
    <n v="1329320235"/>
    <n v="1326728235"/>
    <b v="1"/>
    <n v="7"/>
    <b v="1"/>
    <x v="0"/>
    <n v="101"/>
    <n v="215.86"/>
    <x v="0"/>
    <x v="0"/>
    <x v="254"/>
    <d v="2012-08-28T22:54:54"/>
    <x v="7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x v="0"/>
    <n v="117"/>
    <n v="89.39"/>
    <x v="0"/>
    <x v="0"/>
    <x v="255"/>
    <d v="2012-04-11T14:53:15"/>
    <x v="2"/>
  </r>
  <r>
    <n v="255"/>
    <s v="xoxosms: a documentary about love in the 21st century"/>
    <s v="xoxosms is a documentary about first love, long distance and Skype."/>
    <x v="8"/>
    <n v="8538.66"/>
    <x v="0"/>
    <s v="US"/>
    <s v="USD"/>
    <n v="1300275482"/>
    <n v="1297687082"/>
    <b v="1"/>
    <n v="188"/>
    <b v="1"/>
    <x v="0"/>
    <n v="107"/>
    <n v="45.42"/>
    <x v="0"/>
    <x v="0"/>
    <x v="256"/>
    <d v="2010-03-30T05:53:50"/>
    <x v="1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x v="0"/>
    <n v="139"/>
    <n v="65.760000000000005"/>
    <x v="0"/>
    <x v="0"/>
    <x v="257"/>
    <d v="2010-01-27T04:11:47"/>
    <x v="6"/>
  </r>
  <r>
    <n v="257"/>
    <s v="Mother to Earth - A Documentary about Earthbound Beginnings"/>
    <s v="A documentary about a formerly Japan-only Nintendo game, its international release, and the secret black market of unreleased games."/>
    <x v="20"/>
    <n v="37354.269999999997"/>
    <x v="0"/>
    <s v="US"/>
    <s v="USD"/>
    <n v="1463670162"/>
    <n v="1461078162"/>
    <b v="1"/>
    <n v="560"/>
    <b v="1"/>
    <x v="0"/>
    <n v="107"/>
    <n v="66.7"/>
    <x v="0"/>
    <x v="0"/>
    <x v="258"/>
    <d v="2014-05-26T10:51:39"/>
    <x v="4"/>
  </r>
  <r>
    <n v="258"/>
    <s v="HOW TO START A REVOLUTION a new documentary film"/>
    <s v="This film reveals the story of the modern revolution, the power of people to change their world and the man behind it all, Gene Sharp."/>
    <x v="12"/>
    <n v="57342"/>
    <x v="0"/>
    <s v="US"/>
    <s v="USD"/>
    <n v="1308359666"/>
    <n v="1305767666"/>
    <b v="1"/>
    <n v="688"/>
    <b v="1"/>
    <x v="0"/>
    <n v="191"/>
    <n v="83.35"/>
    <x v="0"/>
    <x v="0"/>
    <x v="259"/>
    <d v="2011-09-23T03:39:38"/>
    <x v="1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x v="0"/>
    <n v="132"/>
    <n v="105.05"/>
    <x v="0"/>
    <x v="0"/>
    <x v="260"/>
    <d v="2017-01-23T04:43:42"/>
    <x v="2"/>
  </r>
  <r>
    <n v="260"/>
    <s v="Escaramuza: Riding from the Heart (a feature documentary)"/>
    <s v="In the traditional world of Mexican Rodeo, a team of first-generation California girls does it their way."/>
    <x v="5"/>
    <n v="10640"/>
    <x v="0"/>
    <s v="US"/>
    <s v="USD"/>
    <n v="1279360740"/>
    <n v="1275415679"/>
    <b v="1"/>
    <n v="88"/>
    <b v="1"/>
    <x v="0"/>
    <n v="106"/>
    <n v="120.91"/>
    <x v="0"/>
    <x v="0"/>
    <x v="261"/>
    <d v="2011-04-04T20:47:50"/>
    <x v="0"/>
  </r>
  <r>
    <n v="261"/>
    <s v="Empires: The Film"/>
    <s v="Empires explores the impact of networks on histories and philosophies of political thought."/>
    <x v="23"/>
    <n v="21480"/>
    <x v="0"/>
    <s v="US"/>
    <s v="USD"/>
    <n v="1339080900"/>
    <n v="1334783704"/>
    <b v="1"/>
    <n v="220"/>
    <b v="1"/>
    <x v="0"/>
    <n v="107"/>
    <n v="97.64"/>
    <x v="0"/>
    <x v="0"/>
    <x v="262"/>
    <d v="2013-12-04T02:24:21"/>
    <x v="7"/>
  </r>
  <r>
    <n v="262"/>
    <s v="The Last Cosmonaut"/>
    <s v="He can never die. He will live forever. He is the last cosmonaut, and this is his story."/>
    <x v="1"/>
    <n v="6000"/>
    <x v="0"/>
    <s v="US"/>
    <s v="USD"/>
    <n v="1298699828"/>
    <n v="1294811828"/>
    <b v="1"/>
    <n v="145"/>
    <b v="1"/>
    <x v="0"/>
    <n v="240"/>
    <n v="41.38"/>
    <x v="0"/>
    <x v="0"/>
    <x v="263"/>
    <d v="2010-02-26T21:36:31"/>
    <x v="1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x v="0"/>
    <n v="118"/>
    <n v="30.65"/>
    <x v="0"/>
    <x v="0"/>
    <x v="264"/>
    <d v="2011-06-03T11:57:46"/>
    <x v="7"/>
  </r>
  <r>
    <n v="264"/>
    <s v="A Moment in Her Story,  1970s Boston Women's Movement"/>
    <s v="The U.S. women's movement changed the social and cultural dialog_x000a_in this country and Boston was one of the centers of this movement."/>
    <x v="11"/>
    <n v="5910"/>
    <x v="0"/>
    <s v="US"/>
    <s v="USD"/>
    <n v="1336747995"/>
    <n v="1334155995"/>
    <b v="1"/>
    <n v="91"/>
    <b v="1"/>
    <x v="0"/>
    <n v="118"/>
    <n v="64.95"/>
    <x v="0"/>
    <x v="0"/>
    <x v="265"/>
    <d v="2012-03-01T21:53:49"/>
    <x v="7"/>
  </r>
  <r>
    <n v="265"/>
    <s v="The Garden Summer"/>
    <s v="A documentary: a summer garden and communities of local food exchange. The integration of old and new, beauty and function, growth and sustainability."/>
    <x v="11"/>
    <n v="5555"/>
    <x v="0"/>
    <s v="US"/>
    <s v="USD"/>
    <n v="1273522560"/>
    <n v="1269928430"/>
    <b v="1"/>
    <n v="58"/>
    <b v="1"/>
    <x v="0"/>
    <n v="111"/>
    <n v="95.78"/>
    <x v="0"/>
    <x v="0"/>
    <x v="266"/>
    <d v="2012-10-11T00:46:06"/>
    <x v="0"/>
  </r>
  <r>
    <n v="266"/>
    <s v="The Eventful Life of Al Hawkes"/>
    <s v="The Eventful Life of Al Hawkes is a documentary film about New England country music, told through the story of a Maine record label and its founder."/>
    <x v="29"/>
    <n v="1455"/>
    <x v="0"/>
    <s v="US"/>
    <s v="USD"/>
    <n v="1271994660"/>
    <n v="1264565507"/>
    <b v="1"/>
    <n v="36"/>
    <b v="1"/>
    <x v="0"/>
    <n v="146"/>
    <n v="40.42"/>
    <x v="0"/>
    <x v="0"/>
    <x v="267"/>
    <d v="2012-02-28T01:57:54"/>
    <x v="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x v="0"/>
    <n v="132"/>
    <n v="78.58"/>
    <x v="0"/>
    <x v="0"/>
    <x v="268"/>
    <d v="2015-04-23T21:23:39"/>
    <x v="5"/>
  </r>
  <r>
    <n v="268"/>
    <s v="La Tierra de los Adioses"/>
    <s v="Help us finish a documentary about four teens coming-of-age in a small, rural Mexican town that has suffered 50% migration to the U.S."/>
    <x v="11"/>
    <n v="5570"/>
    <x v="0"/>
    <s v="US"/>
    <s v="USD"/>
    <n v="1320640778"/>
    <n v="1316749178"/>
    <b v="1"/>
    <n v="111"/>
    <b v="1"/>
    <x v="0"/>
    <n v="111"/>
    <n v="50.18"/>
    <x v="0"/>
    <x v="0"/>
    <x v="269"/>
    <d v="2012-09-12T00:58:59"/>
    <x v="1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x v="0"/>
    <n v="147"/>
    <n v="92.25"/>
    <x v="0"/>
    <x v="0"/>
    <x v="270"/>
    <d v="2017-01-24T05:51:36"/>
    <x v="3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x v="0"/>
    <n v="153"/>
    <n v="57.54"/>
    <x v="0"/>
    <x v="0"/>
    <x v="271"/>
    <d v="2014-04-15T14:10:35"/>
    <x v="1"/>
  </r>
  <r>
    <n v="271"/>
    <s v="The Mathare Project"/>
    <s v="A documentary shot over 12 years about the hopes and dreams of five orphans struggling to reach adulthood in Kenya's Mathare slum."/>
    <x v="12"/>
    <n v="31404"/>
    <x v="0"/>
    <s v="US"/>
    <s v="USD"/>
    <n v="1388649600"/>
    <n v="1386123861"/>
    <b v="1"/>
    <n v="287"/>
    <b v="1"/>
    <x v="0"/>
    <n v="105"/>
    <n v="109.42"/>
    <x v="0"/>
    <x v="0"/>
    <x v="272"/>
    <d v="2009-05-17T03:55:13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0"/>
    <n v="5323.01"/>
    <x v="0"/>
    <s v="US"/>
    <s v="USD"/>
    <n v="1272480540"/>
    <n v="1267220191"/>
    <b v="1"/>
    <n v="65"/>
    <b v="1"/>
    <x v="0"/>
    <n v="177"/>
    <n v="81.89"/>
    <x v="0"/>
    <x v="0"/>
    <x v="273"/>
    <d v="2010-01-16T22:04:52"/>
    <x v="0"/>
  </r>
  <r>
    <n v="273"/>
    <s v="The Man Who Ate New Orleans (and rebuilt it too!)"/>
    <s v="Man vs. Food meets Extreme Home Makeover! A celebration of the food, music, and rebuilding of New Orleans, and a history-making quest."/>
    <x v="11"/>
    <n v="5388.79"/>
    <x v="0"/>
    <s v="US"/>
    <s v="USD"/>
    <n v="1309694266"/>
    <n v="1307102266"/>
    <b v="1"/>
    <n v="118"/>
    <b v="1"/>
    <x v="0"/>
    <n v="108"/>
    <n v="45.67"/>
    <x v="0"/>
    <x v="0"/>
    <x v="274"/>
    <d v="2011-05-12T17:02:24"/>
    <x v="1"/>
  </r>
  <r>
    <n v="274"/>
    <s v="In Search of Nabad (Documentary Film)"/>
    <s v="An intimate documentary sharing the powerful voices of Seattle's Somali refugees and their search for peace in their new home."/>
    <x v="24"/>
    <n v="6240"/>
    <x v="0"/>
    <s v="US"/>
    <s v="USD"/>
    <n v="1333609140"/>
    <n v="1330638829"/>
    <b v="1"/>
    <n v="113"/>
    <b v="1"/>
    <x v="0"/>
    <n v="156"/>
    <n v="55.22"/>
    <x v="0"/>
    <x v="0"/>
    <x v="275"/>
    <d v="2011-12-27T17:43:00"/>
    <x v="7"/>
  </r>
  <r>
    <n v="275"/>
    <s v="Finding the Funk"/>
    <s v="A journey through the origins and influence of funk music from James Brown to D'Angelo we are FINDING THE FUNK!"/>
    <x v="23"/>
    <n v="21679"/>
    <x v="0"/>
    <s v="US"/>
    <s v="USD"/>
    <n v="1352511966"/>
    <n v="1349916366"/>
    <b v="1"/>
    <n v="332"/>
    <b v="1"/>
    <x v="0"/>
    <n v="108"/>
    <n v="65.3"/>
    <x v="0"/>
    <x v="0"/>
    <x v="276"/>
    <d v="2013-08-20T18:08:48"/>
    <x v="7"/>
  </r>
  <r>
    <n v="276"/>
    <s v="Abalimi"/>
    <s v="A film about Xhosa women in townships of South Africa micro-farming to fight extreme poverty, gain health, and create food security."/>
    <x v="24"/>
    <n v="5904"/>
    <x v="0"/>
    <s v="US"/>
    <s v="USD"/>
    <n v="1335574674"/>
    <n v="1330394274"/>
    <b v="1"/>
    <n v="62"/>
    <b v="1"/>
    <x v="0"/>
    <n v="148"/>
    <n v="95.23"/>
    <x v="0"/>
    <x v="0"/>
    <x v="277"/>
    <d v="2013-02-08T19:35:24"/>
    <x v="7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x v="0"/>
    <n v="110"/>
    <n v="75.44"/>
    <x v="0"/>
    <x v="0"/>
    <x v="278"/>
    <d v="2012-10-02T06:40:18"/>
    <x v="2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x v="0"/>
    <n v="150"/>
    <n v="97.82"/>
    <x v="0"/>
    <x v="0"/>
    <x v="279"/>
    <d v="2012-05-22T04:03:13"/>
    <x v="7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x v="0"/>
    <n v="157"/>
    <n v="87.69"/>
    <x v="0"/>
    <x v="0"/>
    <x v="280"/>
    <d v="2013-10-03T10:57:14"/>
    <x v="3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x v="0"/>
    <n v="156"/>
    <n v="54.75"/>
    <x v="0"/>
    <x v="0"/>
    <x v="281"/>
    <d v="2010-12-14T08:51:37"/>
    <x v="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x v="0"/>
    <n v="121"/>
    <n v="83.95"/>
    <x v="0"/>
    <x v="0"/>
    <x v="282"/>
    <d v="2013-04-12T18:27:26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x v="0"/>
    <n v="101"/>
    <n v="254.39"/>
    <x v="0"/>
    <x v="0"/>
    <x v="283"/>
    <d v="2011-09-26T19:16:39"/>
    <x v="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x v="0"/>
    <n v="114"/>
    <n v="101.83"/>
    <x v="0"/>
    <x v="0"/>
    <x v="284"/>
    <d v="2014-03-21T16:01:54"/>
    <x v="1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x v="0"/>
    <n v="105"/>
    <n v="55.07"/>
    <x v="0"/>
    <x v="0"/>
    <x v="285"/>
    <d v="2010-06-14T02:01:34"/>
    <x v="1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x v="0"/>
    <n v="229"/>
    <n v="56.9"/>
    <x v="0"/>
    <x v="0"/>
    <x v="286"/>
    <d v="2013-09-02T00:06:49"/>
    <x v="6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x v="0"/>
    <n v="109"/>
    <n v="121.28"/>
    <x v="0"/>
    <x v="0"/>
    <x v="287"/>
    <d v="2012-08-13T11:24:43"/>
    <x v="6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x v="0"/>
    <n v="176"/>
    <n v="91.19"/>
    <x v="0"/>
    <x v="0"/>
    <x v="288"/>
    <d v="2015-03-26T17:28:21"/>
    <x v="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x v="0"/>
    <n v="103"/>
    <n v="115.45"/>
    <x v="0"/>
    <x v="0"/>
    <x v="289"/>
    <d v="2014-03-11T11:07:28"/>
    <x v="7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x v="0"/>
    <n v="105"/>
    <n v="67.77"/>
    <x v="0"/>
    <x v="0"/>
    <x v="290"/>
    <d v="2010-10-18T05:24:20"/>
    <x v="6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x v="0"/>
    <n v="107"/>
    <n v="28.58"/>
    <x v="0"/>
    <x v="0"/>
    <x v="291"/>
    <d v="2011-03-24T23:02:18"/>
    <x v="0"/>
  </r>
  <r>
    <n v="291"/>
    <s v="Zoe Goes Running - The Film: Running The Tour De France"/>
    <s v="ZoÃ« Romano will be the first person to RUN the route of the Tour de France. I will join her to document that adventure."/>
    <x v="11"/>
    <n v="6001"/>
    <x v="0"/>
    <s v="US"/>
    <s v="USD"/>
    <n v="1367366460"/>
    <n v="1365791246"/>
    <b v="1"/>
    <n v="128"/>
    <b v="1"/>
    <x v="0"/>
    <n v="120"/>
    <n v="46.88"/>
    <x v="0"/>
    <x v="0"/>
    <x v="292"/>
    <d v="2013-02-07T17:42:15"/>
    <x v="6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x v="0"/>
    <n v="102"/>
    <n v="154.41999999999999"/>
    <x v="0"/>
    <x v="0"/>
    <x v="293"/>
    <d v="2012-01-25T20:33:58"/>
    <x v="1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x v="0"/>
    <n v="101"/>
    <n v="201.22"/>
    <x v="0"/>
    <x v="0"/>
    <x v="294"/>
    <d v="2012-05-03T01:42:2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x v="11"/>
    <n v="5000"/>
    <x v="0"/>
    <s v="US"/>
    <s v="USD"/>
    <n v="1279555200"/>
    <n v="1276480894"/>
    <b v="1"/>
    <n v="50"/>
    <b v="1"/>
    <x v="0"/>
    <n v="100"/>
    <n v="100"/>
    <x v="0"/>
    <x v="0"/>
    <x v="295"/>
    <d v="2012-07-24T02:16:37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x v="0"/>
    <n v="133"/>
    <n v="100.08"/>
    <x v="0"/>
    <x v="0"/>
    <x v="296"/>
    <d v="2012-02-09T15:07:29"/>
    <x v="6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x v="0"/>
    <n v="119"/>
    <n v="230.09"/>
    <x v="0"/>
    <x v="0"/>
    <x v="297"/>
    <d v="2013-02-28T20:05:33"/>
    <x v="7"/>
  </r>
  <r>
    <n v="297"/>
    <s v="Who Owns Yoga?"/>
    <s v="Who Owns Yoga? is a feature length documentary film that explores the changing nature of yoga in the modern world."/>
    <x v="23"/>
    <n v="20128"/>
    <x v="0"/>
    <s v="US"/>
    <s v="USD"/>
    <n v="1430452740"/>
    <n v="1427390901"/>
    <b v="1"/>
    <n v="142"/>
    <b v="1"/>
    <x v="0"/>
    <n v="101"/>
    <n v="141.75"/>
    <x v="0"/>
    <x v="0"/>
    <x v="298"/>
    <d v="2013-01-08T22:40:01"/>
    <x v="2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x v="0"/>
    <n v="109"/>
    <n v="56.34"/>
    <x v="0"/>
    <x v="0"/>
    <x v="299"/>
    <d v="2011-01-24T16:40:10"/>
    <x v="5"/>
  </r>
  <r>
    <n v="299"/>
    <s v="ReMade: The Rebirth of the Maker Movement"/>
    <s v="We are currently filming a documentary called ReMade that explores the state and direction of the DIY and Hackerspace movement in America."/>
    <x v="5"/>
    <n v="17895.25"/>
    <x v="0"/>
    <s v="US"/>
    <s v="USD"/>
    <n v="1289975060"/>
    <n v="1287379460"/>
    <b v="1"/>
    <n v="244"/>
    <b v="1"/>
    <x v="0"/>
    <n v="179"/>
    <n v="73.34"/>
    <x v="0"/>
    <x v="0"/>
    <x v="300"/>
    <d v="2012-08-13T18:02:14"/>
    <x v="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x v="0"/>
    <n v="102"/>
    <n v="85.34"/>
    <x v="0"/>
    <x v="0"/>
    <x v="301"/>
    <d v="2011-10-05T04:23:43"/>
    <x v="1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x v="0"/>
    <n v="119"/>
    <n v="61.5"/>
    <x v="0"/>
    <x v="0"/>
    <x v="302"/>
    <d v="2011-11-21T05:16:32"/>
    <x v="6"/>
  </r>
  <r>
    <n v="302"/>
    <s v="(UN)CUT"/>
    <s v="(UN)CUT explores circumcisionâ€™s medical, sexual &amp; religious complexities against the backdrop of San Franciscoâ€™s latest ban controversy"/>
    <x v="5"/>
    <n v="10046"/>
    <x v="0"/>
    <s v="US"/>
    <s v="USD"/>
    <n v="1330115638"/>
    <n v="1327523638"/>
    <b v="1"/>
    <n v="108"/>
    <b v="1"/>
    <x v="0"/>
    <n v="100"/>
    <n v="93.02"/>
    <x v="0"/>
    <x v="0"/>
    <x v="303"/>
    <d v="2013-03-15T21:03:52"/>
    <x v="7"/>
  </r>
  <r>
    <n v="303"/>
    <s v="The Forest for the Trees"/>
    <s v="The story of Jadab Payeng, an Indian man who single handedly planted nearly 1400 acres of forest to save his island, Majuli."/>
    <x v="10"/>
    <n v="4124"/>
    <x v="0"/>
    <s v="US"/>
    <s v="USD"/>
    <n v="1338601346"/>
    <n v="1336009346"/>
    <b v="1"/>
    <n v="82"/>
    <b v="1"/>
    <x v="0"/>
    <n v="137"/>
    <n v="50.29"/>
    <x v="0"/>
    <x v="0"/>
    <x v="304"/>
    <d v="2010-06-28T05:28:14"/>
    <x v="7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x v="0"/>
    <n v="232"/>
    <n v="106.43"/>
    <x v="0"/>
    <x v="0"/>
    <x v="305"/>
    <d v="2013-01-30T19:59:48"/>
    <x v="7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x v="0"/>
    <n v="130"/>
    <n v="51.72"/>
    <x v="0"/>
    <x v="0"/>
    <x v="306"/>
    <d v="2012-07-23T18:32:14"/>
    <x v="7"/>
  </r>
  <r>
    <n v="306"/>
    <s v="Escape/Artist: The Jason Escape Documentary"/>
    <s v="A feature-length documentary on the life of Boston escape artist Jason Escape."/>
    <x v="29"/>
    <n v="2929"/>
    <x v="0"/>
    <s v="US"/>
    <s v="USD"/>
    <n v="1363806333"/>
    <n v="1362081933"/>
    <b v="1"/>
    <n v="80"/>
    <b v="1"/>
    <x v="0"/>
    <n v="293"/>
    <n v="36.61"/>
    <x v="0"/>
    <x v="0"/>
    <x v="307"/>
    <d v="2014-11-07T22:09:57"/>
    <x v="6"/>
  </r>
  <r>
    <n v="307"/>
    <s v="Grammar Revolution"/>
    <s v="Why is grammar important?"/>
    <x v="30"/>
    <n v="24490"/>
    <x v="0"/>
    <s v="US"/>
    <s v="USD"/>
    <n v="1360276801"/>
    <n v="1357684801"/>
    <b v="1"/>
    <n v="576"/>
    <b v="1"/>
    <x v="0"/>
    <n v="111"/>
    <n v="42.52"/>
    <x v="0"/>
    <x v="0"/>
    <x v="308"/>
    <d v="2013-11-11T16:14:43"/>
    <x v="6"/>
  </r>
  <r>
    <n v="308"/>
    <s v="Before Us - a Feature Length Documentary about Adoption"/>
    <s v="A documentary about discovering my two older sisters who were born on a CA commune in the 60's and placed for adoption."/>
    <x v="15"/>
    <n v="12668"/>
    <x v="0"/>
    <s v="US"/>
    <s v="USD"/>
    <n v="1299775210"/>
    <n v="1295887210"/>
    <b v="1"/>
    <n v="202"/>
    <b v="1"/>
    <x v="0"/>
    <n v="106"/>
    <n v="62.71"/>
    <x v="0"/>
    <x v="0"/>
    <x v="309"/>
    <d v="2013-02-25T00:55:51"/>
    <x v="1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x v="0"/>
    <n v="119"/>
    <n v="89.96"/>
    <x v="0"/>
    <x v="0"/>
    <x v="310"/>
    <d v="2009-11-06T20:07:09"/>
    <x v="7"/>
  </r>
  <r>
    <n v="310"/>
    <s v="Feels Like Coming Home Tour"/>
    <s v="30 day tour to release a compilation CD with 16 original songs about hometowns.  Webisodes and documentary to follow."/>
    <x v="29"/>
    <n v="1041.29"/>
    <x v="0"/>
    <s v="US"/>
    <s v="USD"/>
    <n v="1319076000"/>
    <n v="1317788623"/>
    <b v="1"/>
    <n v="36"/>
    <b v="1"/>
    <x v="0"/>
    <n v="104"/>
    <n v="28.92"/>
    <x v="0"/>
    <x v="0"/>
    <x v="311"/>
    <d v="2015-11-23T13:13:53"/>
    <x v="1"/>
  </r>
  <r>
    <n v="311"/>
    <s v="The Sticking Place Interactive Documentary"/>
    <s v="An imaginative interactive documentary about Leah Callahan, a freestyle wrestler and Olympic hopeful."/>
    <x v="23"/>
    <n v="20820.330000000002"/>
    <x v="0"/>
    <s v="US"/>
    <s v="USD"/>
    <n v="1325404740"/>
    <n v="1321852592"/>
    <b v="1"/>
    <n v="150"/>
    <b v="1"/>
    <x v="0"/>
    <n v="104"/>
    <n v="138.80000000000001"/>
    <x v="0"/>
    <x v="0"/>
    <x v="312"/>
    <d v="2016-10-04T10:43:06"/>
    <x v="1"/>
  </r>
  <r>
    <n v="312"/>
    <s v="SparkTruck: stories from a cross-country maker journey"/>
    <s v="The Kickstarter-funded SparkTruck has completed its 15,323 mile roadtrip. Now itâ€™s time to share the story through a short documentary."/>
    <x v="8"/>
    <n v="8950"/>
    <x v="0"/>
    <s v="US"/>
    <s v="USD"/>
    <n v="1365973432"/>
    <n v="1363381432"/>
    <b v="1"/>
    <n v="146"/>
    <b v="1"/>
    <x v="0"/>
    <n v="112"/>
    <n v="61.3"/>
    <x v="0"/>
    <x v="0"/>
    <x v="313"/>
    <d v="2016-04-13T13:40:48"/>
    <x v="6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x v="0"/>
    <n v="105"/>
    <n v="80.2"/>
    <x v="0"/>
    <x v="0"/>
    <x v="314"/>
    <d v="2016-11-23T07:42:46"/>
    <x v="0"/>
  </r>
  <r>
    <n v="314"/>
    <s v="Making Mail: A Documentary"/>
    <s v="A documentary about artists who embrace the antiquated postal service and use it to send beautiful pieces of mail art across the globe."/>
    <x v="29"/>
    <n v="3851.5"/>
    <x v="0"/>
    <s v="US"/>
    <s v="USD"/>
    <n v="1362167988"/>
    <n v="1359575988"/>
    <b v="1"/>
    <n v="120"/>
    <b v="1"/>
    <x v="0"/>
    <n v="385"/>
    <n v="32.1"/>
    <x v="0"/>
    <x v="0"/>
    <x v="315"/>
    <d v="2015-06-29T15:01:48"/>
    <x v="6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x v="0"/>
    <n v="101"/>
    <n v="200.89"/>
    <x v="0"/>
    <x v="0"/>
    <x v="316"/>
    <d v="2016-11-15T04:30:33"/>
    <x v="7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x v="0"/>
    <n v="114"/>
    <n v="108.01"/>
    <x v="0"/>
    <x v="0"/>
    <x v="317"/>
    <d v="2017-02-09T07:33:26"/>
    <x v="5"/>
  </r>
  <r>
    <n v="317"/>
    <s v="Good Men, Bad Men, and a Few Rowdy Ladies"/>
    <s v="The story of a cowboy town with a prison problem, and the colorful characters who call it home."/>
    <x v="12"/>
    <n v="30241"/>
    <x v="0"/>
    <s v="US"/>
    <s v="USD"/>
    <n v="1386778483"/>
    <n v="1384186483"/>
    <b v="1"/>
    <n v="316"/>
    <b v="1"/>
    <x v="0"/>
    <n v="101"/>
    <n v="95.7"/>
    <x v="0"/>
    <x v="0"/>
    <x v="318"/>
    <d v="2015-02-23T05:38:49"/>
    <x v="6"/>
  </r>
  <r>
    <n v="318"/>
    <s v="Friend Request: Accepted"/>
    <s v="Photographer, Ty Morin, pays a visit to every single one of his Facebook friends to take their portrait...all 788 of them."/>
    <x v="11"/>
    <n v="14166"/>
    <x v="0"/>
    <s v="US"/>
    <s v="USD"/>
    <n v="1364342151"/>
    <n v="1361753751"/>
    <b v="1"/>
    <n v="284"/>
    <b v="1"/>
    <x v="0"/>
    <n v="283"/>
    <n v="49.88"/>
    <x v="0"/>
    <x v="0"/>
    <x v="319"/>
    <d v="2015-10-01T22:43:08"/>
    <x v="6"/>
  </r>
  <r>
    <n v="319"/>
    <s v="EDIBLE CITY - a movie in the making"/>
    <s v="A journey through the Bay Area food movement following farmers, cooks, activists, and educators who are fighting for food justice in their communities"/>
    <x v="11"/>
    <n v="5634"/>
    <x v="0"/>
    <s v="US"/>
    <s v="USD"/>
    <n v="1265097540"/>
    <n v="1257538029"/>
    <b v="1"/>
    <n v="51"/>
    <b v="1"/>
    <x v="0"/>
    <n v="113"/>
    <n v="110.47"/>
    <x v="0"/>
    <x v="0"/>
    <x v="320"/>
    <d v="2015-10-14T11:12:07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3"/>
    <n v="21316"/>
    <x v="0"/>
    <s v="GB"/>
    <s v="GBP"/>
    <n v="1450825200"/>
    <n v="1448284433"/>
    <b v="1"/>
    <n v="158"/>
    <b v="1"/>
    <x v="0"/>
    <n v="107"/>
    <n v="134.91"/>
    <x v="0"/>
    <x v="0"/>
    <x v="321"/>
    <d v="2013-04-15T12:22:43"/>
    <x v="2"/>
  </r>
  <r>
    <n v="321"/>
    <s v="An Impossible Project"/>
    <s v="The more digital the world, the more analog our dreams._x000a_A feature documentary shot on 35mm film."/>
    <x v="20"/>
    <n v="35932"/>
    <x v="0"/>
    <s v="DE"/>
    <s v="EUR"/>
    <n v="1478605386"/>
    <n v="1475577786"/>
    <b v="1"/>
    <n v="337"/>
    <b v="1"/>
    <x v="0"/>
    <n v="103"/>
    <n v="106.62"/>
    <x v="0"/>
    <x v="0"/>
    <x v="322"/>
    <d v="2016-05-17T13:57:14"/>
    <x v="4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x v="0"/>
    <n v="108"/>
    <n v="145.04"/>
    <x v="0"/>
    <x v="0"/>
    <x v="323"/>
    <d v="2015-09-16T16:19:37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x v="0"/>
    <n v="123"/>
    <n v="114.59"/>
    <x v="0"/>
    <x v="0"/>
    <x v="324"/>
    <d v="2016-03-08T15:16:31"/>
    <x v="4"/>
  </r>
  <r>
    <n v="324"/>
    <s v="KEEP MOVING FORWARD - Documentary Film"/>
    <s v="A documentary about a Vietnam veteran who finds peace from his PTSD through Disney, rather than medication."/>
    <x v="2"/>
    <n v="8636"/>
    <x v="0"/>
    <s v="US"/>
    <s v="USD"/>
    <n v="1438441308"/>
    <n v="1435590108"/>
    <b v="1"/>
    <n v="82"/>
    <b v="1"/>
    <x v="0"/>
    <n v="102"/>
    <n v="105.32"/>
    <x v="0"/>
    <x v="0"/>
    <x v="325"/>
    <d v="2015-04-07T16:22:37"/>
    <x v="2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x v="0"/>
    <n v="104"/>
    <n v="70.92"/>
    <x v="0"/>
    <x v="0"/>
    <x v="326"/>
    <d v="2015-04-07T17:41:55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x v="0"/>
    <n v="113"/>
    <n v="147.16999999999999"/>
    <x v="0"/>
    <x v="0"/>
    <x v="327"/>
    <d v="2015-10-14T14:18:38"/>
    <x v="3"/>
  </r>
  <r>
    <n v="327"/>
    <s v="Finding Beauty In the Rubble"/>
    <s v="A short film documenting the inspirational life of Mrs. Fukuoka, a tsunami survivor helping to bring hope back to her community."/>
    <x v="24"/>
    <n v="5456"/>
    <x v="0"/>
    <s v="US"/>
    <s v="USD"/>
    <n v="1427011200"/>
    <n v="1424669929"/>
    <b v="1"/>
    <n v="34"/>
    <b v="1"/>
    <x v="0"/>
    <n v="136"/>
    <n v="160.47"/>
    <x v="0"/>
    <x v="0"/>
    <x v="328"/>
    <d v="2015-02-12T03:05:08"/>
    <x v="2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x v="0"/>
    <n v="104"/>
    <n v="156.05000000000001"/>
    <x v="0"/>
    <x v="0"/>
    <x v="329"/>
    <d v="2016-07-08T18:08:10"/>
    <x v="2"/>
  </r>
  <r>
    <n v="329"/>
    <s v="Struggle &amp; Hope - Documentary Film Music Soundtrack"/>
    <s v="Our documentary about Oklahoma's all-black towns needs a soundtrack that is authentic. Help us make it happen."/>
    <x v="5"/>
    <n v="10550"/>
    <x v="0"/>
    <s v="US"/>
    <s v="USD"/>
    <n v="1446868800"/>
    <n v="1444821127"/>
    <b v="1"/>
    <n v="167"/>
    <b v="1"/>
    <x v="0"/>
    <n v="106"/>
    <n v="63.17"/>
    <x v="0"/>
    <x v="0"/>
    <x v="330"/>
    <d v="2015-03-30T18:14:28"/>
    <x v="2"/>
  </r>
  <r>
    <n v="330"/>
    <s v="The Power of Place"/>
    <s v="A film project that will compel decision makers to conserve iconic NH landscapes at risk due to an electricity transmission project."/>
    <x v="20"/>
    <n v="35640"/>
    <x v="0"/>
    <s v="US"/>
    <s v="USD"/>
    <n v="1368763140"/>
    <n v="1366028563"/>
    <b v="1"/>
    <n v="340"/>
    <b v="1"/>
    <x v="0"/>
    <n v="102"/>
    <n v="104.82"/>
    <x v="0"/>
    <x v="0"/>
    <x v="331"/>
    <d v="2017-02-06T16:03:27"/>
    <x v="6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x v="0"/>
    <n v="107"/>
    <n v="97.36"/>
    <x v="0"/>
    <x v="0"/>
    <x v="332"/>
    <d v="2014-09-12T21:06:38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x v="0"/>
    <n v="113"/>
    <n v="203.63"/>
    <x v="0"/>
    <x v="0"/>
    <x v="333"/>
    <d v="2016-03-30T18:44:25"/>
    <x v="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x v="0"/>
    <n v="125"/>
    <n v="188.31"/>
    <x v="0"/>
    <x v="0"/>
    <x v="334"/>
    <d v="2014-10-14T17:42:25"/>
    <x v="4"/>
  </r>
  <r>
    <n v="334"/>
    <s v="The Little Girl with the Big Voice"/>
    <s v="An unapologetic portrait of the iconic, pioneering entertainer Mary Small whose voice comforted millions through the Depression &amp; WWII"/>
    <x v="5"/>
    <n v="10119"/>
    <x v="0"/>
    <s v="US"/>
    <s v="USD"/>
    <n v="1431716400"/>
    <n v="1428423757"/>
    <b v="1"/>
    <n v="69"/>
    <b v="1"/>
    <x v="0"/>
    <n v="101"/>
    <n v="146.65"/>
    <x v="0"/>
    <x v="0"/>
    <x v="335"/>
    <d v="2015-04-17T23:18:14"/>
    <x v="2"/>
  </r>
  <r>
    <n v="335"/>
    <s v="New Mo' Cut: David Peoples' lost film of Moe's Books"/>
    <s v="Oscar-nominated screenwriter David Peoples' lost film of Moe's Books is recycled into the hands of Moe's daughter, fifty years later."/>
    <x v="2"/>
    <n v="8735"/>
    <x v="0"/>
    <s v="US"/>
    <s v="USD"/>
    <n v="1431122400"/>
    <n v="1428428515"/>
    <b v="1"/>
    <n v="80"/>
    <b v="1"/>
    <x v="0"/>
    <n v="103"/>
    <n v="109.19"/>
    <x v="0"/>
    <x v="0"/>
    <x v="336"/>
    <d v="2015-04-20T22:39:50"/>
    <x v="2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x v="0"/>
    <n v="117"/>
    <n v="59.25"/>
    <x v="0"/>
    <x v="0"/>
    <x v="337"/>
    <d v="2015-09-14T12:00:21"/>
    <x v="2"/>
  </r>
  <r>
    <n v="337"/>
    <s v="Slingers - A Documentary about Small Town Beekeepers."/>
    <s v="A documentary that tells the story of local beekeepers. Specifically one family who turns their annual harvest into a community event."/>
    <x v="10"/>
    <n v="3035.05"/>
    <x v="0"/>
    <s v="US"/>
    <s v="USD"/>
    <n v="1426298708"/>
    <n v="1423710308"/>
    <b v="1"/>
    <n v="31"/>
    <b v="1"/>
    <x v="0"/>
    <n v="101"/>
    <n v="97.9"/>
    <x v="0"/>
    <x v="0"/>
    <x v="338"/>
    <d v="2015-10-15T11:53:29"/>
    <x v="2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x v="0"/>
    <n v="110"/>
    <n v="70"/>
    <x v="0"/>
    <x v="0"/>
    <x v="339"/>
    <d v="2015-07-22T14:05:16"/>
    <x v="4"/>
  </r>
  <r>
    <n v="339"/>
    <s v="A Man, A Plan, A Palindrome (Feature)"/>
    <s v="A documentary film following the world's greatest palindromists leading up to the 2017 World Palindrome Championship."/>
    <x v="13"/>
    <n v="6485"/>
    <x v="0"/>
    <s v="US"/>
    <s v="USD"/>
    <n v="1430331268"/>
    <n v="1427739268"/>
    <b v="1"/>
    <n v="89"/>
    <b v="1"/>
    <x v="0"/>
    <n v="108"/>
    <n v="72.87"/>
    <x v="0"/>
    <x v="0"/>
    <x v="340"/>
    <d v="2017-01-25T11:58:28"/>
    <x v="2"/>
  </r>
  <r>
    <n v="340"/>
    <s v="Somaliland: The Abaarso Story"/>
    <s v="Feature-length documentary about five Somali Muslim students pursuing dreams of education in America"/>
    <x v="20"/>
    <n v="43758"/>
    <x v="0"/>
    <s v="US"/>
    <s v="USD"/>
    <n v="1489006800"/>
    <n v="1486397007"/>
    <b v="1"/>
    <n v="299"/>
    <b v="1"/>
    <x v="0"/>
    <n v="125"/>
    <n v="146.35"/>
    <x v="0"/>
    <x v="0"/>
    <x v="341"/>
    <d v="2016-08-04T01:35:09"/>
    <x v="3"/>
  </r>
  <r>
    <n v="341"/>
    <s v="Video of Connections: A Mural"/>
    <s v="Documentary: Creation of large-scale outdoor mural by young artists. Time lapse. From blank concrete wall to colorful, visual story."/>
    <x v="0"/>
    <n v="3735"/>
    <x v="0"/>
    <s v="US"/>
    <s v="USD"/>
    <n v="1412135940"/>
    <n v="1410555998"/>
    <b v="1"/>
    <n v="55"/>
    <b v="1"/>
    <x v="0"/>
    <n v="107"/>
    <n v="67.91"/>
    <x v="0"/>
    <x v="0"/>
    <x v="342"/>
    <d v="2016-02-27T23:09:14"/>
    <x v="5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x v="0"/>
    <n v="100"/>
    <n v="169.85"/>
    <x v="0"/>
    <x v="0"/>
    <x v="343"/>
    <d v="2014-09-08T04:01:08"/>
    <x v="4"/>
  </r>
  <r>
    <n v="343"/>
    <s v="Royalty Free: The Music of Kevin MacLeod"/>
    <s v="A documentary on a composer who releases his music for free and ended up in millions of videos, thousands of films, &amp; many odd places."/>
    <x v="12"/>
    <n v="30608.59"/>
    <x v="0"/>
    <s v="US"/>
    <s v="USD"/>
    <n v="1415934000"/>
    <n v="1413308545"/>
    <b v="1"/>
    <n v="524"/>
    <b v="1"/>
    <x v="0"/>
    <n v="102"/>
    <n v="58.41"/>
    <x v="0"/>
    <x v="0"/>
    <x v="344"/>
    <d v="2015-10-20T19:00:19"/>
    <x v="5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x v="0"/>
    <n v="102"/>
    <n v="119.99"/>
    <x v="0"/>
    <x v="0"/>
    <x v="345"/>
    <d v="2016-03-09T19:52:01"/>
    <x v="2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x v="0"/>
    <n v="123"/>
    <n v="99.86"/>
    <x v="0"/>
    <x v="0"/>
    <x v="346"/>
    <d v="2014-10-31T07:03:14"/>
    <x v="2"/>
  </r>
  <r>
    <n v="346"/>
    <s v="THE ABILITY EXCHANGE - a documentary"/>
    <s v="Engineering students and adults with cerebral palsy learn to communicate, connect and cultivate their abilities by making movies."/>
    <x v="5"/>
    <n v="17028.88"/>
    <x v="0"/>
    <s v="US"/>
    <s v="USD"/>
    <n v="1444824021"/>
    <n v="1442232021"/>
    <b v="1"/>
    <n v="188"/>
    <b v="1"/>
    <x v="0"/>
    <n v="170"/>
    <n v="90.58"/>
    <x v="0"/>
    <x v="0"/>
    <x v="347"/>
    <d v="2016-02-15T19:16:33"/>
    <x v="2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x v="0"/>
    <n v="112"/>
    <n v="117.77"/>
    <x v="0"/>
    <x v="0"/>
    <x v="348"/>
    <d v="2015-03-15T05:19:57"/>
    <x v="2"/>
  </r>
  <r>
    <n v="348"/>
    <s v="Priced Out: Gentrification beyond black and white"/>
    <s v="Documentary about the complexities and contradictions of gentrification as one woman grapples with life after &quot;the Ghetto.&quot;"/>
    <x v="5"/>
    <n v="10300"/>
    <x v="0"/>
    <s v="US"/>
    <s v="USD"/>
    <n v="1440165916"/>
    <n v="1437573916"/>
    <b v="1"/>
    <n v="119"/>
    <b v="1"/>
    <x v="0"/>
    <n v="103"/>
    <n v="86.55"/>
    <x v="0"/>
    <x v="0"/>
    <x v="349"/>
    <d v="2016-05-17T20:38:41"/>
    <x v="2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x v="0"/>
    <n v="107"/>
    <n v="71.900000000000006"/>
    <x v="0"/>
    <x v="0"/>
    <x v="350"/>
    <d v="2014-10-23T01:41:30"/>
    <x v="3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x v="0"/>
    <n v="115"/>
    <n v="129.82"/>
    <x v="0"/>
    <x v="0"/>
    <x v="351"/>
    <d v="2015-06-08T21:33:0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x v="0"/>
    <n v="127"/>
    <n v="44.91"/>
    <x v="0"/>
    <x v="0"/>
    <x v="352"/>
    <d v="2014-10-24T00:01:46"/>
    <x v="4"/>
  </r>
  <r>
    <n v="352"/>
    <s v="Art Therapy: The Movie - The Final Push"/>
    <s v="An epic journey around the world, exploring the power of the human spirit and how art can be used to inspire a lifetime."/>
    <x v="5"/>
    <n v="11656"/>
    <x v="0"/>
    <s v="US"/>
    <s v="USD"/>
    <n v="1412740868"/>
    <n v="1410148868"/>
    <b v="1"/>
    <n v="286"/>
    <b v="1"/>
    <x v="0"/>
    <n v="117"/>
    <n v="40.76"/>
    <x v="0"/>
    <x v="0"/>
    <x v="353"/>
    <d v="2014-07-17T05:03:11"/>
    <x v="5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x v="0"/>
    <n v="109"/>
    <n v="103.52"/>
    <x v="0"/>
    <x v="0"/>
    <x v="354"/>
    <d v="2010-03-18T17:52:16"/>
    <x v="2"/>
  </r>
  <r>
    <n v="354"/>
    <s v="The Carousel - 2016 Tribeca Film Festival Official Selection"/>
    <s v="A carousel has spun since 1925 in a small town in NY. It once inspired Rod Serling and has since become a portal into the Twilight Zone"/>
    <x v="0"/>
    <n v="3638"/>
    <x v="0"/>
    <s v="US"/>
    <s v="USD"/>
    <n v="1460141521"/>
    <n v="1457553121"/>
    <b v="1"/>
    <n v="29"/>
    <b v="1"/>
    <x v="0"/>
    <n v="104"/>
    <n v="125.45"/>
    <x v="0"/>
    <x v="0"/>
    <x v="355"/>
    <d v="2014-05-21T20:37:52"/>
    <x v="4"/>
  </r>
  <r>
    <n v="355"/>
    <s v="REZA ABDOH -Theatre Visionary"/>
    <s v="A documentary film about the late REZA ABDOH and his performance company DAR A LUZ."/>
    <x v="20"/>
    <n v="40690"/>
    <x v="0"/>
    <s v="US"/>
    <s v="USD"/>
    <n v="1417420994"/>
    <n v="1414738994"/>
    <b v="1"/>
    <n v="165"/>
    <b v="1"/>
    <x v="0"/>
    <n v="116"/>
    <n v="246.61"/>
    <x v="0"/>
    <x v="0"/>
    <x v="356"/>
    <d v="2014-01-29T14:33:19"/>
    <x v="5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x v="0"/>
    <n v="103"/>
    <n v="79.400000000000006"/>
    <x v="0"/>
    <x v="0"/>
    <x v="357"/>
    <d v="2012-04-20T19:01:58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x v="0"/>
    <n v="174"/>
    <n v="86.14"/>
    <x v="0"/>
    <x v="0"/>
    <x v="358"/>
    <d v="2013-03-22T13:51:18"/>
    <x v="2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x v="0"/>
    <n v="103"/>
    <n v="193.05"/>
    <x v="0"/>
    <x v="0"/>
    <x v="359"/>
    <d v="2015-02-08T14:32:02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x v="0"/>
    <n v="105"/>
    <n v="84.02"/>
    <x v="0"/>
    <x v="0"/>
    <x v="360"/>
    <d v="2011-12-16T13:14:29"/>
    <x v="5"/>
  </r>
  <r>
    <n v="360"/>
    <s v="Faith: A Documentary"/>
    <s v="A brave woman takes her wife and son from New York to visit her hometown in Kenya, where she was persecuted for being a lesbian."/>
    <x v="15"/>
    <n v="12165"/>
    <x v="0"/>
    <s v="US"/>
    <s v="USD"/>
    <n v="1437621060"/>
    <n v="1433799180"/>
    <b v="0"/>
    <n v="87"/>
    <b v="1"/>
    <x v="0"/>
    <n v="101"/>
    <n v="139.83000000000001"/>
    <x v="0"/>
    <x v="0"/>
    <x v="361"/>
    <d v="2016-12-07T19:05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x v="20"/>
    <n v="38876.949999999997"/>
    <x v="0"/>
    <s v="US"/>
    <s v="USD"/>
    <n v="1416704506"/>
    <n v="1414108906"/>
    <b v="0"/>
    <n v="354"/>
    <b v="1"/>
    <x v="0"/>
    <n v="111"/>
    <n v="109.82"/>
    <x v="0"/>
    <x v="0"/>
    <x v="362"/>
    <d v="2012-12-18T18:25:39"/>
    <x v="5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x v="0"/>
    <n v="124"/>
    <n v="139.53"/>
    <x v="0"/>
    <x v="0"/>
    <x v="363"/>
    <d v="2016-02-25T13:50:44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x v="0"/>
    <n v="101"/>
    <n v="347.85"/>
    <x v="0"/>
    <x v="0"/>
    <x v="364"/>
    <d v="2012-06-18T21:53:18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x v="0"/>
    <n v="110"/>
    <n v="68.239999999999995"/>
    <x v="0"/>
    <x v="0"/>
    <x v="365"/>
    <d v="2011-08-02T21:20:31"/>
    <x v="5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x v="0"/>
    <n v="104"/>
    <n v="239.94"/>
    <x v="0"/>
    <x v="0"/>
    <x v="366"/>
    <d v="2014-01-18T23:38:31"/>
    <x v="5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x v="0"/>
    <n v="101"/>
    <n v="287.31"/>
    <x v="0"/>
    <x v="0"/>
    <x v="367"/>
    <d v="2016-07-25T10:51:56"/>
    <x v="7"/>
  </r>
  <r>
    <n v="367"/>
    <s v="Game Changer: Lithuania's Nonviolent Revolution"/>
    <s v="This film relates how one country's burning desire for independence unified a diverse nation into a successful nonviolent revolution."/>
    <x v="5"/>
    <n v="10335.01"/>
    <x v="0"/>
    <s v="US"/>
    <s v="USD"/>
    <n v="1367384340"/>
    <n v="1363960278"/>
    <b v="0"/>
    <n v="119"/>
    <b v="1"/>
    <x v="0"/>
    <n v="103"/>
    <n v="86.85"/>
    <x v="0"/>
    <x v="0"/>
    <x v="368"/>
    <d v="2015-10-15T06:01:08"/>
    <x v="6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x v="0"/>
    <n v="104"/>
    <n v="81.849999999999994"/>
    <x v="0"/>
    <x v="0"/>
    <x v="369"/>
    <d v="2016-01-01T13:43:28"/>
    <x v="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x v="0"/>
    <n v="110"/>
    <n v="42.87"/>
    <x v="0"/>
    <x v="0"/>
    <x v="370"/>
    <d v="2012-03-19T16:31:12"/>
    <x v="1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x v="0"/>
    <n v="122"/>
    <n v="709.42"/>
    <x v="0"/>
    <x v="0"/>
    <x v="371"/>
    <d v="2015-12-29T17:16:32"/>
    <x v="4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x v="0"/>
    <n v="114"/>
    <n v="161.26"/>
    <x v="0"/>
    <x v="0"/>
    <x v="372"/>
    <d v="2012-06-25T16:45:17"/>
    <x v="7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x v="0"/>
    <n v="125"/>
    <n v="41.78"/>
    <x v="0"/>
    <x v="0"/>
    <x v="373"/>
    <d v="2012-08-23T17:01:40"/>
    <x v="4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x v="0"/>
    <n v="107"/>
    <n v="89.89"/>
    <x v="0"/>
    <x v="0"/>
    <x v="374"/>
    <d v="2014-04-26T02:49:19"/>
    <x v="7"/>
  </r>
  <r>
    <n v="374"/>
    <s v="Bird Language with Jon Young; an instructional video"/>
    <s v="Bird Language with Jon Young is a 2 disk DVD set teaching you all you need to know to start learning bird language and start a group."/>
    <x v="13"/>
    <n v="7839"/>
    <x v="0"/>
    <s v="US"/>
    <s v="USD"/>
    <n v="1316208031"/>
    <n v="1312320031"/>
    <b v="0"/>
    <n v="174"/>
    <b v="1"/>
    <x v="0"/>
    <n v="131"/>
    <n v="45.05"/>
    <x v="0"/>
    <x v="0"/>
    <x v="375"/>
    <d v="2014-12-07T18:45:47"/>
    <x v="1"/>
  </r>
  <r>
    <n v="375"/>
    <s v="Project Reconnect: WHERE WE ARE NOW"/>
    <s v="As the videocam &quot;Enrique de Malaca&quot; circumnavigates the globe, it captures stories of friends who have set foot on other lands."/>
    <x v="4"/>
    <n v="600"/>
    <x v="0"/>
    <s v="US"/>
    <s v="USD"/>
    <n v="1393694280"/>
    <n v="1390088311"/>
    <b v="0"/>
    <n v="14"/>
    <b v="1"/>
    <x v="0"/>
    <n v="120"/>
    <n v="42.86"/>
    <x v="0"/>
    <x v="0"/>
    <x v="376"/>
    <d v="2014-10-22T14:01:41"/>
    <x v="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x v="0"/>
    <n v="106"/>
    <n v="54.08"/>
    <x v="0"/>
    <x v="0"/>
    <x v="377"/>
    <d v="2015-07-26T22:49:51"/>
    <x v="4"/>
  </r>
  <r>
    <n v="377"/>
    <s v="PIN UP! THE MOVIE The documentary with vintage style"/>
    <s v="Dangerous. Sexy. All-American Girl. You know the look. Now meet the women who are making retro style modern."/>
    <x v="15"/>
    <n v="13728"/>
    <x v="0"/>
    <s v="US"/>
    <s v="USD"/>
    <n v="1447484460"/>
    <n v="1444888868"/>
    <b v="0"/>
    <n v="133"/>
    <b v="1"/>
    <x v="0"/>
    <n v="114"/>
    <n v="103.22"/>
    <x v="0"/>
    <x v="0"/>
    <x v="378"/>
    <d v="2015-07-15T16:14:18"/>
    <x v="2"/>
  </r>
  <r>
    <n v="378"/>
    <s v="Where is Home?"/>
    <s v="Ugandan Filmmaker and Activist Kamoga Hassan's new documentary follows Ugandan LGBT asylum seekers asking the question &quot;Where is home?&quot;"/>
    <x v="10"/>
    <n v="3353"/>
    <x v="0"/>
    <s v="CA"/>
    <s v="CAD"/>
    <n v="1453765920"/>
    <n v="1451655808"/>
    <b v="0"/>
    <n v="83"/>
    <b v="1"/>
    <x v="0"/>
    <n v="112"/>
    <n v="40.4"/>
    <x v="0"/>
    <x v="0"/>
    <x v="379"/>
    <d v="2016-06-28T01:49:40"/>
    <x v="4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x v="0"/>
    <n v="116"/>
    <n v="116.86"/>
    <x v="0"/>
    <x v="0"/>
    <x v="380"/>
    <d v="2014-02-04T01:30:50"/>
    <x v="7"/>
  </r>
  <r>
    <n v="380"/>
    <s v="Steamboat Springs Van Clan"/>
    <s v="The Steamboat Van Clan is a group of three young ski competitors following their dreams and documenting their adventures along the way."/>
    <x v="24"/>
    <n v="5660"/>
    <x v="0"/>
    <s v="US"/>
    <s v="USD"/>
    <n v="1453569392"/>
    <n v="1451409392"/>
    <b v="0"/>
    <n v="49"/>
    <b v="1"/>
    <x v="0"/>
    <n v="142"/>
    <n v="115.51"/>
    <x v="0"/>
    <x v="0"/>
    <x v="381"/>
    <d v="2015-04-18T00:52:52"/>
    <x v="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x v="0"/>
    <n v="105"/>
    <n v="104.31"/>
    <x v="0"/>
    <x v="0"/>
    <x v="382"/>
    <d v="2011-11-18T01:00:51"/>
    <x v="7"/>
  </r>
  <r>
    <n v="382"/>
    <s v="99% Declaration Mini-Doc"/>
    <s v="I went to Philadelphia to find out if The 99% Declaration could take the ideas of OccupyWallSt. and make change from within the system."/>
    <x v="21"/>
    <n v="1535"/>
    <x v="0"/>
    <s v="US"/>
    <s v="USD"/>
    <n v="1346950900"/>
    <n v="1345741300"/>
    <b v="0"/>
    <n v="22"/>
    <b v="1"/>
    <x v="0"/>
    <n v="256"/>
    <n v="69.77"/>
    <x v="0"/>
    <x v="0"/>
    <x v="383"/>
    <d v="2011-08-08T17:12:51"/>
    <x v="7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x v="0"/>
    <n v="207"/>
    <n v="43.02"/>
    <x v="0"/>
    <x v="0"/>
    <x v="384"/>
    <d v="2013-09-09T17:00:52"/>
    <x v="5"/>
  </r>
  <r>
    <n v="384"/>
    <s v="Nurse Mare Foals: Born to Die"/>
    <s v="This documentary is about Last Chance Corral in Athens, Ohio and their heroic work saving nurse mare foals from imminent death."/>
    <x v="23"/>
    <n v="22421"/>
    <x v="0"/>
    <s v="US"/>
    <s v="USD"/>
    <n v="1420569947"/>
    <n v="1417977947"/>
    <b v="0"/>
    <n v="383"/>
    <b v="1"/>
    <x v="0"/>
    <n v="112"/>
    <n v="58.54"/>
    <x v="0"/>
    <x v="0"/>
    <x v="385"/>
    <d v="2016-02-17T19:38:02"/>
    <x v="5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x v="0"/>
    <n v="106"/>
    <n v="111.8"/>
    <x v="0"/>
    <x v="0"/>
    <x v="386"/>
    <d v="2012-03-22T21:49:20"/>
    <x v="5"/>
  </r>
  <r>
    <n v="386"/>
    <s v="Submarine: Diving Away From Adulthood"/>
    <s v="Eight friends reunite to achieve their childhood dream of designing, constructing, and launching a homemade submarine."/>
    <x v="21"/>
    <n v="601"/>
    <x v="0"/>
    <s v="US"/>
    <s v="USD"/>
    <n v="1439246991"/>
    <n v="1437950991"/>
    <b v="0"/>
    <n v="13"/>
    <b v="1"/>
    <x v="0"/>
    <n v="100"/>
    <n v="46.23"/>
    <x v="0"/>
    <x v="0"/>
    <x v="387"/>
    <d v="2012-06-22T13:33:26"/>
    <x v="2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x v="0"/>
    <n v="214"/>
    <n v="144.69"/>
    <x v="0"/>
    <x v="0"/>
    <x v="388"/>
    <d v="2010-07-20T18:38:04"/>
    <x v="2"/>
  </r>
  <r>
    <n v="388"/>
    <s v="Another Man's Treasure documentary"/>
    <s v="A documentary film featuring the World's Largest Rummage Sale and rumination on the Power and Pleasures of Possessions."/>
    <x v="11"/>
    <n v="6308"/>
    <x v="0"/>
    <s v="US"/>
    <s v="USD"/>
    <n v="1469670580"/>
    <n v="1467078580"/>
    <b v="0"/>
    <n v="71"/>
    <b v="1"/>
    <x v="0"/>
    <n v="126"/>
    <n v="88.85"/>
    <x v="0"/>
    <x v="0"/>
    <x v="389"/>
    <d v="2015-03-15T19:02:06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x v="0"/>
    <n v="182"/>
    <n v="81.75"/>
    <x v="0"/>
    <x v="0"/>
    <x v="390"/>
    <d v="2016-11-13T21:01:07"/>
    <x v="5"/>
  </r>
  <r>
    <n v="390"/>
    <s v="Built by UCF: St. Vincent and the Grenadines Chapter"/>
    <s v="Join UCF as they dive into the creative and community outreach for the families in St. Vincent and the Grenadines."/>
    <x v="29"/>
    <n v="1000"/>
    <x v="0"/>
    <s v="US"/>
    <s v="USD"/>
    <n v="1431046372"/>
    <n v="1429318372"/>
    <b v="0"/>
    <n v="14"/>
    <b v="1"/>
    <x v="0"/>
    <n v="100"/>
    <n v="71.430000000000007"/>
    <x v="0"/>
    <x v="0"/>
    <x v="391"/>
    <d v="2014-04-16T15:15:47"/>
    <x v="2"/>
  </r>
  <r>
    <n v="391"/>
    <s v="Science, Sex and the Ladies"/>
    <s v="Too many women feel confused about their orgasm and shame about their desire. This movie aims to change that."/>
    <x v="23"/>
    <n v="20122"/>
    <x v="0"/>
    <s v="US"/>
    <s v="USD"/>
    <n v="1324169940"/>
    <n v="1321578051"/>
    <b v="0"/>
    <n v="193"/>
    <b v="1"/>
    <x v="0"/>
    <n v="101"/>
    <n v="104.26"/>
    <x v="0"/>
    <x v="0"/>
    <x v="392"/>
    <d v="2011-07-08T20:12:50"/>
    <x v="1"/>
  </r>
  <r>
    <n v="392"/>
    <s v="More than Gold: The Rhino Rescue Project"/>
    <s v="Rhinos are the most endangered large animal in the world today, and an epic, global battle is being waged to ensure their survival."/>
    <x v="18"/>
    <n v="18667"/>
    <x v="0"/>
    <s v="US"/>
    <s v="USD"/>
    <n v="1315450800"/>
    <n v="1312823571"/>
    <b v="0"/>
    <n v="206"/>
    <b v="1"/>
    <x v="0"/>
    <n v="101"/>
    <n v="90.62"/>
    <x v="0"/>
    <x v="0"/>
    <x v="393"/>
    <d v="2015-10-15T12:56:57"/>
    <x v="1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x v="0"/>
    <n v="110"/>
    <n v="157.33000000000001"/>
    <x v="0"/>
    <x v="0"/>
    <x v="394"/>
    <d v="2011-06-24T07:27:21"/>
    <x v="6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x v="0"/>
    <n v="112"/>
    <n v="105.18"/>
    <x v="0"/>
    <x v="0"/>
    <x v="395"/>
    <d v="2014-01-07T15:04:22"/>
    <x v="4"/>
  </r>
  <r>
    <n v="395"/>
    <s v="The Peace Agency Documentary Kickstarter Campaign!"/>
    <s v="When the war ends, a woman's fight begins. Bringing to life the most untapped resources in peace making between faiths."/>
    <x v="5"/>
    <n v="10804.45"/>
    <x v="0"/>
    <s v="US"/>
    <s v="USD"/>
    <n v="1335562320"/>
    <n v="1332452960"/>
    <b v="0"/>
    <n v="184"/>
    <b v="1"/>
    <x v="0"/>
    <n v="108"/>
    <n v="58.72"/>
    <x v="0"/>
    <x v="0"/>
    <x v="396"/>
    <d v="2014-02-04T02:02:19"/>
    <x v="7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x v="0"/>
    <n v="107"/>
    <n v="81.63"/>
    <x v="0"/>
    <x v="0"/>
    <x v="397"/>
    <d v="2011-04-05T03:53:57"/>
    <x v="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x v="0"/>
    <n v="104"/>
    <n v="56.46"/>
    <x v="0"/>
    <x v="0"/>
    <x v="398"/>
    <d v="2011-09-20T20:54:10"/>
    <x v="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x v="0"/>
    <n v="125"/>
    <n v="140.1"/>
    <x v="0"/>
    <x v="0"/>
    <x v="399"/>
    <d v="2013-09-26T17:39:50"/>
    <x v="2"/>
  </r>
  <r>
    <n v="399"/>
    <s v="Green School Stories: a film to inspire change in education"/>
    <s v="What do we want for our kids? An independent film bringing ideas out of the jungle about a radically different approach to learning."/>
    <x v="23"/>
    <n v="21361"/>
    <x v="0"/>
    <s v="GB"/>
    <s v="GBP"/>
    <n v="1481716800"/>
    <n v="1479070867"/>
    <b v="0"/>
    <n v="95"/>
    <b v="1"/>
    <x v="0"/>
    <n v="107"/>
    <n v="224.85"/>
    <x v="0"/>
    <x v="0"/>
    <x v="400"/>
    <d v="2016-06-22T20:42:24"/>
    <x v="4"/>
  </r>
  <r>
    <n v="400"/>
    <s v="From Two Sticks - the fight against hunger and malnutrition"/>
    <s v="A documentary film on a sustainable, grassroots effort to fight malnutrition in Indonesia.  And it's organic!"/>
    <x v="5"/>
    <n v="11230.25"/>
    <x v="0"/>
    <s v="US"/>
    <s v="USD"/>
    <n v="1400297400"/>
    <n v="1397661347"/>
    <b v="0"/>
    <n v="62"/>
    <b v="1"/>
    <x v="0"/>
    <n v="112"/>
    <n v="181.13"/>
    <x v="0"/>
    <x v="0"/>
    <x v="401"/>
    <d v="2015-04-19T23:33:17"/>
    <x v="5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x v="0"/>
    <n v="104"/>
    <n v="711.04"/>
    <x v="0"/>
    <x v="0"/>
    <x v="402"/>
    <d v="2013-11-20T04:13:24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x v="14"/>
    <n v="2833"/>
    <x v="0"/>
    <s v="US"/>
    <s v="USD"/>
    <n v="1446731817"/>
    <n v="1444913817"/>
    <b v="0"/>
    <n v="43"/>
    <b v="1"/>
    <x v="0"/>
    <n v="142"/>
    <n v="65.88"/>
    <x v="0"/>
    <x v="0"/>
    <x v="403"/>
    <d v="2012-07-09T17:49:38"/>
    <x v="2"/>
  </r>
  <r>
    <n v="403"/>
    <s v="MONDO BANANA"/>
    <s v="A documentary adventure about bananas - and people. Your round-trip ticket into the heart of banana-cultures!!"/>
    <x v="11"/>
    <n v="5263"/>
    <x v="0"/>
    <s v="US"/>
    <s v="USD"/>
    <n v="1312960080"/>
    <n v="1308900441"/>
    <b v="0"/>
    <n v="70"/>
    <b v="1"/>
    <x v="0"/>
    <n v="105"/>
    <n v="75.19"/>
    <x v="0"/>
    <x v="0"/>
    <x v="404"/>
    <d v="2012-06-19T21:03:31"/>
    <x v="1"/>
  </r>
  <r>
    <n v="404"/>
    <s v="The Last One: Unfolding the AIDS MEMORIAL QUILT"/>
    <s v="A feature length documentary, exploring the many lives memorialized by the iconic AIDS Memorial Quilt."/>
    <x v="20"/>
    <n v="36082"/>
    <x v="0"/>
    <s v="US"/>
    <s v="USD"/>
    <n v="1391641440"/>
    <n v="1389107062"/>
    <b v="0"/>
    <n v="271"/>
    <b v="1"/>
    <x v="0"/>
    <n v="103"/>
    <n v="133.13999999999999"/>
    <x v="0"/>
    <x v="0"/>
    <x v="405"/>
    <d v="2013-09-12T01:31:05"/>
    <x v="5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x v="0"/>
    <n v="108"/>
    <n v="55.2"/>
    <x v="0"/>
    <x v="0"/>
    <x v="406"/>
    <d v="2014-09-22T20:26:42"/>
    <x v="5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x v="0"/>
    <n v="108"/>
    <n v="86.16"/>
    <x v="0"/>
    <x v="0"/>
    <x v="407"/>
    <d v="2014-01-09T09:30:31"/>
    <x v="1"/>
  </r>
  <r>
    <n v="407"/>
    <s v="Haymarket Documentary"/>
    <s v="The story of the 1886 Haymarket Riot explored through the history of the Haymarket Police Memorial Statue."/>
    <x v="14"/>
    <n v="2031"/>
    <x v="0"/>
    <s v="US"/>
    <s v="USD"/>
    <n v="1321739650"/>
    <n v="1316552050"/>
    <b v="0"/>
    <n v="22"/>
    <b v="1"/>
    <x v="0"/>
    <n v="102"/>
    <n v="92.32"/>
    <x v="0"/>
    <x v="0"/>
    <x v="408"/>
    <d v="2013-03-27T23:17:40"/>
    <x v="1"/>
  </r>
  <r>
    <n v="408"/>
    <s v="Reverence: A Documentary Short on Branded Yarmulkes"/>
    <s v="A documentary exploring the phenomenon of custom and branded yarmulkes in Jewish-American communities."/>
    <x v="13"/>
    <n v="6086.26"/>
    <x v="0"/>
    <s v="US"/>
    <s v="USD"/>
    <n v="1383676790"/>
    <n v="1380217190"/>
    <b v="0"/>
    <n v="38"/>
    <b v="1"/>
    <x v="0"/>
    <n v="101"/>
    <n v="160.16"/>
    <x v="0"/>
    <x v="0"/>
    <x v="409"/>
    <d v="2015-06-23T06:46:37"/>
    <x v="6"/>
  </r>
  <r>
    <n v="409"/>
    <s v="The Lost Generation"/>
    <s v="I am working on a project that explores the relationship between education to work for youth within the European Union."/>
    <x v="4"/>
    <n v="684"/>
    <x v="0"/>
    <s v="GB"/>
    <s v="GBP"/>
    <n v="1469220144"/>
    <n v="1466628144"/>
    <b v="0"/>
    <n v="15"/>
    <b v="1"/>
    <x v="0"/>
    <n v="137"/>
    <n v="45.6"/>
    <x v="0"/>
    <x v="0"/>
    <x v="410"/>
    <d v="2013-04-30T20:13:07"/>
    <x v="4"/>
  </r>
  <r>
    <n v="410"/>
    <s v="January's Story - A One Of A Kind Transgender Woman"/>
    <s v="January was a mentor, advocate, and friend.  Her life tragically came to an end in September 2012.  This film is her story."/>
    <x v="29"/>
    <n v="1283"/>
    <x v="0"/>
    <s v="CA"/>
    <s v="CAD"/>
    <n v="1434670397"/>
    <n v="1429486397"/>
    <b v="0"/>
    <n v="7"/>
    <b v="1"/>
    <x v="0"/>
    <n v="128"/>
    <n v="183.29"/>
    <x v="0"/>
    <x v="0"/>
    <x v="411"/>
    <d v="2014-02-12T05:40:31"/>
    <x v="2"/>
  </r>
  <r>
    <n v="411"/>
    <s v="GO FAR: The Christopher Rush Story (4)"/>
    <s v="An inspirational feature-length documentary that will help those with disabilities achieve their goals despite the obstacles."/>
    <x v="12"/>
    <n v="30315"/>
    <x v="0"/>
    <s v="US"/>
    <s v="USD"/>
    <n v="1387688400"/>
    <n v="1384920804"/>
    <b v="0"/>
    <n v="241"/>
    <b v="1"/>
    <x v="0"/>
    <n v="101"/>
    <n v="125.79"/>
    <x v="0"/>
    <x v="0"/>
    <x v="412"/>
    <d v="2015-06-22T11:47:36"/>
    <x v="6"/>
  </r>
  <r>
    <n v="412"/>
    <s v="Southern Oregon VS. LNG"/>
    <s v="A short film about property rights, salmon, and ratepayers in the controversy over exporting natural gas through southern Oregon"/>
    <x v="1"/>
    <n v="3171"/>
    <x v="0"/>
    <s v="US"/>
    <s v="USD"/>
    <n v="1343238578"/>
    <n v="1341856178"/>
    <b v="0"/>
    <n v="55"/>
    <b v="1"/>
    <x v="0"/>
    <n v="127"/>
    <n v="57.65"/>
    <x v="0"/>
    <x v="0"/>
    <x v="413"/>
    <d v="2014-08-12T06:14:57"/>
    <x v="7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x v="0"/>
    <n v="105"/>
    <n v="78.66"/>
    <x v="0"/>
    <x v="0"/>
    <x v="414"/>
    <d v="2013-05-06T22:13:50"/>
    <x v="7"/>
  </r>
  <r>
    <n v="414"/>
    <s v="thisisstuttering: A Documentary"/>
    <s v="thisisstuttering is a found-footage doc that has already changed lives. It is completely done; we need your help to get it out there."/>
    <x v="18"/>
    <n v="19028"/>
    <x v="0"/>
    <s v="US"/>
    <s v="USD"/>
    <n v="1381541465"/>
    <n v="1378949465"/>
    <b v="0"/>
    <n v="208"/>
    <b v="1"/>
    <x v="0"/>
    <n v="103"/>
    <n v="91.48"/>
    <x v="0"/>
    <x v="0"/>
    <x v="415"/>
    <d v="2012-01-26T09:01:39"/>
    <x v="6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x v="0"/>
    <n v="102"/>
    <n v="68.099999999999994"/>
    <x v="0"/>
    <x v="0"/>
    <x v="416"/>
    <d v="2015-09-28T20:40:04"/>
    <x v="5"/>
  </r>
  <r>
    <n v="416"/>
    <s v="Fire in the Heart of the City"/>
    <s v="35,000 pounds of food to a city. Highlighting the &quot;Convoy New Britain&quot; event from birth to beyond."/>
    <x v="29"/>
    <n v="1202.17"/>
    <x v="0"/>
    <s v="US"/>
    <s v="USD"/>
    <n v="1391851831"/>
    <n v="1389259831"/>
    <b v="0"/>
    <n v="25"/>
    <b v="1"/>
    <x v="0"/>
    <n v="120"/>
    <n v="48.09"/>
    <x v="0"/>
    <x v="0"/>
    <x v="417"/>
    <d v="2016-01-31T17:05:14"/>
    <x v="5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x v="0"/>
    <n v="100"/>
    <n v="202.42"/>
    <x v="0"/>
    <x v="0"/>
    <x v="418"/>
    <d v="2015-10-08T21:49:00"/>
    <x v="6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x v="0"/>
    <n v="101"/>
    <n v="216.75"/>
    <x v="0"/>
    <x v="0"/>
    <x v="419"/>
    <d v="2014-05-19T18:24:05"/>
    <x v="2"/>
  </r>
  <r>
    <n v="419"/>
    <s v="BEYOND LOCAL"/>
    <s v="Beyond Local is a personal journey through an art-centric and musically talented community that fosters creativity."/>
    <x v="8"/>
    <n v="8035"/>
    <x v="0"/>
    <s v="US"/>
    <s v="USD"/>
    <n v="1372536787"/>
    <n v="1367352787"/>
    <b v="0"/>
    <n v="73"/>
    <b v="1"/>
    <x v="0"/>
    <n v="100"/>
    <n v="110.07"/>
    <x v="0"/>
    <x v="0"/>
    <x v="420"/>
    <d v="2009-09-14T21:38:02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x v="6"/>
    <n v="0"/>
    <n v="4.83"/>
    <x v="0"/>
    <x v="6"/>
    <x v="421"/>
    <d v="2013-08-27T02:34:27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x v="6"/>
    <n v="2"/>
    <n v="50.17"/>
    <x v="0"/>
    <x v="6"/>
    <x v="422"/>
    <d v="2016-06-05T20:54:43"/>
    <x v="2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x v="6"/>
    <n v="1"/>
    <n v="35.83"/>
    <x v="0"/>
    <x v="6"/>
    <x v="423"/>
    <d v="2015-08-22T17:26:21"/>
    <x v="5"/>
  </r>
  <r>
    <n v="423"/>
    <s v="The Dark Brotherhood  (from the makers of COPS: Skyrim)"/>
    <s v="from the makers of COPS: Skyrim comes the Dark Brotherhood. a dramatic series created with Skyrim machinima."/>
    <x v="23"/>
    <n v="153"/>
    <x v="2"/>
    <s v="US"/>
    <s v="USD"/>
    <n v="1370470430"/>
    <n v="1367878430"/>
    <b v="0"/>
    <n v="13"/>
    <b v="0"/>
    <x v="6"/>
    <n v="1"/>
    <n v="11.77"/>
    <x v="0"/>
    <x v="6"/>
    <x v="424"/>
    <d v="2015-08-12T15:07:02"/>
    <x v="6"/>
  </r>
  <r>
    <n v="424"/>
    <s v="Drowning -Short animated Film"/>
    <s v="A short film about a gay teenage boy who is bullied to the point where he is willing to commit suicide. Only he can save himself."/>
    <x v="10"/>
    <n v="203.9"/>
    <x v="2"/>
    <s v="US"/>
    <s v="USD"/>
    <n v="1332748899"/>
    <n v="1327568499"/>
    <b v="0"/>
    <n v="5"/>
    <b v="0"/>
    <x v="6"/>
    <n v="7"/>
    <n v="40.78"/>
    <x v="0"/>
    <x v="6"/>
    <x v="425"/>
    <d v="2013-10-29T20:01:42"/>
    <x v="7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x v="6"/>
    <n v="0"/>
    <n v="3"/>
    <x v="0"/>
    <x v="6"/>
    <x v="426"/>
    <d v="2013-08-14T17:56:20"/>
    <x v="2"/>
  </r>
  <r>
    <n v="426"/>
    <s v="Dewey Does 110 Animation"/>
    <s v="The first ever, Dewey Does 110 animation, teaches kids good values, how to succeed in life and maintaining a 110% state-of-mind."/>
    <x v="5"/>
    <n v="133"/>
    <x v="2"/>
    <s v="US"/>
    <s v="USD"/>
    <n v="1456851914"/>
    <n v="1454259914"/>
    <b v="0"/>
    <n v="8"/>
    <b v="0"/>
    <x v="6"/>
    <n v="1"/>
    <n v="16.63"/>
    <x v="0"/>
    <x v="6"/>
    <x v="427"/>
    <d v="2013-07-01T08:41:53"/>
    <x v="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x v="6"/>
    <n v="0"/>
    <n v="0"/>
    <x v="0"/>
    <x v="6"/>
    <x v="428"/>
    <d v="2016-08-09T07:38:46"/>
    <x v="2"/>
  </r>
  <r>
    <n v="428"/>
    <s v="Little Clay Bible - Zacchaeus"/>
    <s v="Fresh, fun, entertaining Bible stories on YouTube, stop-motion style."/>
    <x v="15"/>
    <n v="676"/>
    <x v="2"/>
    <s v="US"/>
    <s v="USD"/>
    <n v="1402956000"/>
    <n v="1400523845"/>
    <b v="0"/>
    <n v="13"/>
    <b v="0"/>
    <x v="6"/>
    <n v="6"/>
    <n v="52"/>
    <x v="0"/>
    <x v="6"/>
    <x v="429"/>
    <d v="2015-10-19T06:15:58"/>
    <x v="5"/>
  </r>
  <r>
    <n v="429"/>
    <s v="THE FUTURE"/>
    <s v="THE FUTURE is a short animated film created entirely by autistic and developmentally disabled artists from the L.A.N.D. program in Brooklyn, New York."/>
    <x v="11"/>
    <n v="0"/>
    <x v="2"/>
    <s v="US"/>
    <s v="USD"/>
    <n v="1259297940"/>
    <n v="1252964282"/>
    <b v="0"/>
    <n v="0"/>
    <b v="0"/>
    <x v="6"/>
    <n v="0"/>
    <n v="0"/>
    <x v="0"/>
    <x v="6"/>
    <x v="430"/>
    <d v="2014-10-07T18:16:58"/>
    <x v="8"/>
  </r>
  <r>
    <n v="430"/>
    <s v="&quot;I'll Take You Back&quot; Animated Music Video"/>
    <s v="Freddy Flint is creating an animated music video to the new &quot;Buttonpusher&quot; single, &quot;I'll Take You Back&quot;"/>
    <x v="29"/>
    <n v="24"/>
    <x v="2"/>
    <s v="US"/>
    <s v="USD"/>
    <n v="1378866867"/>
    <n v="1377570867"/>
    <b v="0"/>
    <n v="5"/>
    <b v="0"/>
    <x v="6"/>
    <n v="2"/>
    <n v="4.8"/>
    <x v="0"/>
    <x v="6"/>
    <x v="431"/>
    <d v="2016-02-23T23:39:13"/>
    <x v="6"/>
  </r>
  <r>
    <n v="431"/>
    <s v="Bump in the road short stop motion animation"/>
    <s v="A short stop motion animated film of a man on his way home when strange goings on start to happen on his journey."/>
    <x v="10"/>
    <n v="415"/>
    <x v="2"/>
    <s v="GB"/>
    <s v="GBP"/>
    <n v="1467752083"/>
    <n v="1465160083"/>
    <b v="0"/>
    <n v="8"/>
    <b v="0"/>
    <x v="6"/>
    <n v="14"/>
    <n v="51.88"/>
    <x v="0"/>
    <x v="6"/>
    <x v="432"/>
    <d v="2013-10-03T19:03:16"/>
    <x v="4"/>
  </r>
  <r>
    <n v="432"/>
    <s v="The Zombie Next Door"/>
    <s v="A teenage zombie named Jeff and his mad scientist mother adapt to life in the town of Serendipity, where the supernatural occurs daily."/>
    <x v="13"/>
    <n v="570"/>
    <x v="2"/>
    <s v="US"/>
    <s v="USD"/>
    <n v="1445448381"/>
    <n v="1440264381"/>
    <b v="0"/>
    <n v="8"/>
    <b v="0"/>
    <x v="6"/>
    <n v="10"/>
    <n v="71.25"/>
    <x v="0"/>
    <x v="6"/>
    <x v="433"/>
    <d v="2015-01-20T21:19:43"/>
    <x v="2"/>
  </r>
  <r>
    <n v="433"/>
    <s v="Le Legend of le Dragon Slayers"/>
    <s v="A 3D Animation._x000a_3 Main characters: Josh, Jessie, and Rosa._x000a_Genre: Action/eerie/adventure/suspense_x000a_Setting: Desert ruins/Deep Dungeon"/>
    <x v="10"/>
    <n v="0"/>
    <x v="2"/>
    <s v="US"/>
    <s v="USD"/>
    <n v="1444576022"/>
    <n v="1439392022"/>
    <b v="0"/>
    <n v="0"/>
    <b v="0"/>
    <x v="6"/>
    <n v="0"/>
    <n v="0"/>
    <x v="0"/>
    <x v="6"/>
    <x v="434"/>
    <d v="2014-01-11T00:21:41"/>
    <x v="2"/>
  </r>
  <r>
    <n v="434"/>
    <s v="Trumpy and Viola take to the Big Apple"/>
    <s v="A campaign to share their love on the silver screen and make possible a street musicianâ€™s dream to play them at the same time."/>
    <x v="1"/>
    <n v="125"/>
    <x v="2"/>
    <s v="US"/>
    <s v="USD"/>
    <n v="1385931702"/>
    <n v="1383076902"/>
    <b v="0"/>
    <n v="2"/>
    <b v="0"/>
    <x v="6"/>
    <n v="5"/>
    <n v="62.5"/>
    <x v="0"/>
    <x v="6"/>
    <x v="435"/>
    <d v="2011-12-17T21:46:01"/>
    <x v="6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x v="6"/>
    <n v="0"/>
    <n v="1"/>
    <x v="0"/>
    <x v="6"/>
    <x v="436"/>
    <d v="2015-05-06T08:02:55"/>
    <x v="6"/>
  </r>
  <r>
    <n v="436"/>
    <s v="Blinky"/>
    <s v="Blinky is the story of a naÃ¯ve simpleton who suddenly finds himself struggling to adapt to changes within his environment."/>
    <x v="29"/>
    <n v="0"/>
    <x v="2"/>
    <s v="US"/>
    <s v="USD"/>
    <n v="1375260113"/>
    <n v="1372668113"/>
    <b v="0"/>
    <n v="0"/>
    <b v="0"/>
    <x v="6"/>
    <n v="0"/>
    <n v="0"/>
    <x v="0"/>
    <x v="6"/>
    <x v="437"/>
    <d v="2015-02-02T02:00:20"/>
    <x v="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x v="6"/>
    <n v="0"/>
    <n v="0"/>
    <x v="0"/>
    <x v="6"/>
    <x v="438"/>
    <d v="2013-02-26T13:19:23"/>
    <x v="4"/>
  </r>
  <r>
    <n v="438"/>
    <s v="In Game: The Animated Series"/>
    <s v="As Smyton pushes himself to become respected, he unlocks secrets about himself and the world around him."/>
    <x v="23"/>
    <n v="1876"/>
    <x v="2"/>
    <s v="US"/>
    <s v="USD"/>
    <n v="1447830958"/>
    <n v="1445235358"/>
    <b v="0"/>
    <n v="11"/>
    <b v="0"/>
    <x v="6"/>
    <n v="9"/>
    <n v="170.55"/>
    <x v="0"/>
    <x v="6"/>
    <x v="439"/>
    <d v="2014-04-24T18:11:35"/>
    <x v="2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x v="6"/>
    <n v="0"/>
    <n v="0"/>
    <x v="0"/>
    <x v="6"/>
    <x v="440"/>
    <d v="2013-09-17T13:38:05"/>
    <x v="5"/>
  </r>
  <r>
    <n v="440"/>
    <s v="Consumed"/>
    <s v="A stop-motion animation made by a one girl team, with a camera, creativity, and a lot of determination."/>
    <x v="11"/>
    <n v="5"/>
    <x v="2"/>
    <s v="US"/>
    <s v="USD"/>
    <n v="1458859153"/>
    <n v="1456270753"/>
    <b v="0"/>
    <n v="1"/>
    <b v="0"/>
    <x v="6"/>
    <n v="0"/>
    <n v="5"/>
    <x v="0"/>
    <x v="6"/>
    <x v="441"/>
    <d v="2014-01-15T22:43:20"/>
    <x v="4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x v="6"/>
    <n v="0"/>
    <n v="0"/>
    <x v="0"/>
    <x v="6"/>
    <x v="442"/>
    <d v="2013-12-26T17:09:51"/>
    <x v="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x v="6"/>
    <n v="39"/>
    <n v="393.59"/>
    <x v="0"/>
    <x v="6"/>
    <x v="443"/>
    <d v="2015-04-13T16:53:35"/>
    <x v="2"/>
  </r>
  <r>
    <n v="443"/>
    <s v="Bad Teddy Studios"/>
    <s v="We love cartoons!! We want to make more but it costs money to so. Be apart of your daily dose of WTF!?! Pledge now!!"/>
    <x v="5"/>
    <n v="10"/>
    <x v="2"/>
    <s v="CA"/>
    <s v="CAD"/>
    <n v="1391991701"/>
    <n v="1389399701"/>
    <b v="0"/>
    <n v="2"/>
    <b v="0"/>
    <x v="6"/>
    <n v="0"/>
    <n v="5"/>
    <x v="0"/>
    <x v="6"/>
    <x v="444"/>
    <d v="2015-02-03T19:47:59"/>
    <x v="5"/>
  </r>
  <r>
    <n v="444"/>
    <s v="Discovering the Other Woman"/>
    <s v="An upcoming animated web sitcom series centered around dealing with life, love, and relationships."/>
    <x v="29"/>
    <n v="50"/>
    <x v="2"/>
    <s v="US"/>
    <s v="USD"/>
    <n v="1329342361"/>
    <n v="1324158361"/>
    <b v="0"/>
    <n v="1"/>
    <b v="0"/>
    <x v="6"/>
    <n v="5"/>
    <n v="50"/>
    <x v="0"/>
    <x v="6"/>
    <x v="445"/>
    <d v="2014-10-26T17:12:51"/>
    <x v="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x v="6"/>
    <n v="0"/>
    <n v="1"/>
    <x v="0"/>
    <x v="6"/>
    <x v="446"/>
    <d v="2012-03-03T00:03:42"/>
    <x v="2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x v="6"/>
    <n v="7"/>
    <n v="47.88"/>
    <x v="0"/>
    <x v="6"/>
    <x v="447"/>
    <d v="2013-09-30T16:40:01"/>
    <x v="2"/>
  </r>
  <r>
    <n v="447"/>
    <s v="Fat Rich Bastards Animated videos"/>
    <s v="10 tracks have been professionally recorded by CGI supergroup, The Fat Rich Bastards. Funding required for 10 animated music videos."/>
    <x v="12"/>
    <n v="5"/>
    <x v="2"/>
    <s v="GB"/>
    <s v="GBP"/>
    <n v="1364041163"/>
    <n v="1361884763"/>
    <b v="0"/>
    <n v="1"/>
    <b v="0"/>
    <x v="6"/>
    <n v="0"/>
    <n v="5"/>
    <x v="0"/>
    <x v="6"/>
    <x v="448"/>
    <d v="2014-07-17T18:25:12"/>
    <x v="6"/>
  </r>
  <r>
    <n v="448"/>
    <s v="The Last Mice"/>
    <s v="Max is a pessimistic mouse, always fantasizing about the end of the world. In The Last Mice, Max's fantasy becomes a real nightmare."/>
    <x v="1"/>
    <n v="82.01"/>
    <x v="2"/>
    <s v="US"/>
    <s v="USD"/>
    <n v="1400091095"/>
    <n v="1398363095"/>
    <b v="0"/>
    <n v="4"/>
    <b v="0"/>
    <x v="6"/>
    <n v="3"/>
    <n v="20.5"/>
    <x v="0"/>
    <x v="6"/>
    <x v="449"/>
    <d v="2013-04-14T16:47:40"/>
    <x v="5"/>
  </r>
  <r>
    <n v="449"/>
    <s v="Shell &amp; Paddy"/>
    <s v="Shell &amp; Paddy is a 2D animation cartoon with 4 minutes of slapstick surreal humour staring two animal characters in weird, wacky world."/>
    <x v="14"/>
    <n v="45"/>
    <x v="2"/>
    <s v="GB"/>
    <s v="GBP"/>
    <n v="1382017085"/>
    <n v="1379425085"/>
    <b v="0"/>
    <n v="5"/>
    <b v="0"/>
    <x v="6"/>
    <n v="2"/>
    <n v="9"/>
    <x v="0"/>
    <x v="6"/>
    <x v="450"/>
    <d v="2011-09-14T15:22:07"/>
    <x v="6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x v="6"/>
    <n v="1"/>
    <n v="56.57"/>
    <x v="0"/>
    <x v="6"/>
    <x v="451"/>
    <d v="2014-04-30T13:01:15"/>
    <x v="5"/>
  </r>
  <r>
    <n v="451"/>
    <s v="The Gangbangers"/>
    <s v="This comedy follows two devils who discover a magical boombox to become musicians after an 80s rapture enchants earth with fairy-tales."/>
    <x v="23"/>
    <n v="0"/>
    <x v="2"/>
    <s v="US"/>
    <s v="USD"/>
    <n v="1390669791"/>
    <n v="1388077791"/>
    <b v="0"/>
    <n v="0"/>
    <b v="0"/>
    <x v="6"/>
    <n v="0"/>
    <n v="0"/>
    <x v="0"/>
    <x v="6"/>
    <x v="452"/>
    <d v="2013-05-13T20:19:27"/>
    <x v="6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x v="6"/>
    <n v="64"/>
    <n v="40"/>
    <x v="0"/>
    <x v="6"/>
    <x v="453"/>
    <d v="2011-06-11T03:02:21"/>
    <x v="2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x v="6"/>
    <n v="0"/>
    <n v="13"/>
    <x v="0"/>
    <x v="6"/>
    <x v="454"/>
    <d v="2011-07-26T17:02:33"/>
    <x v="2"/>
  </r>
  <r>
    <n v="454"/>
    <s v="Super Hi-Speed Road Strikers"/>
    <s v="Itâ€™s an Action/Adventure Anime for The Yuusha Brave series, G1 Transformer, and the Fast and the Furious Fans!"/>
    <x v="5"/>
    <n v="82"/>
    <x v="2"/>
    <s v="US"/>
    <s v="USD"/>
    <n v="1417007640"/>
    <n v="1414343571"/>
    <b v="0"/>
    <n v="5"/>
    <b v="0"/>
    <x v="6"/>
    <n v="1"/>
    <n v="16.399999999999999"/>
    <x v="0"/>
    <x v="6"/>
    <x v="455"/>
    <d v="2016-04-28T20:22:15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x v="6"/>
    <n v="0"/>
    <n v="22.5"/>
    <x v="0"/>
    <x v="6"/>
    <x v="456"/>
    <d v="2014-06-11T02:52:54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x v="6"/>
    <n v="1"/>
    <n v="20.329999999999998"/>
    <x v="0"/>
    <x v="6"/>
    <x v="457"/>
    <d v="2012-08-08T22:37:44"/>
    <x v="6"/>
  </r>
  <r>
    <n v="457"/>
    <s v="phenix heart 3D animation"/>
    <s v="from my photo work, pyro techniques, aqua technitque and more , i will take the pricipale personnage to the lost land of phenix where ."/>
    <x v="23"/>
    <n v="0"/>
    <x v="2"/>
    <s v="CA"/>
    <s v="CAD"/>
    <n v="1408213512"/>
    <n v="1405621512"/>
    <b v="0"/>
    <n v="0"/>
    <b v="0"/>
    <x v="6"/>
    <n v="0"/>
    <n v="0"/>
    <x v="0"/>
    <x v="6"/>
    <x v="458"/>
    <d v="2012-08-14T16:18:54"/>
    <x v="5"/>
  </r>
  <r>
    <n v="458"/>
    <s v="DE_dust2: Hacker's Wrath"/>
    <s v="An animated parody of the game, Counter-Strike. The sequel to the very popular Counter-Strike: DE_dust2. Hacker is back!"/>
    <x v="5"/>
    <n v="821"/>
    <x v="2"/>
    <s v="GB"/>
    <s v="GBP"/>
    <n v="1368550060"/>
    <n v="1365958060"/>
    <b v="0"/>
    <n v="49"/>
    <b v="0"/>
    <x v="6"/>
    <n v="8"/>
    <n v="16.760000000000002"/>
    <x v="0"/>
    <x v="6"/>
    <x v="459"/>
    <d v="2012-05-12T04:01:23"/>
    <x v="6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x v="6"/>
    <n v="0"/>
    <n v="25"/>
    <x v="0"/>
    <x v="6"/>
    <x v="460"/>
    <d v="2014-07-07T23:45:24"/>
    <x v="1"/>
  </r>
  <r>
    <n v="460"/>
    <s v="Darwin's Kiss"/>
    <s v="An animated web series about biological evolution gone haywire."/>
    <x v="2"/>
    <n v="25"/>
    <x v="2"/>
    <s v="US"/>
    <s v="USD"/>
    <n v="1401595200"/>
    <n v="1398862875"/>
    <b v="0"/>
    <n v="2"/>
    <b v="0"/>
    <x v="6"/>
    <n v="0"/>
    <n v="12.5"/>
    <x v="0"/>
    <x v="6"/>
    <x v="461"/>
    <d v="2013-11-27T04:01:29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x v="6"/>
    <n v="0"/>
    <n v="0"/>
    <x v="0"/>
    <x v="6"/>
    <x v="462"/>
    <d v="2014-03-05T17:19:39"/>
    <x v="6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x v="6"/>
    <n v="0"/>
    <n v="0"/>
    <x v="0"/>
    <x v="6"/>
    <x v="463"/>
    <d v="2014-07-24T22:08:38"/>
    <x v="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x v="6"/>
    <n v="2"/>
    <n v="113.64"/>
    <x v="0"/>
    <x v="6"/>
    <x v="464"/>
    <d v="2014-08-18T16:45:19"/>
    <x v="1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x v="6"/>
    <n v="0"/>
    <n v="1"/>
    <x v="0"/>
    <x v="6"/>
    <x v="465"/>
    <d v="2017-01-18T07:53:49"/>
    <x v="4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x v="6"/>
    <n v="27"/>
    <n v="17.25"/>
    <x v="0"/>
    <x v="6"/>
    <x v="466"/>
    <d v="2015-04-06T02:04:03"/>
    <x v="5"/>
  </r>
  <r>
    <n v="466"/>
    <s v="The Legend Of The Crimson Knight"/>
    <s v="(Working storyboard for animated project) A multi-generational Knight that wages war on criminals and corrupt governments"/>
    <x v="5"/>
    <n v="76"/>
    <x v="2"/>
    <s v="US"/>
    <s v="USD"/>
    <n v="1347057464"/>
    <n v="1344465464"/>
    <b v="0"/>
    <n v="5"/>
    <b v="0"/>
    <x v="6"/>
    <n v="1"/>
    <n v="15.2"/>
    <x v="0"/>
    <x v="6"/>
    <x v="467"/>
    <d v="2014-04-28T23:24:01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x v="23"/>
    <n v="4315"/>
    <x v="2"/>
    <s v="US"/>
    <s v="USD"/>
    <n v="1348849134"/>
    <n v="1344961134"/>
    <b v="0"/>
    <n v="39"/>
    <b v="0"/>
    <x v="6"/>
    <n v="22"/>
    <n v="110.64"/>
    <x v="0"/>
    <x v="6"/>
    <x v="468"/>
    <d v="2012-03-19T20:02:14"/>
    <x v="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x v="6"/>
    <n v="0"/>
    <n v="0"/>
    <x v="0"/>
    <x v="6"/>
    <x v="469"/>
    <d v="2015-03-02T21:51:49"/>
    <x v="7"/>
  </r>
  <r>
    <n v="469"/>
    <s v="Dreamland PERSONALISED Animated Shorts Film"/>
    <s v="Create a personalised animation film using your child's name and photo."/>
    <x v="13"/>
    <n v="0"/>
    <x v="2"/>
    <s v="GB"/>
    <s v="GBP"/>
    <n v="1409960724"/>
    <n v="1404776724"/>
    <b v="0"/>
    <n v="0"/>
    <b v="0"/>
    <x v="6"/>
    <n v="0"/>
    <n v="0"/>
    <x v="0"/>
    <x v="6"/>
    <x v="470"/>
    <d v="2014-09-22T09:47:15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1"/>
    <n v="51"/>
    <x v="2"/>
    <s v="US"/>
    <s v="USD"/>
    <n v="1389844800"/>
    <n v="1385524889"/>
    <b v="0"/>
    <n v="2"/>
    <b v="0"/>
    <x v="6"/>
    <n v="1"/>
    <n v="25.5"/>
    <x v="0"/>
    <x v="6"/>
    <x v="471"/>
    <d v="2013-07-10T12:00:15"/>
    <x v="6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x v="6"/>
    <n v="12"/>
    <n v="38.479999999999997"/>
    <x v="0"/>
    <x v="6"/>
    <x v="472"/>
    <d v="2012-09-10T16:08:09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x v="6"/>
    <n v="18"/>
    <n v="28.2"/>
    <x v="0"/>
    <x v="6"/>
    <x v="473"/>
    <d v="2016-03-18T21:31:30"/>
    <x v="5"/>
  </r>
  <r>
    <n v="473"/>
    <s v="QUANTUM KIDZ - 3D animated pilot - THE ULTIMATE GOAL"/>
    <s v="Quantum Kidz follows a young girlâ€™s journey becoming a superhero and dealing with alien threats against the Earth!"/>
    <x v="12"/>
    <n v="861"/>
    <x v="2"/>
    <s v="US"/>
    <s v="USD"/>
    <n v="1410972319"/>
    <n v="1408380319"/>
    <b v="0"/>
    <n v="14"/>
    <b v="0"/>
    <x v="6"/>
    <n v="3"/>
    <n v="61.5"/>
    <x v="0"/>
    <x v="6"/>
    <x v="474"/>
    <d v="2012-11-30T04:44:32"/>
    <x v="5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x v="6"/>
    <n v="0"/>
    <n v="1"/>
    <x v="0"/>
    <x v="6"/>
    <x v="475"/>
    <d v="2015-09-25T22:32:52"/>
    <x v="3"/>
  </r>
  <r>
    <n v="475"/>
    <s v="Tropiki-Meet the Tikis animated/cartoon series-Monkey Tiki"/>
    <s v="Tropiki-Meet the Tikis-childrens animated/cartoon series.Fun  cartoon shorts with quirky humor and a positive uplifting message"/>
    <x v="14"/>
    <n v="0"/>
    <x v="2"/>
    <s v="US"/>
    <s v="USD"/>
    <n v="1430877843"/>
    <n v="1428285843"/>
    <b v="0"/>
    <n v="0"/>
    <b v="0"/>
    <x v="6"/>
    <n v="0"/>
    <n v="0"/>
    <x v="0"/>
    <x v="6"/>
    <x v="476"/>
    <d v="2013-04-17T12:08:19"/>
    <x v="2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x v="6"/>
    <n v="2"/>
    <n v="39.57"/>
    <x v="0"/>
    <x v="6"/>
    <x v="477"/>
    <d v="2014-05-02T22:37:19"/>
    <x v="5"/>
  </r>
  <r>
    <n v="477"/>
    <s v="Hymn of Unity"/>
    <s v="A Comedy-drama animation revolving around a man who finds a problematic pair of headphones that literally take over his whole life."/>
    <x v="16"/>
    <n v="0"/>
    <x v="2"/>
    <s v="US"/>
    <s v="USD"/>
    <n v="1337371334"/>
    <n v="1332187334"/>
    <b v="0"/>
    <n v="0"/>
    <b v="0"/>
    <x v="6"/>
    <n v="0"/>
    <n v="0"/>
    <x v="0"/>
    <x v="6"/>
    <x v="478"/>
    <d v="2016-10-26T14:16:34"/>
    <x v="7"/>
  </r>
  <r>
    <n v="478"/>
    <s v="BABY HUEY IN A FEATURE FILM /  &quot;LUCKY DUCK&quot;"/>
    <s v="this is an animated full length film of an old classic with new life to it. That gigantic and naive duckling we all love  ."/>
    <x v="5"/>
    <n v="0"/>
    <x v="2"/>
    <s v="US"/>
    <s v="USD"/>
    <n v="1427921509"/>
    <n v="1425333109"/>
    <b v="0"/>
    <n v="0"/>
    <b v="0"/>
    <x v="6"/>
    <n v="0"/>
    <n v="0"/>
    <x v="0"/>
    <x v="6"/>
    <x v="479"/>
    <d v="2016-12-10T01:18:20"/>
    <x v="2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x v="6"/>
    <n v="33"/>
    <n v="88.8"/>
    <x v="0"/>
    <x v="6"/>
    <x v="480"/>
    <d v="2011-12-05T11:33:36"/>
    <x v="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x v="6"/>
    <n v="19"/>
    <n v="55.46"/>
    <x v="0"/>
    <x v="6"/>
    <x v="481"/>
    <d v="2012-07-23T23:14:45"/>
    <x v="6"/>
  </r>
  <r>
    <n v="481"/>
    <s v="ERA"/>
    <s v="The year is 2043. Test subject David Beck has been augmented with psychokinetic abilities. He uses his newfound gifts to thwart evil."/>
    <x v="12"/>
    <n v="1830"/>
    <x v="2"/>
    <s v="US"/>
    <s v="USD"/>
    <n v="1349885289"/>
    <n v="1347293289"/>
    <b v="0"/>
    <n v="21"/>
    <b v="0"/>
    <x v="6"/>
    <n v="6"/>
    <n v="87.14"/>
    <x v="0"/>
    <x v="6"/>
    <x v="482"/>
    <d v="2015-12-28T23:34:59"/>
    <x v="7"/>
  </r>
  <r>
    <n v="482"/>
    <s v="Animated Stand-up Routines Shenanigans"/>
    <s v="Help me quit my day job and also create animated Stand-up routines from local up and coming comedians."/>
    <x v="5"/>
    <n v="10"/>
    <x v="2"/>
    <s v="US"/>
    <s v="USD"/>
    <n v="1460644440"/>
    <n v="1458336690"/>
    <b v="0"/>
    <n v="1"/>
    <b v="0"/>
    <x v="6"/>
    <n v="0"/>
    <n v="10"/>
    <x v="0"/>
    <x v="6"/>
    <x v="483"/>
    <d v="2016-08-14T00:50:30"/>
    <x v="4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x v="6"/>
    <n v="50"/>
    <n v="51.22"/>
    <x v="0"/>
    <x v="6"/>
    <x v="484"/>
    <d v="2015-04-20T17:25:38"/>
    <x v="7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x v="6"/>
    <n v="0"/>
    <n v="13.55"/>
    <x v="0"/>
    <x v="6"/>
    <x v="485"/>
    <d v="2014-06-09T19:56:05"/>
    <x v="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x v="6"/>
    <n v="22"/>
    <n v="66.52"/>
    <x v="0"/>
    <x v="6"/>
    <x v="486"/>
    <d v="2015-06-16T19:51:45"/>
    <x v="6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x v="6"/>
    <n v="0"/>
    <n v="50"/>
    <x v="0"/>
    <x v="6"/>
    <x v="487"/>
    <d v="2013-12-12T22:21:14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x v="6"/>
    <n v="0"/>
    <n v="0"/>
    <x v="0"/>
    <x v="6"/>
    <x v="488"/>
    <d v="2014-11-02T00:54:25"/>
    <x v="4"/>
  </r>
  <r>
    <n v="488"/>
    <s v="City Animals independent cartoon series"/>
    <s v="When humans left the earth, the animals took over the city. What could go wrong? Well...everything!"/>
    <x v="15"/>
    <n v="0"/>
    <x v="2"/>
    <s v="US"/>
    <s v="USD"/>
    <n v="1483924700"/>
    <n v="1481332700"/>
    <b v="0"/>
    <n v="0"/>
    <b v="0"/>
    <x v="6"/>
    <n v="0"/>
    <n v="0"/>
    <x v="0"/>
    <x v="6"/>
    <x v="489"/>
    <d v="2011-11-11T18:17:29"/>
    <x v="4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x v="6"/>
    <n v="0"/>
    <n v="71.67"/>
    <x v="0"/>
    <x v="6"/>
    <x v="490"/>
    <d v="2009-08-18T21:29:28"/>
    <x v="1"/>
  </r>
  <r>
    <n v="490"/>
    <s v="PROJECT IS CANCELLED"/>
    <s v="Cancelled"/>
    <x v="29"/>
    <n v="0"/>
    <x v="2"/>
    <s v="US"/>
    <s v="USD"/>
    <n v="1345677285"/>
    <n v="1343085285"/>
    <b v="0"/>
    <n v="0"/>
    <b v="0"/>
    <x v="6"/>
    <n v="0"/>
    <n v="0"/>
    <x v="0"/>
    <x v="6"/>
    <x v="491"/>
    <d v="2010-03-10T21:15:51"/>
    <x v="7"/>
  </r>
  <r>
    <n v="491"/>
    <s v="Guess What? Gus"/>
    <s v="&quot;Guess What? Gus&quot; is a magical animated comedy that follow a new kid who playful antics for attention make the news."/>
    <x v="5"/>
    <n v="0"/>
    <x v="2"/>
    <s v="US"/>
    <s v="USD"/>
    <n v="1453937699"/>
    <n v="1451345699"/>
    <b v="0"/>
    <n v="0"/>
    <b v="0"/>
    <x v="6"/>
    <n v="0"/>
    <n v="0"/>
    <x v="0"/>
    <x v="6"/>
    <x v="492"/>
    <d v="2011-06-09T05:37:31"/>
    <x v="2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x v="6"/>
    <n v="0"/>
    <n v="0"/>
    <x v="0"/>
    <x v="6"/>
    <x v="493"/>
    <d v="2012-02-17T13:17:05"/>
    <x v="4"/>
  </r>
  <r>
    <n v="493"/>
    <s v="Joc Barrera The Chupacabra Hunter"/>
    <s v="The Chupacabra is not a myth and one man is on a mission to prove its existence no matter what, his name is Joc Barrera."/>
    <x v="12"/>
    <n v="0"/>
    <x v="2"/>
    <s v="GB"/>
    <s v="GBP"/>
    <n v="1432142738"/>
    <n v="1429550738"/>
    <b v="0"/>
    <n v="0"/>
    <b v="0"/>
    <x v="6"/>
    <n v="0"/>
    <n v="0"/>
    <x v="0"/>
    <x v="6"/>
    <x v="494"/>
    <d v="2014-12-18T12:38:23"/>
    <x v="2"/>
  </r>
  <r>
    <n v="494"/>
    <s v="The Grigori"/>
    <s v="Angels come to Earth in human disguise to deceive mankind, rule the Earth as gods, create a hybrid army &amp; destroy all who oppose them."/>
    <x v="23"/>
    <n v="31"/>
    <x v="2"/>
    <s v="US"/>
    <s v="USD"/>
    <n v="1404356400"/>
    <n v="1402343765"/>
    <b v="0"/>
    <n v="3"/>
    <b v="0"/>
    <x v="6"/>
    <n v="0"/>
    <n v="10.33"/>
    <x v="0"/>
    <x v="6"/>
    <x v="495"/>
    <d v="2012-02-10T23:36:27"/>
    <x v="5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x v="6"/>
    <n v="0"/>
    <n v="0"/>
    <x v="0"/>
    <x v="6"/>
    <x v="496"/>
    <d v="2015-11-10T02:21:26"/>
    <x v="2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x v="6"/>
    <n v="0"/>
    <n v="1"/>
    <x v="0"/>
    <x v="6"/>
    <x v="497"/>
    <d v="2013-07-11T13:15:20"/>
    <x v="6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x v="6"/>
    <n v="1"/>
    <n v="10"/>
    <x v="0"/>
    <x v="6"/>
    <x v="498"/>
    <d v="2012-09-04T23:00:57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x v="6"/>
    <n v="5"/>
    <n v="136.09"/>
    <x v="0"/>
    <x v="6"/>
    <x v="499"/>
    <d v="2012-03-27T00:35:0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3"/>
    <n v="1910"/>
    <x v="2"/>
    <s v="US"/>
    <s v="USD"/>
    <n v="1255381140"/>
    <n v="1250630968"/>
    <b v="0"/>
    <n v="26"/>
    <b v="0"/>
    <x v="6"/>
    <n v="10"/>
    <n v="73.459999999999994"/>
    <x v="0"/>
    <x v="6"/>
    <x v="500"/>
    <d v="2015-05-29T15:09:3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x v="6"/>
    <n v="3"/>
    <n v="53.75"/>
    <x v="0"/>
    <x v="6"/>
    <x v="501"/>
    <d v="2016-01-31T04:13:59"/>
    <x v="0"/>
  </r>
  <r>
    <n v="501"/>
    <s v="World War 4"/>
    <s v="Based on the invention portfolio of a patented inventor World War Four is a look into the future of warfare and humanity as a whole"/>
    <x v="5"/>
    <n v="0"/>
    <x v="2"/>
    <s v="US"/>
    <s v="USD"/>
    <n v="1310189851"/>
    <n v="1307597851"/>
    <b v="0"/>
    <n v="0"/>
    <b v="0"/>
    <x v="6"/>
    <n v="0"/>
    <n v="0"/>
    <x v="0"/>
    <x v="6"/>
    <x v="502"/>
    <d v="2013-03-07T07:16:22"/>
    <x v="1"/>
  </r>
  <r>
    <n v="502"/>
    <s v="Strawberry Bowl"/>
    <s v="This Strawberry Bowl concept is the 1st of many episodes.  These episodes will be released in accordance with the harvest of the month."/>
    <x v="23"/>
    <n v="230"/>
    <x v="2"/>
    <s v="US"/>
    <s v="USD"/>
    <n v="1332073025"/>
    <n v="1329484625"/>
    <b v="0"/>
    <n v="4"/>
    <b v="0"/>
    <x v="6"/>
    <n v="1"/>
    <n v="57.5"/>
    <x v="0"/>
    <x v="6"/>
    <x v="503"/>
    <d v="2016-10-06T17:48:47"/>
    <x v="7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x v="6"/>
    <n v="2"/>
    <n v="12.67"/>
    <x v="0"/>
    <x v="6"/>
    <x v="504"/>
    <d v="2016-07-01T15:41:45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x v="6"/>
    <n v="1"/>
    <n v="67"/>
    <x v="0"/>
    <x v="6"/>
    <x v="505"/>
    <d v="2014-07-10T14:44:07"/>
    <x v="7"/>
  </r>
  <r>
    <n v="505"/>
    <s v="MY4FACES THE ANIMATED MOVIE"/>
    <s v="This wonderful movie will tells the story of two adorable aliens who crash land into a familyâ€™s backyard, and travel the Earth."/>
    <x v="15"/>
    <n v="52"/>
    <x v="2"/>
    <s v="US"/>
    <s v="USD"/>
    <n v="1451010086"/>
    <n v="1447122086"/>
    <b v="0"/>
    <n v="14"/>
    <b v="0"/>
    <x v="6"/>
    <n v="0"/>
    <n v="3.71"/>
    <x v="0"/>
    <x v="6"/>
    <x v="506"/>
    <d v="2015-11-19T11:46:41"/>
    <x v="2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x v="6"/>
    <n v="0"/>
    <n v="250"/>
    <x v="0"/>
    <x v="6"/>
    <x v="507"/>
    <d v="2015-03-28T18:41:20"/>
    <x v="6"/>
  </r>
  <r>
    <n v="507"/>
    <s v="Code Monkeys"/>
    <s v="&quot;Code Monkey(s)&quot; is a short animated-series about life from the perspective of an engineer who feels like an actual &quot;Code Monkey&quot;."/>
    <x v="23"/>
    <n v="640"/>
    <x v="2"/>
    <s v="US"/>
    <s v="USD"/>
    <n v="1350687657"/>
    <n v="1346799657"/>
    <b v="0"/>
    <n v="10"/>
    <b v="0"/>
    <x v="6"/>
    <n v="3"/>
    <n v="64"/>
    <x v="0"/>
    <x v="6"/>
    <x v="508"/>
    <d v="2017-01-03T14:46:01"/>
    <x v="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x v="6"/>
    <n v="1"/>
    <n v="133.33000000000001"/>
    <x v="0"/>
    <x v="6"/>
    <x v="509"/>
    <d v="2015-08-07T14:47:04"/>
    <x v="7"/>
  </r>
  <r>
    <n v="509"/>
    <s v="Indian in Chelsea - Web Animated series"/>
    <s v="A hilarious comedy podcast being turned into an animated series  about an indian servant and his boss."/>
    <x v="11"/>
    <n v="10"/>
    <x v="2"/>
    <s v="GB"/>
    <s v="GBP"/>
    <n v="1435504170"/>
    <n v="1432912170"/>
    <b v="0"/>
    <n v="1"/>
    <b v="0"/>
    <x v="6"/>
    <n v="0"/>
    <n v="10"/>
    <x v="0"/>
    <x v="6"/>
    <x v="510"/>
    <d v="2012-11-05T09:23:41"/>
    <x v="2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x v="6"/>
    <n v="0"/>
    <n v="0"/>
    <x v="0"/>
    <x v="6"/>
    <x v="511"/>
    <d v="2015-11-10T16:51:01"/>
    <x v="4"/>
  </r>
  <r>
    <n v="511"/>
    <s v="Stuck On An Eyeland"/>
    <s v="A project that incorporates animation and comic art into a relevant story. 4 boys, 1 eyeland, and a whole lot of drama!!!"/>
    <x v="11"/>
    <n v="150"/>
    <x v="2"/>
    <s v="US"/>
    <s v="USD"/>
    <n v="1365228982"/>
    <n v="1362640582"/>
    <b v="0"/>
    <n v="5"/>
    <b v="0"/>
    <x v="6"/>
    <n v="3"/>
    <n v="30"/>
    <x v="0"/>
    <x v="6"/>
    <x v="512"/>
    <d v="2016-10-03T02:13:39"/>
    <x v="6"/>
  </r>
  <r>
    <n v="512"/>
    <s v="Otherkin The Animated Series"/>
    <s v="We have a fully developed 2D animated series that requires more professional animation. Our first 2 home-animated eps are up online."/>
    <x v="8"/>
    <n v="11"/>
    <x v="2"/>
    <s v="US"/>
    <s v="USD"/>
    <n v="1479667727"/>
    <n v="1475776127"/>
    <b v="0"/>
    <n v="2"/>
    <b v="0"/>
    <x v="6"/>
    <n v="0"/>
    <n v="5.5"/>
    <x v="0"/>
    <x v="6"/>
    <x v="513"/>
    <d v="2016-03-01T00:58:45"/>
    <x v="4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x v="6"/>
    <n v="14"/>
    <n v="102.38"/>
    <x v="0"/>
    <x v="6"/>
    <x v="514"/>
    <d v="2015-08-22T03:11:16"/>
    <x v="4"/>
  </r>
  <r>
    <n v="514"/>
    <s v="I'm Sticking With You."/>
    <s v="A film created entirely out of paper, visual effects and found objects depicts how one man created a new life for himself."/>
    <x v="16"/>
    <n v="50"/>
    <x v="2"/>
    <s v="CA"/>
    <s v="CAD"/>
    <n v="1407595447"/>
    <n v="1405003447"/>
    <b v="0"/>
    <n v="3"/>
    <b v="0"/>
    <x v="6"/>
    <n v="3"/>
    <n v="16.670000000000002"/>
    <x v="0"/>
    <x v="6"/>
    <x v="515"/>
    <d v="2016-05-02T17:12:49"/>
    <x v="5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x v="6"/>
    <n v="25"/>
    <n v="725.03"/>
    <x v="0"/>
    <x v="6"/>
    <x v="516"/>
    <d v="2014-07-30T09:37:21"/>
    <x v="2"/>
  </r>
  <r>
    <n v="516"/>
    <s v="Shipmates"/>
    <s v="A big brother style comedy animation series starring famous seafarers"/>
    <x v="11"/>
    <n v="0"/>
    <x v="2"/>
    <s v="GB"/>
    <s v="GBP"/>
    <n v="1432752080"/>
    <n v="1427568080"/>
    <b v="0"/>
    <n v="0"/>
    <b v="0"/>
    <x v="6"/>
    <n v="0"/>
    <n v="0"/>
    <x v="0"/>
    <x v="6"/>
    <x v="517"/>
    <d v="2015-07-07T14:12:24"/>
    <x v="2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x v="6"/>
    <n v="1"/>
    <n v="68.33"/>
    <x v="0"/>
    <x v="6"/>
    <x v="518"/>
    <d v="2017-01-18T04:56:06"/>
    <x v="3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x v="6"/>
    <n v="0"/>
    <n v="0"/>
    <x v="0"/>
    <x v="6"/>
    <x v="519"/>
    <d v="2015-05-31T22:05:07"/>
    <x v="2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x v="6"/>
    <n v="23"/>
    <n v="39.229999999999997"/>
    <x v="0"/>
    <x v="6"/>
    <x v="520"/>
    <d v="2016-12-21T00:44:54"/>
    <x v="7"/>
  </r>
  <r>
    <n v="520"/>
    <s v="Darktales The Play"/>
    <s v="Tim Arthur's 21st anniversary sell-out production of his 'chilling' and 'sinister' ghostly thriller returns to the Edinburgh Fringe!"/>
    <x v="11"/>
    <n v="5105"/>
    <x v="0"/>
    <s v="GB"/>
    <s v="GBP"/>
    <n v="1449766261"/>
    <n v="1447174261"/>
    <b v="0"/>
    <n v="34"/>
    <b v="1"/>
    <x v="7"/>
    <n v="102"/>
    <n v="150.15"/>
    <x v="2"/>
    <x v="7"/>
    <x v="521"/>
    <d v="2015-06-02T14:11:08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1"/>
    <n v="5232"/>
    <x v="0"/>
    <s v="US"/>
    <s v="USD"/>
    <n v="1477976340"/>
    <n v="1475460819"/>
    <b v="0"/>
    <n v="56"/>
    <b v="1"/>
    <x v="7"/>
    <n v="105"/>
    <n v="93.43"/>
    <x v="2"/>
    <x v="7"/>
    <x v="522"/>
    <d v="2016-11-02T01:33:49"/>
    <x v="4"/>
  </r>
  <r>
    <n v="522"/>
    <s v="COMPASS PLAYERS"/>
    <s v="*** TO MAKE DONATIONS IN THE FUTURE                                   GO TO OUR WEBSITE: www.compassplayers.com ***"/>
    <x v="10"/>
    <n v="3440"/>
    <x v="0"/>
    <s v="US"/>
    <s v="USD"/>
    <n v="1458518325"/>
    <n v="1456793925"/>
    <b v="0"/>
    <n v="31"/>
    <b v="1"/>
    <x v="7"/>
    <n v="115"/>
    <n v="110.97"/>
    <x v="2"/>
    <x v="7"/>
    <x v="523"/>
    <d v="2016-04-13T00:10:08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x v="11"/>
    <n v="6030"/>
    <x v="0"/>
    <s v="US"/>
    <s v="USD"/>
    <n v="1442805076"/>
    <n v="1440213076"/>
    <b v="0"/>
    <n v="84"/>
    <b v="1"/>
    <x v="7"/>
    <n v="121"/>
    <n v="71.790000000000006"/>
    <x v="2"/>
    <x v="7"/>
    <x v="524"/>
    <d v="2016-04-22T10:26:05"/>
    <x v="2"/>
  </r>
  <r>
    <n v="524"/>
    <s v="Zero Down"/>
    <s v="Angel on the Corner need YOUR help to raise Â£3,500 to take Zero Down by Sarah Hehir to the Edinburgh Fringe Festival this August!"/>
    <x v="0"/>
    <n v="3803.55"/>
    <x v="0"/>
    <s v="GB"/>
    <s v="GBP"/>
    <n v="1464801169"/>
    <n v="1462209169"/>
    <b v="0"/>
    <n v="130"/>
    <b v="1"/>
    <x v="7"/>
    <n v="109"/>
    <n v="29.26"/>
    <x v="2"/>
    <x v="7"/>
    <x v="525"/>
    <d v="2015-09-23T19:27:50"/>
    <x v="4"/>
  </r>
  <r>
    <n v="525"/>
    <s v="EUPHORIA! A New Play by John Corigliano"/>
    <s v="EUPHORIA! is a new play about the decriminalization of drugs, and its profound effect on both the criminals in prison and &quot;The Man.&quot;"/>
    <x v="15"/>
    <n v="12000"/>
    <x v="0"/>
    <s v="US"/>
    <s v="USD"/>
    <n v="1410601041"/>
    <n v="1406713041"/>
    <b v="0"/>
    <n v="12"/>
    <b v="1"/>
    <x v="7"/>
    <n v="100"/>
    <n v="1000"/>
    <x v="2"/>
    <x v="7"/>
    <x v="526"/>
    <d v="2016-12-07T13:05:05"/>
    <x v="5"/>
  </r>
  <r>
    <n v="526"/>
    <s v="Victory by Madicken Malm"/>
    <s v="We have a brand new play. We urgently need your help to fund our production, which opens at Theatre503 on August 18th."/>
    <x v="16"/>
    <n v="1710"/>
    <x v="0"/>
    <s v="GB"/>
    <s v="GBP"/>
    <n v="1438966800"/>
    <n v="1436278344"/>
    <b v="0"/>
    <n v="23"/>
    <b v="1"/>
    <x v="7"/>
    <n v="114"/>
    <n v="74.349999999999994"/>
    <x v="2"/>
    <x v="7"/>
    <x v="527"/>
    <d v="2015-06-24T08:16:47"/>
    <x v="2"/>
  </r>
  <r>
    <n v="527"/>
    <s v="Omega Kids - a new play"/>
    <s v="OMEGA KIDS, a new play by Noah Mease, directed by Jay Stull &amp; produced by New Light Theater Project in association with Access Theater."/>
    <x v="5"/>
    <n v="10085"/>
    <x v="0"/>
    <s v="US"/>
    <s v="USD"/>
    <n v="1487347500"/>
    <n v="1484715366"/>
    <b v="0"/>
    <n v="158"/>
    <b v="1"/>
    <x v="7"/>
    <n v="101"/>
    <n v="63.83"/>
    <x v="2"/>
    <x v="7"/>
    <x v="528"/>
    <d v="2015-10-05T18:26:31"/>
    <x v="3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x v="7"/>
    <n v="116"/>
    <n v="44.33"/>
    <x v="2"/>
    <x v="7"/>
    <x v="529"/>
    <d v="2016-04-13T19:04:23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x v="7"/>
    <n v="130"/>
    <n v="86.94"/>
    <x v="2"/>
    <x v="7"/>
    <x v="530"/>
    <d v="2016-06-14T01:11:47"/>
    <x v="4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x v="7"/>
    <n v="108"/>
    <n v="126.55"/>
    <x v="2"/>
    <x v="7"/>
    <x v="531"/>
    <d v="2015-01-05T19:36:46"/>
    <x v="2"/>
  </r>
  <r>
    <n v="531"/>
    <s v="COMPASS PLAYERS presents SYLVIA by A. R. Gurney"/>
    <s v="SYLVIA is a modern romantic comedy about a marriage and a talking dog. Directed by Jeanna Michaels. January 12 through January 29, 2017"/>
    <x v="24"/>
    <n v="4000"/>
    <x v="0"/>
    <s v="US"/>
    <s v="USD"/>
    <n v="1481957940"/>
    <n v="1478050429"/>
    <b v="0"/>
    <n v="31"/>
    <b v="1"/>
    <x v="7"/>
    <n v="100"/>
    <n v="129.03"/>
    <x v="2"/>
    <x v="7"/>
    <x v="532"/>
    <d v="2015-09-29T01:07:14"/>
    <x v="4"/>
  </r>
  <r>
    <n v="532"/>
    <s v="Walken On Sunshine"/>
    <s v="A fast paced, comedic play about an anxiety-ridden filmmaker who lies to investors about having Christopher Walken in his film."/>
    <x v="5"/>
    <n v="12325"/>
    <x v="0"/>
    <s v="US"/>
    <s v="USD"/>
    <n v="1463098208"/>
    <n v="1460506208"/>
    <b v="0"/>
    <n v="173"/>
    <b v="1"/>
    <x v="7"/>
    <n v="123"/>
    <n v="71.239999999999995"/>
    <x v="2"/>
    <x v="7"/>
    <x v="533"/>
    <d v="2016-03-04T17:41:56"/>
    <x v="4"/>
  </r>
  <r>
    <n v="533"/>
    <s v="Foresight"/>
    <s v="New writing â€¢ Twisty-turny magical realist retro sci-fi â€¢ Human lives â€¢ Storytelling â€¢ The slope our society slips down..."/>
    <x v="14"/>
    <n v="2004"/>
    <x v="0"/>
    <s v="GB"/>
    <s v="GBP"/>
    <n v="1463394365"/>
    <n v="1461320765"/>
    <b v="0"/>
    <n v="17"/>
    <b v="1"/>
    <x v="7"/>
    <n v="100"/>
    <n v="117.88"/>
    <x v="2"/>
    <x v="7"/>
    <x v="534"/>
    <d v="2014-10-02T02:12:42"/>
    <x v="4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x v="7"/>
    <n v="105"/>
    <n v="327.08"/>
    <x v="2"/>
    <x v="7"/>
    <x v="535"/>
    <d v="2016-06-04T15:46:00"/>
    <x v="2"/>
  </r>
  <r>
    <n v="535"/>
    <s v="Astronauts of Hartlepool: a Brexit sci-fi for VAULT 2017"/>
    <s v="Weâ€™re producing a Northern Brexit sci-fi play for VAULT festival 2017 and we need your help!"/>
    <x v="14"/>
    <n v="2050"/>
    <x v="0"/>
    <s v="GB"/>
    <s v="GBP"/>
    <n v="1483707905"/>
    <n v="1481115905"/>
    <b v="0"/>
    <n v="59"/>
    <b v="1"/>
    <x v="7"/>
    <n v="103"/>
    <n v="34.75"/>
    <x v="2"/>
    <x v="7"/>
    <x v="536"/>
    <d v="2015-10-06T14:13:09"/>
    <x v="4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x v="7"/>
    <n v="118"/>
    <n v="100.06"/>
    <x v="2"/>
    <x v="7"/>
    <x v="537"/>
    <d v="2015-09-02T16:01:55"/>
    <x v="2"/>
  </r>
  <r>
    <n v="537"/>
    <s v="Be A Buddy Not A Bully (Anti-Bullying Stage Play TOUR)"/>
    <s v="Transforming bystanders into anti-bullies since 2012 thru inclusive learning environments.  Together we can take back our classrooms."/>
    <x v="14"/>
    <n v="2410"/>
    <x v="0"/>
    <s v="US"/>
    <s v="USD"/>
    <n v="1446665191"/>
    <n v="1444069591"/>
    <b v="0"/>
    <n v="59"/>
    <b v="1"/>
    <x v="7"/>
    <n v="121"/>
    <n v="40.85"/>
    <x v="2"/>
    <x v="7"/>
    <x v="538"/>
    <d v="2016-01-11T16:42:44"/>
    <x v="2"/>
  </r>
  <r>
    <n v="538"/>
    <s v="Shakespeare Orange County's HAMLET: Match This!"/>
    <s v="SOC produces affordable and accessible theatre in the heart of Orange County, CA, and we need your help to match a $5,000 grant!"/>
    <x v="11"/>
    <n v="15121"/>
    <x v="0"/>
    <s v="US"/>
    <s v="USD"/>
    <n v="1463166263"/>
    <n v="1460574263"/>
    <b v="0"/>
    <n v="60"/>
    <b v="1"/>
    <x v="7"/>
    <n v="302"/>
    <n v="252.02"/>
    <x v="2"/>
    <x v="7"/>
    <x v="539"/>
    <d v="2015-09-29T21:40:48"/>
    <x v="4"/>
  </r>
  <r>
    <n v="539"/>
    <s v="&quot;The Tale of The Cockatrice&quot; by Peafrog Puppetry"/>
    <s v="A brand new show that unites puppetry, live music and storytelling to bring a forgotten English legend back to life!"/>
    <x v="4"/>
    <n v="503.22"/>
    <x v="0"/>
    <s v="GB"/>
    <s v="GBP"/>
    <n v="1467681107"/>
    <n v="1465866707"/>
    <b v="0"/>
    <n v="20"/>
    <b v="1"/>
    <x v="7"/>
    <n v="101"/>
    <n v="25.16"/>
    <x v="2"/>
    <x v="7"/>
    <x v="540"/>
    <d v="2015-06-08T15:17:02"/>
    <x v="4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x v="8"/>
    <n v="0"/>
    <n v="1"/>
    <x v="3"/>
    <x v="8"/>
    <x v="541"/>
    <d v="2017-01-18T16:17:25"/>
    <x v="2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x v="8"/>
    <n v="1"/>
    <n v="25"/>
    <x v="3"/>
    <x v="8"/>
    <x v="542"/>
    <d v="2015-06-18T06:37:04"/>
    <x v="2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x v="8"/>
    <n v="0"/>
    <n v="1"/>
    <x v="3"/>
    <x v="8"/>
    <x v="543"/>
    <d v="2015-11-10T14:48:16"/>
    <x v="4"/>
  </r>
  <r>
    <n v="543"/>
    <s v="Allergy Friendly Restaurant Finder and Review Site"/>
    <s v="I want to make it easy for those with food allergies to know where they can safely, and happily eat out with friends and family."/>
    <x v="30"/>
    <n v="70"/>
    <x v="2"/>
    <s v="AU"/>
    <s v="AUD"/>
    <n v="1414807962"/>
    <n v="1412215962"/>
    <b v="0"/>
    <n v="2"/>
    <b v="0"/>
    <x v="8"/>
    <n v="0"/>
    <n v="35"/>
    <x v="3"/>
    <x v="8"/>
    <x v="544"/>
    <d v="2014-10-15T17:16:31"/>
    <x v="5"/>
  </r>
  <r>
    <n v="544"/>
    <s v="Favowear - Shopping for your favorite clothes made simple"/>
    <s v="Do you have a favorite shirt? So does everyone else. Favowear is creating a platform to share the best clothes and shopping sources."/>
    <x v="4"/>
    <n v="6"/>
    <x v="2"/>
    <s v="US"/>
    <s v="USD"/>
    <n v="1467647160"/>
    <n v="1465055160"/>
    <b v="0"/>
    <n v="2"/>
    <b v="0"/>
    <x v="8"/>
    <n v="1"/>
    <n v="3"/>
    <x v="3"/>
    <x v="8"/>
    <x v="545"/>
    <d v="2014-09-19T16:26:12"/>
    <x v="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x v="8"/>
    <n v="27"/>
    <n v="402.71"/>
    <x v="3"/>
    <x v="8"/>
    <x v="546"/>
    <d v="2016-05-13T08:29:03"/>
    <x v="2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x v="8"/>
    <n v="0"/>
    <n v="26"/>
    <x v="3"/>
    <x v="8"/>
    <x v="547"/>
    <d v="2015-12-07T20:38:37"/>
    <x v="2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x v="8"/>
    <n v="0"/>
    <n v="0"/>
    <x v="3"/>
    <x v="8"/>
    <x v="548"/>
    <d v="2016-11-02T22:36:43"/>
    <x v="4"/>
  </r>
  <r>
    <n v="548"/>
    <s v="Langwiser - video lessons with native speaking teachers"/>
    <s v="Teach your native language online or study a foreign language with native speaking teachers. Social Web service and apps."/>
    <x v="5"/>
    <n v="9"/>
    <x v="2"/>
    <s v="GB"/>
    <s v="GBP"/>
    <n v="1446154848"/>
    <n v="1443562848"/>
    <b v="0"/>
    <n v="1"/>
    <b v="0"/>
    <x v="8"/>
    <n v="0"/>
    <n v="9"/>
    <x v="3"/>
    <x v="8"/>
    <x v="549"/>
    <d v="2015-02-22T21:11:45"/>
    <x v="2"/>
  </r>
  <r>
    <n v="549"/>
    <s v="Keyup.in - The gaming community that gives back."/>
    <s v="The project idea came from game keys, gamers give out game keys on insecure forums and websites, we want to change that and make it fun"/>
    <x v="1"/>
    <n v="68"/>
    <x v="2"/>
    <s v="GB"/>
    <s v="GBP"/>
    <n v="1436368622"/>
    <n v="1433776622"/>
    <b v="0"/>
    <n v="8"/>
    <b v="0"/>
    <x v="8"/>
    <n v="3"/>
    <n v="8.5"/>
    <x v="3"/>
    <x v="8"/>
    <x v="550"/>
    <d v="2015-11-13T06:47:40"/>
    <x v="2"/>
  </r>
  <r>
    <n v="550"/>
    <s v="Business &amp; Event Directory in Kingston, Ontario"/>
    <s v="Help us shine the spotlight on our local businesses and contractors by providing a cost-effective ecommerce &amp; marketing platform"/>
    <x v="11"/>
    <n v="35"/>
    <x v="2"/>
    <s v="CA"/>
    <s v="CAD"/>
    <n v="1485838800"/>
    <n v="1484756245"/>
    <b v="0"/>
    <n v="4"/>
    <b v="0"/>
    <x v="8"/>
    <n v="1"/>
    <n v="8.75"/>
    <x v="3"/>
    <x v="8"/>
    <x v="551"/>
    <d v="2014-11-17T18:30:45"/>
    <x v="3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x v="8"/>
    <n v="5"/>
    <n v="135.04"/>
    <x v="3"/>
    <x v="8"/>
    <x v="552"/>
    <d v="2015-09-21T15:48:33"/>
    <x v="2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x v="8"/>
    <n v="0"/>
    <n v="0"/>
    <x v="3"/>
    <x v="8"/>
    <x v="553"/>
    <d v="2016-11-18T09:20:15"/>
    <x v="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x v="8"/>
    <n v="0"/>
    <n v="20.5"/>
    <x v="3"/>
    <x v="8"/>
    <x v="554"/>
    <d v="2015-01-18T01:40:47"/>
    <x v="5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x v="8"/>
    <n v="37"/>
    <n v="64.36"/>
    <x v="3"/>
    <x v="8"/>
    <x v="555"/>
    <d v="2016-02-11T22:37:55"/>
    <x v="5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x v="8"/>
    <n v="0"/>
    <n v="0"/>
    <x v="3"/>
    <x v="8"/>
    <x v="556"/>
    <d v="2015-06-10T18:50:49"/>
    <x v="4"/>
  </r>
  <r>
    <n v="556"/>
    <s v="Braille Academy"/>
    <s v="An educational platform for learning Unified English Braille Code"/>
    <x v="8"/>
    <n v="200"/>
    <x v="2"/>
    <s v="US"/>
    <s v="USD"/>
    <n v="1452112717"/>
    <n v="1449520717"/>
    <b v="0"/>
    <n v="1"/>
    <b v="0"/>
    <x v="8"/>
    <n v="3"/>
    <n v="200"/>
    <x v="3"/>
    <x v="8"/>
    <x v="557"/>
    <d v="2016-06-14T16:25:33"/>
    <x v="2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x v="8"/>
    <n v="1"/>
    <n v="68.3"/>
    <x v="3"/>
    <x v="8"/>
    <x v="558"/>
    <d v="2014-12-02T20:13:14"/>
    <x v="4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x v="8"/>
    <n v="0"/>
    <n v="0"/>
    <x v="3"/>
    <x v="8"/>
    <x v="559"/>
    <d v="2015-12-10T22:07:03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x v="8"/>
    <n v="0"/>
    <n v="50"/>
    <x v="3"/>
    <x v="8"/>
    <x v="560"/>
    <d v="2015-12-02T20:20:12"/>
    <x v="2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x v="8"/>
    <n v="0"/>
    <n v="4"/>
    <x v="3"/>
    <x v="8"/>
    <x v="561"/>
    <d v="2016-01-19T19:09:29"/>
    <x v="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x v="8"/>
    <n v="0"/>
    <n v="27.5"/>
    <x v="3"/>
    <x v="8"/>
    <x v="562"/>
    <d v="2015-07-07T19:35:23"/>
    <x v="2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x v="8"/>
    <n v="0"/>
    <n v="0"/>
    <x v="3"/>
    <x v="8"/>
    <x v="563"/>
    <d v="2015-10-05T17:11:28"/>
    <x v="4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x v="8"/>
    <n v="0"/>
    <n v="34"/>
    <x v="3"/>
    <x v="8"/>
    <x v="564"/>
    <d v="2014-11-20T01:12:11"/>
    <x v="2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x v="8"/>
    <n v="0"/>
    <n v="1"/>
    <x v="3"/>
    <x v="8"/>
    <x v="565"/>
    <d v="2016-09-19T10:38:27"/>
    <x v="4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x v="8"/>
    <n v="0"/>
    <n v="0"/>
    <x v="3"/>
    <x v="8"/>
    <x v="566"/>
    <d v="2015-05-14T16:37:23"/>
    <x v="2"/>
  </r>
  <r>
    <n v="566"/>
    <s v="RummageCity.com - Rummage sailing made easy!"/>
    <s v="I am creating a website that will make it easier for people to promote or find rummage sales utilizing the power of Google Maps"/>
    <x v="11"/>
    <n v="1"/>
    <x v="2"/>
    <s v="US"/>
    <s v="USD"/>
    <n v="1468513533"/>
    <n v="1465921533"/>
    <b v="0"/>
    <n v="1"/>
    <b v="0"/>
    <x v="8"/>
    <n v="0"/>
    <n v="1"/>
    <x v="3"/>
    <x v="8"/>
    <x v="567"/>
    <d v="2015-01-27T11:19:12"/>
    <x v="4"/>
  </r>
  <r>
    <n v="567"/>
    <s v="UnimeTV - Revolutionizing Anime"/>
    <s v="UnimeTV's goal to revolutionize the way anime lovers interact with one another. Connect with others around the globe like never before!"/>
    <x v="5"/>
    <n v="0"/>
    <x v="2"/>
    <s v="US"/>
    <s v="USD"/>
    <n v="1420143194"/>
    <n v="1417551194"/>
    <b v="0"/>
    <n v="0"/>
    <b v="0"/>
    <x v="8"/>
    <n v="0"/>
    <n v="0"/>
    <x v="3"/>
    <x v="8"/>
    <x v="568"/>
    <d v="2016-03-21T14:08:22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x v="8"/>
    <n v="1"/>
    <n v="49"/>
    <x v="3"/>
    <x v="8"/>
    <x v="569"/>
    <d v="2015-08-14T13:53:13"/>
    <x v="2"/>
  </r>
  <r>
    <n v="569"/>
    <s v="Mioti"/>
    <s v="Mioti is an indie game marketplace that doubles as a community for developers to join networks and discuss projects."/>
    <x v="1"/>
    <n v="20"/>
    <x v="2"/>
    <s v="CA"/>
    <s v="CAD"/>
    <n v="1451679612"/>
    <n v="1449087612"/>
    <b v="0"/>
    <n v="1"/>
    <b v="0"/>
    <x v="8"/>
    <n v="1"/>
    <n v="20"/>
    <x v="3"/>
    <x v="8"/>
    <x v="570"/>
    <d v="2014-11-25T20:27:03"/>
    <x v="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x v="8"/>
    <n v="0"/>
    <n v="142"/>
    <x v="3"/>
    <x v="8"/>
    <x v="571"/>
    <d v="2016-08-23T21:47:47"/>
    <x v="4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x v="8"/>
    <n v="0"/>
    <n v="53"/>
    <x v="3"/>
    <x v="8"/>
    <x v="572"/>
    <d v="2015-07-03T00:18:24"/>
    <x v="2"/>
  </r>
  <r>
    <n v="572"/>
    <s v="FairwayJockey.com Custom Golf Equipment"/>
    <s v="FairwayJockey.com is a web platform to make high quality custom tour golf equipment available at a lower cost to the consumer."/>
    <x v="1"/>
    <n v="0"/>
    <x v="2"/>
    <s v="US"/>
    <s v="USD"/>
    <n v="1446660688"/>
    <n v="1444065088"/>
    <b v="0"/>
    <n v="0"/>
    <b v="0"/>
    <x v="8"/>
    <n v="0"/>
    <n v="0"/>
    <x v="3"/>
    <x v="8"/>
    <x v="573"/>
    <d v="2015-02-20T17:45:19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x v="8"/>
    <n v="0"/>
    <n v="38.44"/>
    <x v="3"/>
    <x v="8"/>
    <x v="574"/>
    <d v="2015-02-17T22:31:27"/>
    <x v="5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x v="8"/>
    <n v="1"/>
    <n v="20"/>
    <x v="3"/>
    <x v="8"/>
    <x v="575"/>
    <d v="2015-02-14T17:11:56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x v="8"/>
    <n v="0"/>
    <n v="64.75"/>
    <x v="3"/>
    <x v="8"/>
    <x v="576"/>
    <d v="2015-10-06T09:22:57"/>
    <x v="2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x v="8"/>
    <n v="0"/>
    <n v="1"/>
    <x v="3"/>
    <x v="8"/>
    <x v="577"/>
    <d v="2015-01-16T20:30:07"/>
    <x v="2"/>
  </r>
  <r>
    <n v="577"/>
    <s v="everydayrelay"/>
    <s v="Emails are one of pervasively used mode of communication today. However, emails can be personal and sometimes discretion is needed."/>
    <x v="11"/>
    <n v="10"/>
    <x v="2"/>
    <s v="US"/>
    <s v="USD"/>
    <n v="1463753302"/>
    <n v="1458569302"/>
    <b v="0"/>
    <n v="1"/>
    <b v="0"/>
    <x v="8"/>
    <n v="0"/>
    <n v="10"/>
    <x v="3"/>
    <x v="8"/>
    <x v="578"/>
    <d v="2015-03-17T18:10:33"/>
    <x v="4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x v="8"/>
    <n v="0"/>
    <n v="2"/>
    <x v="3"/>
    <x v="8"/>
    <x v="579"/>
    <d v="2016-09-18T18:28:06"/>
    <x v="2"/>
  </r>
  <r>
    <n v="579"/>
    <s v="Course: Learn Cryptography"/>
    <s v="Learn classic and public key cryptography with a full proof-of-concept system in JavaScript."/>
    <x v="15"/>
    <n v="175"/>
    <x v="2"/>
    <s v="US"/>
    <s v="USD"/>
    <n v="1419539223"/>
    <n v="1416947223"/>
    <b v="0"/>
    <n v="5"/>
    <b v="0"/>
    <x v="8"/>
    <n v="1"/>
    <n v="35"/>
    <x v="3"/>
    <x v="8"/>
    <x v="580"/>
    <d v="2015-06-23T14:44:59"/>
    <x v="5"/>
  </r>
  <r>
    <n v="580"/>
    <s v="Talented Minds â­ï¸"/>
    <s v="I Want To Create A Website That Helps Young Inventors Of Today Broadcast Their Talents &amp; Help Get The Reconigition They Deserve"/>
    <x v="10"/>
    <n v="1"/>
    <x v="2"/>
    <s v="US"/>
    <s v="USD"/>
    <n v="1474580867"/>
    <n v="1471988867"/>
    <b v="0"/>
    <n v="1"/>
    <b v="0"/>
    <x v="8"/>
    <n v="0"/>
    <n v="1"/>
    <x v="3"/>
    <x v="8"/>
    <x v="581"/>
    <d v="2016-01-08T13:18:51"/>
    <x v="4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x v="8"/>
    <n v="0"/>
    <n v="0"/>
    <x v="3"/>
    <x v="8"/>
    <x v="582"/>
    <d v="2015-06-22T13:02:10"/>
    <x v="2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x v="8"/>
    <n v="0"/>
    <n v="0"/>
    <x v="3"/>
    <x v="8"/>
    <x v="583"/>
    <d v="2014-11-03T05:34:20"/>
    <x v="2"/>
  </r>
  <r>
    <n v="583"/>
    <s v="HackersArchive.com"/>
    <s v="HackersArchive.com will help rid the web of viruses and scams found everywhere else you look!"/>
    <x v="9"/>
    <n v="1"/>
    <x v="2"/>
    <s v="US"/>
    <s v="USD"/>
    <n v="1426800687"/>
    <n v="1424212287"/>
    <b v="0"/>
    <n v="1"/>
    <b v="0"/>
    <x v="8"/>
    <n v="0"/>
    <n v="1"/>
    <x v="3"/>
    <x v="8"/>
    <x v="584"/>
    <d v="2015-03-07T16:15:45"/>
    <x v="2"/>
  </r>
  <r>
    <n v="584"/>
    <s v="scriptCall - The Personal Presentation Platform"/>
    <s v="Script Call takes your presentation from the wall to your audience; from your device to theirs."/>
    <x v="29"/>
    <n v="10"/>
    <x v="2"/>
    <s v="US"/>
    <s v="USD"/>
    <n v="1426522316"/>
    <n v="1423933916"/>
    <b v="0"/>
    <n v="2"/>
    <b v="0"/>
    <x v="8"/>
    <n v="1"/>
    <n v="5"/>
    <x v="3"/>
    <x v="8"/>
    <x v="585"/>
    <d v="2016-03-17T18:43:26"/>
    <x v="2"/>
  </r>
  <r>
    <n v="585"/>
    <s v="Link Card"/>
    <s v="SAVE UP TO 40% WHEN YOU SPEND!_x000a__x000a_PRE-ORDER YOUR LINK CARD TODAY"/>
    <x v="9"/>
    <n v="0"/>
    <x v="2"/>
    <s v="GB"/>
    <s v="GBP"/>
    <n v="1448928000"/>
    <n v="1444123377"/>
    <b v="0"/>
    <n v="0"/>
    <b v="0"/>
    <x v="8"/>
    <n v="0"/>
    <n v="0"/>
    <x v="3"/>
    <x v="8"/>
    <x v="586"/>
    <d v="2015-03-20T01:40:38"/>
    <x v="2"/>
  </r>
  <r>
    <n v="586"/>
    <s v="Employ College 2K"/>
    <s v="Employ College is a movement for companies to hire college graduates from their respected institutions."/>
    <x v="5"/>
    <n v="56"/>
    <x v="2"/>
    <s v="US"/>
    <s v="USD"/>
    <n v="1424032207"/>
    <n v="1421440207"/>
    <b v="0"/>
    <n v="4"/>
    <b v="0"/>
    <x v="8"/>
    <n v="1"/>
    <n v="14"/>
    <x v="3"/>
    <x v="8"/>
    <x v="587"/>
    <d v="2016-10-03T21:31:32"/>
    <x v="2"/>
  </r>
  <r>
    <n v="587"/>
    <s v="Waitresses.com"/>
    <s v="Waitresses.com is an online community devoted to servers around the world. Learn. Connect. Work. Travel. Share._x000a__x000a_Make a pledge today!"/>
    <x v="12"/>
    <n v="2725"/>
    <x v="2"/>
    <s v="CA"/>
    <s v="CAD"/>
    <n v="1429207833"/>
    <n v="1426615833"/>
    <b v="0"/>
    <n v="7"/>
    <b v="0"/>
    <x v="8"/>
    <n v="9"/>
    <n v="389.29"/>
    <x v="3"/>
    <x v="8"/>
    <x v="588"/>
    <d v="2016-06-24T16:55:35"/>
    <x v="2"/>
  </r>
  <r>
    <n v="588"/>
    <s v="TiTraGO! your personal driver"/>
    <s v="Offrire un &quot;TRAGO&quot;, ossia un passaggio con autista che ti segue e ti aspetta mentre concludi i tuoi affari, quando non puoi guidare"/>
    <x v="9"/>
    <n v="301"/>
    <x v="2"/>
    <s v="IT"/>
    <s v="EUR"/>
    <n v="1479410886"/>
    <n v="1474223286"/>
    <b v="0"/>
    <n v="2"/>
    <b v="0"/>
    <x v="8"/>
    <n v="3"/>
    <n v="150.5"/>
    <x v="3"/>
    <x v="8"/>
    <x v="589"/>
    <d v="2014-11-05T00:03:01"/>
    <x v="4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x v="8"/>
    <n v="0"/>
    <n v="1"/>
    <x v="3"/>
    <x v="8"/>
    <x v="590"/>
    <d v="2015-02-12T19:30:02"/>
    <x v="2"/>
  </r>
  <r>
    <n v="590"/>
    <s v="Build a Search Engine and more - Web Engineering Course"/>
    <s v="Learn the skills needed to be a successful web engineer. Create your own complex web applications, deploy servers, use data and more."/>
    <x v="11"/>
    <n v="223"/>
    <x v="2"/>
    <s v="GB"/>
    <s v="GBP"/>
    <n v="1454936460"/>
    <n v="1452259131"/>
    <b v="0"/>
    <n v="9"/>
    <b v="0"/>
    <x v="8"/>
    <n v="4"/>
    <n v="24.78"/>
    <x v="3"/>
    <x v="8"/>
    <x v="591"/>
    <d v="2015-03-10T19:09:22"/>
    <x v="4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x v="8"/>
    <n v="0"/>
    <n v="30.5"/>
    <x v="3"/>
    <x v="8"/>
    <x v="592"/>
    <d v="2014-11-26T20:35:39"/>
    <x v="2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x v="8"/>
    <n v="3"/>
    <n v="250"/>
    <x v="3"/>
    <x v="8"/>
    <x v="593"/>
    <d v="2015-05-19T19:03:35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x v="4"/>
    <n v="115"/>
    <x v="2"/>
    <s v="GB"/>
    <s v="GBP"/>
    <n v="1428333345"/>
    <n v="1425744945"/>
    <b v="0"/>
    <n v="7"/>
    <b v="0"/>
    <x v="8"/>
    <n v="23"/>
    <n v="16.43"/>
    <x v="3"/>
    <x v="8"/>
    <x v="594"/>
    <d v="2014-07-15T15:20:23"/>
    <x v="2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x v="8"/>
    <n v="0"/>
    <n v="13"/>
    <x v="3"/>
    <x v="8"/>
    <x v="595"/>
    <d v="2014-07-29T00:50:56"/>
    <x v="4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x v="8"/>
    <n v="0"/>
    <n v="53.25"/>
    <x v="3"/>
    <x v="8"/>
    <x v="596"/>
    <d v="2015-07-09T08:35:08"/>
    <x v="2"/>
  </r>
  <r>
    <n v="596"/>
    <s v="DigitaliBook free library"/>
    <s v="We present digitaibook,com site which can become a free electronic library with your help,"/>
    <x v="23"/>
    <n v="6"/>
    <x v="2"/>
    <s v="US"/>
    <s v="USD"/>
    <n v="1478122292"/>
    <n v="1475530292"/>
    <b v="0"/>
    <n v="2"/>
    <b v="0"/>
    <x v="8"/>
    <n v="0"/>
    <n v="3"/>
    <x v="3"/>
    <x v="8"/>
    <x v="597"/>
    <d v="2015-04-08T15:36:49"/>
    <x v="4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x v="8"/>
    <n v="0"/>
    <n v="10"/>
    <x v="3"/>
    <x v="8"/>
    <x v="598"/>
    <d v="2015-10-23T19:48:56"/>
    <x v="4"/>
  </r>
  <r>
    <n v="598"/>
    <s v="Goals not creeds"/>
    <s v="This is a project to create a crowd-funding site for Urantia Book readers worldwide."/>
    <x v="1"/>
    <n v="850"/>
    <x v="2"/>
    <s v="US"/>
    <s v="USD"/>
    <n v="1417737781"/>
    <n v="1415145781"/>
    <b v="0"/>
    <n v="7"/>
    <b v="0"/>
    <x v="8"/>
    <n v="34"/>
    <n v="121.43"/>
    <x v="3"/>
    <x v="8"/>
    <x v="599"/>
    <d v="2015-05-16T22:06:20"/>
    <x v="5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x v="8"/>
    <n v="0"/>
    <n v="15.5"/>
    <x v="3"/>
    <x v="8"/>
    <x v="600"/>
    <d v="2015-10-30T00:49:04"/>
    <x v="2"/>
  </r>
  <r>
    <n v="600"/>
    <s v="Anaheim California here we come but we need your help."/>
    <s v="Science Technology Engineering and Math + youth = a brighter tomorrow."/>
    <x v="11"/>
    <n v="100"/>
    <x v="1"/>
    <s v="US"/>
    <s v="USD"/>
    <n v="1431198562"/>
    <n v="1426014562"/>
    <b v="0"/>
    <n v="1"/>
    <b v="0"/>
    <x v="8"/>
    <n v="2"/>
    <n v="100"/>
    <x v="3"/>
    <x v="8"/>
    <x v="601"/>
    <d v="2015-03-23T19:56:26"/>
    <x v="2"/>
  </r>
  <r>
    <n v="601"/>
    <s v="Privster.net - Privacy anywhere, whenever for free."/>
    <s v="In today's day and age every website tracks your IP Address and information, it's time to keep your information private and secure."/>
    <x v="5"/>
    <n v="140"/>
    <x v="1"/>
    <s v="CA"/>
    <s v="CAD"/>
    <n v="1419626139"/>
    <n v="1417034139"/>
    <b v="0"/>
    <n v="6"/>
    <b v="0"/>
    <x v="8"/>
    <n v="1"/>
    <n v="23.33"/>
    <x v="3"/>
    <x v="8"/>
    <x v="602"/>
    <d v="2015-11-20T13:27:17"/>
    <x v="5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x v="8"/>
    <n v="0"/>
    <n v="0"/>
    <x v="3"/>
    <x v="8"/>
    <x v="603"/>
    <d v="2016-08-03T00:45:46"/>
    <x v="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x v="8"/>
    <n v="4"/>
    <n v="45.39"/>
    <x v="3"/>
    <x v="8"/>
    <x v="604"/>
    <d v="2015-08-31T11:55:20"/>
    <x v="5"/>
  </r>
  <r>
    <n v="604"/>
    <s v="Don't Shoot the Messenger Chick (Canceled)"/>
    <s v="Bad news is our business. We deliver the news you don't want to and soften the blow with custom designed gifts and personalized verse."/>
    <x v="16"/>
    <n v="0"/>
    <x v="1"/>
    <s v="US"/>
    <s v="USD"/>
    <n v="1409187056"/>
    <n v="1406595056"/>
    <b v="0"/>
    <n v="0"/>
    <b v="0"/>
    <x v="8"/>
    <n v="0"/>
    <n v="0"/>
    <x v="3"/>
    <x v="8"/>
    <x v="605"/>
    <d v="2016-05-25T01:29:00"/>
    <x v="5"/>
  </r>
  <r>
    <n v="605"/>
    <s v="Teach Your Parents iPad (Canceled)"/>
    <s v="An iPad support care package for your parents / seniors."/>
    <x v="11"/>
    <n v="131"/>
    <x v="1"/>
    <s v="US"/>
    <s v="USD"/>
    <n v="1440318908"/>
    <n v="1436430908"/>
    <b v="0"/>
    <n v="8"/>
    <b v="0"/>
    <x v="8"/>
    <n v="3"/>
    <n v="16.38"/>
    <x v="3"/>
    <x v="8"/>
    <x v="606"/>
    <d v="2015-08-26T02:55:59"/>
    <x v="2"/>
  </r>
  <r>
    <n v="606"/>
    <s v="All in One Cloud Business Management - Extendix Panel"/>
    <s v="No more expensive, difficult and seperated packages for your business management. It's time for an All-in-One solution for your company"/>
    <x v="11"/>
    <n v="10"/>
    <x v="1"/>
    <s v="NL"/>
    <s v="EUR"/>
    <n v="1432479600"/>
    <n v="1428507409"/>
    <b v="0"/>
    <n v="1"/>
    <b v="0"/>
    <x v="8"/>
    <n v="0"/>
    <n v="10"/>
    <x v="3"/>
    <x v="8"/>
    <x v="607"/>
    <d v="2017-01-26T09:01:47"/>
    <x v="2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x v="8"/>
    <n v="0"/>
    <n v="0"/>
    <x v="3"/>
    <x v="8"/>
    <x v="608"/>
    <d v="2015-03-24T08:14:03"/>
    <x v="2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x v="8"/>
    <n v="1"/>
    <n v="292.2"/>
    <x v="3"/>
    <x v="8"/>
    <x v="609"/>
    <d v="2015-11-09T19:26:43"/>
    <x v="2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x v="8"/>
    <n v="1"/>
    <n v="5"/>
    <x v="3"/>
    <x v="8"/>
    <x v="610"/>
    <d v="2014-09-26T15:36:30"/>
    <x v="2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x v="8"/>
    <n v="0"/>
    <n v="0"/>
    <x v="3"/>
    <x v="8"/>
    <x v="611"/>
    <d v="2014-07-11T17:12:18"/>
    <x v="2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x v="8"/>
    <n v="0"/>
    <n v="0"/>
    <x v="3"/>
    <x v="8"/>
    <x v="612"/>
    <d v="2016-06-07T23:42:17"/>
    <x v="2"/>
  </r>
  <r>
    <n v="612"/>
    <s v="Web Streaming 2.0 (Canceled)"/>
    <s v="A Fast and Reliable new Web platform to stream videos from Internet"/>
    <x v="5"/>
    <n v="0"/>
    <x v="1"/>
    <s v="IT"/>
    <s v="EUR"/>
    <n v="1472777146"/>
    <n v="1470185146"/>
    <b v="0"/>
    <n v="0"/>
    <b v="0"/>
    <x v="8"/>
    <n v="0"/>
    <n v="0"/>
    <x v="3"/>
    <x v="8"/>
    <x v="613"/>
    <d v="2016-06-11T18:35:38"/>
    <x v="4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x v="8"/>
    <n v="21"/>
    <n v="105.93"/>
    <x v="3"/>
    <x v="8"/>
    <x v="614"/>
    <d v="2015-04-28T00:13:17"/>
    <x v="2"/>
  </r>
  <r>
    <n v="614"/>
    <s v="Lets Reinvent Our Election Process (Canceled)"/>
    <s v="Something is wrong when your choices are between a &quot;giant douche and a turd sandwich.&quot;  So, lets make it better."/>
    <x v="5"/>
    <n v="0"/>
    <x v="1"/>
    <s v="US"/>
    <s v="USD"/>
    <n v="1466731740"/>
    <n v="1464139740"/>
    <b v="0"/>
    <n v="0"/>
    <b v="0"/>
    <x v="8"/>
    <n v="0"/>
    <n v="0"/>
    <x v="3"/>
    <x v="8"/>
    <x v="615"/>
    <d v="2015-04-14T23:44:01"/>
    <x v="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x v="8"/>
    <n v="0"/>
    <n v="0"/>
    <x v="3"/>
    <x v="8"/>
    <x v="616"/>
    <d v="2017-02-24T21:29:37"/>
    <x v="2"/>
  </r>
  <r>
    <n v="616"/>
    <s v="S'time Soirees (Canceled)"/>
    <s v="Hormis la similitude envers d'autres rÃ©seaux socials, celui-ci vous permettra d'organiser / participer Ã  des soirÃ©es trÃ¨s facilement !"/>
    <x v="11"/>
    <n v="0"/>
    <x v="1"/>
    <s v="FR"/>
    <s v="EUR"/>
    <n v="1488013307"/>
    <n v="1485421307"/>
    <b v="0"/>
    <n v="0"/>
    <b v="0"/>
    <x v="8"/>
    <n v="0"/>
    <n v="0"/>
    <x v="3"/>
    <x v="8"/>
    <x v="617"/>
    <d v="2015-07-13T13:25:39"/>
    <x v="3"/>
  </r>
  <r>
    <n v="617"/>
    <s v="Get Affordable Website with Premium Hosting and Domain"/>
    <s v="At beSpider you can create and publish you websites within minutes. 100s of pre-build templates, free domain, free cloud base hosting."/>
    <x v="14"/>
    <n v="60"/>
    <x v="1"/>
    <s v="GB"/>
    <s v="GBP"/>
    <n v="1431072843"/>
    <n v="1427184843"/>
    <b v="0"/>
    <n v="3"/>
    <b v="0"/>
    <x v="8"/>
    <n v="3"/>
    <n v="20"/>
    <x v="3"/>
    <x v="8"/>
    <x v="618"/>
    <d v="2016-01-15T07:21:51"/>
    <x v="2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x v="8"/>
    <n v="0"/>
    <n v="0"/>
    <x v="3"/>
    <x v="8"/>
    <x v="619"/>
    <d v="2014-06-13T16:37:37"/>
    <x v="2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x v="8"/>
    <n v="0"/>
    <n v="1"/>
    <x v="3"/>
    <x v="8"/>
    <x v="620"/>
    <d v="2016-04-14T15:18:28"/>
    <x v="5"/>
  </r>
  <r>
    <n v="620"/>
    <s v="iShopGreen.ca - the green product marketplace (Canceled)"/>
    <s v="iShopGreen.ca is an online marketplace that connects consumers and suppliers with green products &amp; services"/>
    <x v="12"/>
    <n v="300"/>
    <x v="1"/>
    <s v="CA"/>
    <s v="CAD"/>
    <n v="1408986738"/>
    <n v="1405098738"/>
    <b v="0"/>
    <n v="1"/>
    <b v="0"/>
    <x v="8"/>
    <n v="1"/>
    <n v="300"/>
    <x v="3"/>
    <x v="8"/>
    <x v="621"/>
    <d v="2015-08-07T14:52:01"/>
    <x v="5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x v="8"/>
    <n v="1"/>
    <n v="87"/>
    <x v="3"/>
    <x v="8"/>
    <x v="622"/>
    <d v="2016-04-29T18:32:09"/>
    <x v="4"/>
  </r>
  <r>
    <n v="622"/>
    <s v="The Animal Shelter Network website (Canceled)"/>
    <s v="The Animal Shelter Network is a free website for collaboration and communication between animal shelters, rescues and humane societies."/>
    <x v="13"/>
    <n v="341"/>
    <x v="1"/>
    <s v="US"/>
    <s v="USD"/>
    <n v="1467398138"/>
    <n v="1465670138"/>
    <b v="0"/>
    <n v="9"/>
    <b v="0"/>
    <x v="8"/>
    <n v="6"/>
    <n v="37.89"/>
    <x v="3"/>
    <x v="8"/>
    <x v="623"/>
    <d v="2015-10-26T15:49:25"/>
    <x v="4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x v="8"/>
    <n v="0"/>
    <n v="0"/>
    <x v="3"/>
    <x v="8"/>
    <x v="624"/>
    <d v="2016-05-17T07:11:02"/>
    <x v="2"/>
  </r>
  <r>
    <n v="624"/>
    <s v="NeedSomeLoven.com (Canceled)"/>
    <s v="I am designing a fun, high tech dating website, with over 25 cool features. It is innovate as well as user friendly."/>
    <x v="11"/>
    <n v="0"/>
    <x v="1"/>
    <s v="US"/>
    <s v="USD"/>
    <n v="1431647041"/>
    <n v="1429055041"/>
    <b v="0"/>
    <n v="0"/>
    <b v="0"/>
    <x v="8"/>
    <n v="0"/>
    <n v="0"/>
    <x v="3"/>
    <x v="8"/>
    <x v="625"/>
    <d v="2015-01-27T22:17:09"/>
    <x v="2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x v="8"/>
    <n v="0"/>
    <n v="0"/>
    <x v="3"/>
    <x v="8"/>
    <x v="626"/>
    <d v="2015-03-13T02:12:42"/>
    <x v="3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x v="8"/>
    <n v="17"/>
    <n v="111.41"/>
    <x v="3"/>
    <x v="8"/>
    <x v="627"/>
    <d v="2015-05-07T10:55:50"/>
    <x v="2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x v="8"/>
    <n v="0"/>
    <n v="90"/>
    <x v="3"/>
    <x v="8"/>
    <x v="628"/>
    <d v="2017-01-27T23:05:18"/>
    <x v="4"/>
  </r>
  <r>
    <n v="628"/>
    <s v="Website for Firearms Education &amp; Sale of Accessories"/>
    <s v="Funding of website design &amp; materials for education about firearms, firearm safety &amp; firearm related apparel"/>
    <x v="11"/>
    <n v="0"/>
    <x v="1"/>
    <s v="US"/>
    <s v="USD"/>
    <n v="1405269457"/>
    <n v="1402677457"/>
    <b v="0"/>
    <n v="0"/>
    <b v="0"/>
    <x v="8"/>
    <n v="0"/>
    <n v="0"/>
    <x v="3"/>
    <x v="8"/>
    <x v="629"/>
    <d v="2017-01-24T14:14:22"/>
    <x v="5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x v="8"/>
    <n v="0"/>
    <n v="116.67"/>
    <x v="3"/>
    <x v="8"/>
    <x v="630"/>
    <d v="2014-08-14T13:59:55"/>
    <x v="4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x v="8"/>
    <n v="0"/>
    <n v="10"/>
    <x v="3"/>
    <x v="8"/>
    <x v="631"/>
    <d v="2016-11-09T10:05:15"/>
    <x v="2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x v="8"/>
    <n v="1"/>
    <n v="76.67"/>
    <x v="3"/>
    <x v="8"/>
    <x v="632"/>
    <d v="2015-07-14T13:40:48"/>
    <x v="4"/>
  </r>
  <r>
    <n v="632"/>
    <s v="UniWherse.com - Bring students future (Canceled)"/>
    <s v="Our goal is to create a system, students can find universities that best match their interests."/>
    <x v="23"/>
    <n v="0"/>
    <x v="1"/>
    <s v="NL"/>
    <s v="EUR"/>
    <n v="1448470165"/>
    <n v="1445874565"/>
    <b v="0"/>
    <n v="0"/>
    <b v="0"/>
    <x v="8"/>
    <n v="0"/>
    <n v="0"/>
    <x v="3"/>
    <x v="8"/>
    <x v="633"/>
    <d v="2015-07-14T15:37:54"/>
    <x v="2"/>
  </r>
  <r>
    <n v="633"/>
    <s v="Uivo-fast,secure emergency contact system for your property"/>
    <s v="Uivo lets police and fire department personnel quickly contact you in the event of an emergency involving your property."/>
    <x v="5"/>
    <n v="1245"/>
    <x v="1"/>
    <s v="US"/>
    <s v="USD"/>
    <n v="1466204400"/>
    <n v="1463469062"/>
    <b v="0"/>
    <n v="25"/>
    <b v="0"/>
    <x v="8"/>
    <n v="12"/>
    <n v="49.8"/>
    <x v="3"/>
    <x v="8"/>
    <x v="634"/>
    <d v="2015-04-06T15:24:35"/>
    <x v="4"/>
  </r>
  <r>
    <n v="634"/>
    <s v="pitchtograndma (Canceled)"/>
    <s v="We help companies to explain what they do in simple, grandma-would-understand terms."/>
    <x v="11"/>
    <n v="1"/>
    <x v="1"/>
    <s v="US"/>
    <s v="USD"/>
    <n v="1424989029"/>
    <n v="1422397029"/>
    <b v="0"/>
    <n v="1"/>
    <b v="0"/>
    <x v="8"/>
    <n v="0"/>
    <n v="1"/>
    <x v="3"/>
    <x v="8"/>
    <x v="635"/>
    <d v="2014-09-16T15:58:59"/>
    <x v="2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x v="8"/>
    <n v="0"/>
    <n v="2"/>
    <x v="3"/>
    <x v="8"/>
    <x v="636"/>
    <d v="2016-07-13T00:37:54"/>
    <x v="2"/>
  </r>
  <r>
    <n v="636"/>
    <s v="Keto Advice (Canceled)"/>
    <s v="With no central location for keto knowledge, keto advice will be a community run knowledge base."/>
    <x v="14"/>
    <n v="4"/>
    <x v="1"/>
    <s v="GB"/>
    <s v="GBP"/>
    <n v="1433587620"/>
    <n v="1430996150"/>
    <b v="0"/>
    <n v="1"/>
    <b v="0"/>
    <x v="8"/>
    <n v="0"/>
    <n v="4"/>
    <x v="3"/>
    <x v="8"/>
    <x v="637"/>
    <d v="2014-07-12T20:27:47"/>
    <x v="2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x v="8"/>
    <n v="0"/>
    <n v="0"/>
    <x v="3"/>
    <x v="8"/>
    <x v="638"/>
    <d v="2016-02-16T18:25:49"/>
    <x v="3"/>
  </r>
  <r>
    <n v="638"/>
    <s v="W (Canceled)"/>
    <s v="O0"/>
    <x v="61"/>
    <n v="18"/>
    <x v="1"/>
    <s v="DE"/>
    <s v="EUR"/>
    <n v="1490447662"/>
    <n v="1485267262"/>
    <b v="0"/>
    <n v="6"/>
    <b v="0"/>
    <x v="8"/>
    <n v="0"/>
    <n v="3"/>
    <x v="3"/>
    <x v="8"/>
    <x v="639"/>
    <d v="2014-09-09T16:38:28"/>
    <x v="3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x v="8"/>
    <n v="0"/>
    <n v="1"/>
    <x v="3"/>
    <x v="8"/>
    <x v="640"/>
    <d v="2014-08-26T21:53:33"/>
    <x v="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x v="9"/>
    <n v="144"/>
    <n v="50.5"/>
    <x v="3"/>
    <x v="9"/>
    <x v="641"/>
    <d v="2014-10-20T00:53:04"/>
    <x v="4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x v="9"/>
    <n v="119"/>
    <n v="151.32"/>
    <x v="3"/>
    <x v="9"/>
    <x v="642"/>
    <d v="2014-11-13T00:25:11"/>
    <x v="2"/>
  </r>
  <r>
    <n v="642"/>
    <s v="Gauss - Redefining Eye Protection for the Digital Age"/>
    <s v="Gauss glasses protect your eyes in front of screens and outside with self-tinting lenses and a new, proprietary coating technology."/>
    <x v="23"/>
    <n v="292097"/>
    <x v="0"/>
    <s v="DE"/>
    <s v="EUR"/>
    <n v="1439998674"/>
    <n v="1436888274"/>
    <b v="0"/>
    <n v="2174"/>
    <b v="1"/>
    <x v="9"/>
    <n v="1460"/>
    <n v="134.36000000000001"/>
    <x v="3"/>
    <x v="9"/>
    <x v="643"/>
    <d v="2016-11-01T16:34:10"/>
    <x v="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x v="9"/>
    <n v="106"/>
    <n v="174.03"/>
    <x v="3"/>
    <x v="9"/>
    <x v="644"/>
    <d v="2015-07-14T14:50:40"/>
    <x v="2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x v="9"/>
    <n v="300"/>
    <n v="73.489999999999995"/>
    <x v="3"/>
    <x v="9"/>
    <x v="645"/>
    <d v="2015-06-08T22:58:33"/>
    <x v="5"/>
  </r>
  <r>
    <n v="645"/>
    <s v="Carbon Fiber Collar Stays"/>
    <s v="Ever wanted to own something made out of carbon fiber? Now you can!"/>
    <x v="14"/>
    <n v="5574"/>
    <x v="0"/>
    <s v="US"/>
    <s v="USD"/>
    <n v="1470962274"/>
    <n v="1468370274"/>
    <b v="0"/>
    <n v="237"/>
    <b v="1"/>
    <x v="9"/>
    <n v="279"/>
    <n v="23.52"/>
    <x v="3"/>
    <x v="9"/>
    <x v="646"/>
    <d v="2015-02-10T22:58:32"/>
    <x v="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x v="9"/>
    <n v="132"/>
    <n v="39.07"/>
    <x v="3"/>
    <x v="9"/>
    <x v="647"/>
    <d v="2016-02-17T19:18:39"/>
    <x v="5"/>
  </r>
  <r>
    <n v="647"/>
    <s v="Silver anti-radiation underwear. Keep body cool in summer"/>
    <s v="Wengash Silver underwear: 100% pure silver. Block cell phone, wifi and microwave radiation, protect your reproductive organs and sperm"/>
    <x v="14"/>
    <n v="2141"/>
    <x v="0"/>
    <s v="CA"/>
    <s v="CAD"/>
    <n v="1458235549"/>
    <n v="1455647149"/>
    <b v="0"/>
    <n v="17"/>
    <b v="1"/>
    <x v="9"/>
    <n v="107"/>
    <n v="125.94"/>
    <x v="3"/>
    <x v="9"/>
    <x v="648"/>
    <d v="2015-11-23T20:17:52"/>
    <x v="4"/>
  </r>
  <r>
    <n v="648"/>
    <s v="Audio Jacket"/>
    <s v="Get ready for the next product that you canâ€™t live without"/>
    <x v="20"/>
    <n v="44388"/>
    <x v="0"/>
    <s v="US"/>
    <s v="USD"/>
    <n v="1413304708"/>
    <n v="1410280708"/>
    <b v="0"/>
    <n v="27"/>
    <b v="1"/>
    <x v="9"/>
    <n v="127"/>
    <n v="1644"/>
    <x v="3"/>
    <x v="9"/>
    <x v="649"/>
    <d v="2015-06-24T03:51:29"/>
    <x v="5"/>
  </r>
  <r>
    <n v="649"/>
    <s v="VIVO Solar Bag"/>
    <s v="A backpack with a built in solar panel to charge any USB device. Includes removable battery pack, USB cable, and 7 different adapters!"/>
    <x v="1"/>
    <n v="3499"/>
    <x v="0"/>
    <s v="US"/>
    <s v="USD"/>
    <n v="1410904413"/>
    <n v="1409090013"/>
    <b v="0"/>
    <n v="82"/>
    <b v="1"/>
    <x v="9"/>
    <n v="140"/>
    <n v="42.67"/>
    <x v="3"/>
    <x v="9"/>
    <x v="650"/>
    <d v="2015-07-24T14:14:55"/>
    <x v="5"/>
  </r>
  <r>
    <n v="650"/>
    <s v="Jake Lazarow's Eagle Project"/>
    <s v="This project is designed to obtain flash drive bracelets with a child's information on it for parents to wear in case of emergencies"/>
    <x v="16"/>
    <n v="1686"/>
    <x v="0"/>
    <s v="US"/>
    <s v="USD"/>
    <n v="1418953984"/>
    <n v="1413766384"/>
    <b v="0"/>
    <n v="48"/>
    <b v="1"/>
    <x v="9"/>
    <n v="112"/>
    <n v="35.130000000000003"/>
    <x v="3"/>
    <x v="9"/>
    <x v="651"/>
    <d v="2014-10-10T17:47:59"/>
    <x v="5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x v="9"/>
    <n v="101"/>
    <n v="239.35"/>
    <x v="3"/>
    <x v="9"/>
    <x v="652"/>
    <d v="2016-09-23T15:29:19"/>
    <x v="5"/>
  </r>
  <r>
    <n v="652"/>
    <s v="The Zossom Phone Case"/>
    <s v="Zossom is a smart phone case with a strap. Forget the days of shattered screens and scratches. The Zossom case keeps your phone safe."/>
    <x v="10"/>
    <n v="3014"/>
    <x v="0"/>
    <s v="US"/>
    <s v="USD"/>
    <n v="1480613650"/>
    <n v="1478018050"/>
    <b v="0"/>
    <n v="28"/>
    <b v="1"/>
    <x v="9"/>
    <n v="100"/>
    <n v="107.64"/>
    <x v="3"/>
    <x v="9"/>
    <x v="653"/>
    <d v="2014-12-17T10:30:47"/>
    <x v="4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x v="9"/>
    <n v="141"/>
    <n v="95.83"/>
    <x v="3"/>
    <x v="9"/>
    <x v="654"/>
    <d v="2015-06-18T20:14:16"/>
    <x v="2"/>
  </r>
  <r>
    <n v="654"/>
    <s v="TRASENSE MOVEMENT: The Smartest Daily Tracker for Under $30"/>
    <s v="The MOVEMENT delivers the same tracking functions as the industry leaders at a fraction of the cost. SUPPORT our Project Today."/>
    <x v="15"/>
    <n v="32075"/>
    <x v="0"/>
    <s v="US"/>
    <s v="USD"/>
    <n v="1436396313"/>
    <n v="1433804313"/>
    <b v="0"/>
    <n v="1013"/>
    <b v="1"/>
    <x v="9"/>
    <n v="267"/>
    <n v="31.66"/>
    <x v="3"/>
    <x v="9"/>
    <x v="655"/>
    <d v="2015-03-14T15:59:35"/>
    <x v="2"/>
  </r>
  <r>
    <n v="655"/>
    <s v="Spark: The Watch That Keeps You Awake"/>
    <s v="Meet Spark: The friendly companion that helps you stay awake during the day. Re-released with new features!"/>
    <x v="8"/>
    <n v="11751"/>
    <x v="0"/>
    <s v="US"/>
    <s v="USD"/>
    <n v="1426197512"/>
    <n v="1423609112"/>
    <b v="0"/>
    <n v="274"/>
    <b v="1"/>
    <x v="9"/>
    <n v="147"/>
    <n v="42.89"/>
    <x v="3"/>
    <x v="9"/>
    <x v="656"/>
    <d v="2016-11-14T17:04:21"/>
    <x v="2"/>
  </r>
  <r>
    <n v="656"/>
    <s v="Motion Control Camera Camcorder HD Bluetooth Smart Glasses"/>
    <s v="Innovative smart glasses allow you recording videos, taking pictures and connecting to your phone with smart defined gestures."/>
    <x v="11"/>
    <n v="10678"/>
    <x v="0"/>
    <s v="US"/>
    <s v="USD"/>
    <n v="1460917119"/>
    <n v="1455736719"/>
    <b v="0"/>
    <n v="87"/>
    <b v="1"/>
    <x v="9"/>
    <n v="214"/>
    <n v="122.74"/>
    <x v="3"/>
    <x v="9"/>
    <x v="657"/>
    <d v="2014-07-18T19:58:18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x v="9"/>
    <n v="126"/>
    <n v="190.45"/>
    <x v="3"/>
    <x v="9"/>
    <x v="658"/>
    <d v="2016-09-19T08:57:43"/>
    <x v="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x v="9"/>
    <n v="104"/>
    <n v="109.34"/>
    <x v="3"/>
    <x v="9"/>
    <x v="659"/>
    <d v="2015-03-27T19:57:02"/>
    <x v="2"/>
  </r>
  <r>
    <n v="659"/>
    <s v="Lulu Watch Designs - Apple Watch"/>
    <s v="Sync up your lifestyle"/>
    <x v="10"/>
    <n v="3017"/>
    <x v="0"/>
    <s v="US"/>
    <s v="USD"/>
    <n v="1440339295"/>
    <n v="1437747295"/>
    <b v="0"/>
    <n v="21"/>
    <b v="1"/>
    <x v="9"/>
    <n v="101"/>
    <n v="143.66999999999999"/>
    <x v="3"/>
    <x v="9"/>
    <x v="660"/>
    <d v="2016-06-06T15:00:58"/>
    <x v="2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x v="9"/>
    <n v="3"/>
    <n v="84.94"/>
    <x v="3"/>
    <x v="9"/>
    <x v="661"/>
    <d v="2016-05-16T17:02:00"/>
    <x v="5"/>
  </r>
  <r>
    <n v="661"/>
    <s v="AirString"/>
    <s v="AirString keeps your AirPods from getting lost by keeping the pair together with a  durable and premium quality string."/>
    <x v="5"/>
    <n v="95"/>
    <x v="2"/>
    <s v="US"/>
    <s v="USD"/>
    <n v="1477236559"/>
    <n v="1474644559"/>
    <b v="0"/>
    <n v="9"/>
    <b v="0"/>
    <x v="9"/>
    <n v="1"/>
    <n v="10.56"/>
    <x v="3"/>
    <x v="9"/>
    <x v="662"/>
    <d v="2014-12-11T16:37:32"/>
    <x v="4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x v="9"/>
    <n v="0"/>
    <n v="39"/>
    <x v="3"/>
    <x v="9"/>
    <x v="663"/>
    <d v="2014-12-01T05:16:04"/>
    <x v="5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x v="9"/>
    <n v="0"/>
    <n v="100"/>
    <x v="3"/>
    <x v="9"/>
    <x v="664"/>
    <d v="2014-07-18T20:10:17"/>
    <x v="2"/>
  </r>
  <r>
    <n v="664"/>
    <s v="Oregon Babyâ„¢ Diapers"/>
    <s v="Save Oregon Babyâ„¢ Diapers, a handmade business, run by awesome moms in Southern Oregon, from permanently closing!"/>
    <x v="15"/>
    <n v="904"/>
    <x v="2"/>
    <s v="US"/>
    <s v="USD"/>
    <n v="1428940775"/>
    <n v="1426348775"/>
    <b v="0"/>
    <n v="29"/>
    <b v="0"/>
    <x v="9"/>
    <n v="8"/>
    <n v="31.17"/>
    <x v="3"/>
    <x v="9"/>
    <x v="665"/>
    <d v="2014-06-13T02:47:07"/>
    <x v="2"/>
  </r>
  <r>
    <n v="665"/>
    <s v="CulBox , Open Source Wearable Smart Watch for Arduino"/>
    <s v="Culbox is an Open Source Wrist Watch for Arduino with built in Bluetooth and bunch of Hi-Tech sensors and tons of features for Makers"/>
    <x v="5"/>
    <n v="1864"/>
    <x v="2"/>
    <s v="US"/>
    <s v="USD"/>
    <n v="1484327061"/>
    <n v="1479143061"/>
    <b v="0"/>
    <n v="12"/>
    <b v="0"/>
    <x v="9"/>
    <n v="19"/>
    <n v="155.33000000000001"/>
    <x v="3"/>
    <x v="9"/>
    <x v="666"/>
    <d v="2014-12-02T22:20:04"/>
    <x v="4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x v="9"/>
    <n v="0"/>
    <n v="2"/>
    <x v="3"/>
    <x v="9"/>
    <x v="667"/>
    <d v="2015-01-08T18:26:21"/>
    <x v="5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x v="9"/>
    <n v="10"/>
    <n v="178.93"/>
    <x v="3"/>
    <x v="9"/>
    <x v="668"/>
    <d v="2016-05-14T09:41:35"/>
    <x v="4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x v="9"/>
    <n v="5"/>
    <n v="27.36"/>
    <x v="3"/>
    <x v="9"/>
    <x v="669"/>
    <d v="2016-04-21T09:02:18"/>
    <x v="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x v="9"/>
    <n v="22"/>
    <n v="1536.25"/>
    <x v="3"/>
    <x v="9"/>
    <x v="670"/>
    <d v="2016-07-05T16:41:49"/>
    <x v="4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x v="9"/>
    <n v="29"/>
    <n v="85"/>
    <x v="3"/>
    <x v="9"/>
    <x v="671"/>
    <d v="2014-08-13T12:02:11"/>
    <x v="4"/>
  </r>
  <r>
    <n v="671"/>
    <s v="SmoothEye - Accurately Test Your Alertness and Focus Level"/>
    <s v="SmoothEye tracks eye movements to accurately measure alertness and focus level, allowing you to easily and reliably test your brain."/>
    <x v="12"/>
    <n v="11828"/>
    <x v="2"/>
    <s v="US"/>
    <s v="USD"/>
    <n v="1421208000"/>
    <n v="1418315852"/>
    <b v="0"/>
    <n v="15"/>
    <b v="0"/>
    <x v="9"/>
    <n v="39"/>
    <n v="788.53"/>
    <x v="3"/>
    <x v="9"/>
    <x v="672"/>
    <d v="2016-09-26T19:20:04"/>
    <x v="5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x v="9"/>
    <n v="22"/>
    <n v="50.3"/>
    <x v="3"/>
    <x v="9"/>
    <x v="673"/>
    <d v="2017-02-12T18:22:02"/>
    <x v="5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x v="9"/>
    <n v="0"/>
    <n v="68.33"/>
    <x v="3"/>
    <x v="9"/>
    <x v="674"/>
    <d v="2016-09-21T21:36:04"/>
    <x v="5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x v="9"/>
    <n v="0"/>
    <n v="7.5"/>
    <x v="3"/>
    <x v="9"/>
    <x v="675"/>
    <d v="2014-06-19T11:21:31"/>
    <x v="5"/>
  </r>
  <r>
    <n v="675"/>
    <s v="How to Make Innovative Apple Watch Apps with WatchKit"/>
    <s v="24+ hour online class in WatchKit development from an expert iOS developer and instructor via unconventional, innovative projects."/>
    <x v="13"/>
    <n v="891"/>
    <x v="2"/>
    <s v="US"/>
    <s v="USD"/>
    <n v="1420095540"/>
    <n v="1417558804"/>
    <b v="0"/>
    <n v="26"/>
    <b v="0"/>
    <x v="9"/>
    <n v="15"/>
    <n v="34.270000000000003"/>
    <x v="3"/>
    <x v="9"/>
    <x v="676"/>
    <d v="2014-11-28T20:47:52"/>
    <x v="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x v="9"/>
    <n v="1"/>
    <n v="61.29"/>
    <x v="3"/>
    <x v="9"/>
    <x v="677"/>
    <d v="2015-07-04T16:09:30"/>
    <x v="2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x v="9"/>
    <n v="26"/>
    <n v="133.25"/>
    <x v="3"/>
    <x v="9"/>
    <x v="678"/>
    <d v="2016-12-07T18:00:53"/>
    <x v="4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x v="9"/>
    <n v="4"/>
    <n v="65.180000000000007"/>
    <x v="3"/>
    <x v="9"/>
    <x v="679"/>
    <d v="2015-09-15T02:30:53"/>
    <x v="4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x v="9"/>
    <n v="15"/>
    <n v="93.9"/>
    <x v="3"/>
    <x v="9"/>
    <x v="680"/>
    <d v="2016-11-01T16:01:37"/>
    <x v="4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x v="9"/>
    <n v="26"/>
    <n v="150.65"/>
    <x v="3"/>
    <x v="9"/>
    <x v="681"/>
    <d v="2016-07-28T15:14:01"/>
    <x v="5"/>
  </r>
  <r>
    <n v="681"/>
    <s v="D-Pro Athletic Headband with Carbon Fiber"/>
    <s v="The D-Pro is a lightweight, moisture-wicking headband with a padded carbon fiber insert that reduces the risk of head injury in sports."/>
    <x v="1"/>
    <n v="1"/>
    <x v="2"/>
    <s v="US"/>
    <s v="USD"/>
    <n v="1477509604"/>
    <n v="1474917604"/>
    <b v="0"/>
    <n v="1"/>
    <b v="0"/>
    <x v="9"/>
    <n v="0"/>
    <n v="1"/>
    <x v="3"/>
    <x v="9"/>
    <x v="682"/>
    <d v="2015-06-03T00:40:46"/>
    <x v="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x v="9"/>
    <n v="0"/>
    <n v="13.25"/>
    <x v="3"/>
    <x v="9"/>
    <x v="683"/>
    <d v="2016-11-22T09:01:03"/>
    <x v="3"/>
  </r>
  <r>
    <n v="683"/>
    <s v="Mist Buddy Hydration/Misting Backpack"/>
    <s v="Mist Buddy is a remote controlled misting system, powered by a rechargeable battery with misting/sipping tip for complete coolness."/>
    <x v="20"/>
    <n v="298"/>
    <x v="2"/>
    <s v="US"/>
    <s v="USD"/>
    <n v="1477949764"/>
    <n v="1474493764"/>
    <b v="0"/>
    <n v="3"/>
    <b v="0"/>
    <x v="9"/>
    <n v="1"/>
    <n v="99.33"/>
    <x v="3"/>
    <x v="9"/>
    <x v="684"/>
    <d v="2015-03-31T19:23:47"/>
    <x v="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x v="9"/>
    <n v="7"/>
    <n v="177.39"/>
    <x v="3"/>
    <x v="9"/>
    <x v="685"/>
    <d v="2017-01-02T15:55:59"/>
    <x v="5"/>
  </r>
  <r>
    <n v="685"/>
    <s v="Nomadica All purpose backpack with battery"/>
    <s v="PowerPack is an efficient and affordable backpack with a lithium-ion charger for all electronic devices offering charges on the go!"/>
    <x v="14"/>
    <n v="553"/>
    <x v="2"/>
    <s v="US"/>
    <s v="USD"/>
    <n v="1421095672"/>
    <n v="1417207672"/>
    <b v="0"/>
    <n v="10"/>
    <b v="0"/>
    <x v="9"/>
    <n v="28"/>
    <n v="55.3"/>
    <x v="3"/>
    <x v="9"/>
    <x v="686"/>
    <d v="2014-10-01T12:30:20"/>
    <x v="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x v="9"/>
    <n v="0"/>
    <n v="0"/>
    <x v="3"/>
    <x v="9"/>
    <x v="687"/>
    <d v="2014-06-25T22:15:02"/>
    <x v="2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x v="9"/>
    <n v="4"/>
    <n v="591.66999999999996"/>
    <x v="3"/>
    <x v="9"/>
    <x v="688"/>
    <d v="2016-01-19T12:33:09"/>
    <x v="4"/>
  </r>
  <r>
    <n v="688"/>
    <s v="The Most Advanced Dress Shirt- EVER!!"/>
    <s v="Removable collars and cuffs along with hidden underarm designs that prevent embarrassing and stubborn stains. What does YOUR shirt do?"/>
    <x v="23"/>
    <n v="14598"/>
    <x v="2"/>
    <s v="US"/>
    <s v="USD"/>
    <n v="1444876253"/>
    <n v="1442284253"/>
    <b v="0"/>
    <n v="36"/>
    <b v="0"/>
    <x v="9"/>
    <n v="73"/>
    <n v="405.5"/>
    <x v="3"/>
    <x v="9"/>
    <x v="689"/>
    <d v="2014-08-15T22:20:45"/>
    <x v="2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x v="9"/>
    <n v="58"/>
    <n v="343.15"/>
    <x v="3"/>
    <x v="9"/>
    <x v="690"/>
    <d v="2013-10-16T11:39:08"/>
    <x v="4"/>
  </r>
  <r>
    <n v="690"/>
    <s v="BLOXSHIELD"/>
    <s v="A radiation shield for your fitness tracker, smartwatch or other wearable smart device"/>
    <x v="23"/>
    <n v="2468"/>
    <x v="2"/>
    <s v="US"/>
    <s v="USD"/>
    <n v="1473400800"/>
    <n v="1469718841"/>
    <b v="0"/>
    <n v="34"/>
    <b v="0"/>
    <x v="9"/>
    <n v="12"/>
    <n v="72.59"/>
    <x v="3"/>
    <x v="9"/>
    <x v="691"/>
    <d v="2016-12-11T16:31:21"/>
    <x v="4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x v="9"/>
    <n v="1"/>
    <n v="26"/>
    <x v="3"/>
    <x v="9"/>
    <x v="692"/>
    <d v="2014-06-23T15:54:40"/>
    <x v="2"/>
  </r>
  <r>
    <n v="692"/>
    <s v="Signum Indicators by Brighter Indication"/>
    <s v="A revolutionary, cycling safety device is born! Signum indicators close the communication gap between cyclists and other road users."/>
    <x v="23"/>
    <n v="1306"/>
    <x v="2"/>
    <s v="GB"/>
    <s v="GBP"/>
    <n v="1482397263"/>
    <n v="1479805263"/>
    <b v="0"/>
    <n v="201"/>
    <b v="0"/>
    <x v="9"/>
    <n v="7"/>
    <n v="6.5"/>
    <x v="3"/>
    <x v="9"/>
    <x v="693"/>
    <d v="2016-10-25T17:26:27"/>
    <x v="4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x v="9"/>
    <n v="35"/>
    <n v="119.39"/>
    <x v="3"/>
    <x v="9"/>
    <x v="694"/>
    <d v="2016-12-07T22:49:09"/>
    <x v="2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x v="9"/>
    <n v="0"/>
    <n v="84.29"/>
    <x v="3"/>
    <x v="9"/>
    <x v="695"/>
    <d v="2016-12-22T04:37:48"/>
    <x v="3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x v="9"/>
    <n v="1"/>
    <n v="90.86"/>
    <x v="3"/>
    <x v="9"/>
    <x v="696"/>
    <d v="2016-12-22T11:47:58"/>
    <x v="5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x v="9"/>
    <n v="0"/>
    <n v="1"/>
    <x v="3"/>
    <x v="9"/>
    <x v="697"/>
    <d v="2016-11-02T23:53:03"/>
    <x v="5"/>
  </r>
  <r>
    <n v="697"/>
    <s v="VR Lens Lab - Prescription Lenses for Virtual Reality HMDs"/>
    <s v="Glasses, not for you but your virtual reality headset. Prescription lens adapters, lenses and more to make your VR experiences better."/>
    <x v="11"/>
    <n v="2319"/>
    <x v="2"/>
    <s v="DE"/>
    <s v="EUR"/>
    <n v="1454502789"/>
    <n v="1453206789"/>
    <b v="0"/>
    <n v="114"/>
    <b v="0"/>
    <x v="9"/>
    <n v="46"/>
    <n v="20.34"/>
    <x v="3"/>
    <x v="9"/>
    <x v="698"/>
    <d v="2016-11-22T15:55:27"/>
    <x v="4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x v="9"/>
    <n v="15"/>
    <n v="530.69000000000005"/>
    <x v="3"/>
    <x v="9"/>
    <x v="699"/>
    <d v="2014-07-15T13:56:40"/>
    <x v="5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x v="9"/>
    <n v="82"/>
    <n v="120.39"/>
    <x v="3"/>
    <x v="9"/>
    <x v="700"/>
    <d v="2014-11-05T00:59:19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x v="9"/>
    <n v="3"/>
    <n v="13"/>
    <x v="3"/>
    <x v="9"/>
    <x v="701"/>
    <d v="2014-07-17T23:38:22"/>
    <x v="4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x v="9"/>
    <n v="27"/>
    <n v="291.33"/>
    <x v="3"/>
    <x v="9"/>
    <x v="702"/>
    <d v="2016-11-04T11:01:08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x v="9"/>
    <n v="31"/>
    <n v="124.92"/>
    <x v="3"/>
    <x v="9"/>
    <x v="703"/>
    <d v="2016-01-15T16:20:32"/>
    <x v="4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x v="9"/>
    <n v="6"/>
    <n v="119.57"/>
    <x v="3"/>
    <x v="9"/>
    <x v="704"/>
    <d v="2016-05-06T12:42:12"/>
    <x v="4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x v="9"/>
    <n v="1"/>
    <n v="120.25"/>
    <x v="3"/>
    <x v="9"/>
    <x v="705"/>
    <d v="2016-12-30T18:54:42"/>
    <x v="4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x v="9"/>
    <n v="1"/>
    <n v="195.4"/>
    <x v="3"/>
    <x v="9"/>
    <x v="706"/>
    <d v="2015-09-26T02:10:40"/>
    <x v="4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x v="9"/>
    <n v="0"/>
    <n v="0"/>
    <x v="3"/>
    <x v="9"/>
    <x v="707"/>
    <d v="2014-10-28T15:48:27"/>
    <x v="4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x v="9"/>
    <n v="79"/>
    <n v="117.7"/>
    <x v="3"/>
    <x v="9"/>
    <x v="708"/>
    <d v="2014-08-06T20:30:02"/>
    <x v="4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x v="9"/>
    <n v="22"/>
    <n v="23.95"/>
    <x v="3"/>
    <x v="9"/>
    <x v="709"/>
    <d v="2017-01-17T20:17:27"/>
    <x v="5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x v="9"/>
    <n v="0"/>
    <n v="30.5"/>
    <x v="3"/>
    <x v="9"/>
    <x v="710"/>
    <d v="2016-02-09T00:57:56"/>
    <x v="5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x v="9"/>
    <n v="0"/>
    <n v="0"/>
    <x v="3"/>
    <x v="9"/>
    <x v="711"/>
    <d v="2012-01-01T15:34:51"/>
    <x v="5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x v="9"/>
    <n v="34"/>
    <n v="99.97"/>
    <x v="3"/>
    <x v="9"/>
    <x v="712"/>
    <d v="2014-06-17T13:43:27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x v="9"/>
    <n v="0"/>
    <n v="26.25"/>
    <x v="3"/>
    <x v="9"/>
    <x v="713"/>
    <d v="2012-03-09T19:19:38"/>
    <x v="4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x v="9"/>
    <n v="1"/>
    <n v="199"/>
    <x v="3"/>
    <x v="9"/>
    <x v="714"/>
    <d v="2015-06-29T19:35:49"/>
    <x v="4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x v="9"/>
    <n v="15"/>
    <n v="80.319999999999993"/>
    <x v="3"/>
    <x v="9"/>
    <x v="715"/>
    <d v="2011-05-31T15:19:23"/>
    <x v="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x v="9"/>
    <n v="5"/>
    <n v="115.75"/>
    <x v="3"/>
    <x v="9"/>
    <x v="716"/>
    <d v="2015-11-13T15:01:52"/>
    <x v="2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x v="9"/>
    <n v="10"/>
    <n v="44.69"/>
    <x v="3"/>
    <x v="9"/>
    <x v="717"/>
    <d v="2013-03-13T01:01:27"/>
    <x v="5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x v="9"/>
    <n v="0"/>
    <n v="76.25"/>
    <x v="3"/>
    <x v="9"/>
    <x v="718"/>
    <d v="2012-12-04T00:29:09"/>
    <x v="5"/>
  </r>
  <r>
    <n v="718"/>
    <s v="BioToo - Emergency Temporary Tattoos"/>
    <s v="When every second matters, BioToo temporary tattoos get critical information to emergency personnel to help them help you."/>
    <x v="15"/>
    <n v="90"/>
    <x v="2"/>
    <s v="US"/>
    <s v="USD"/>
    <n v="1487397540"/>
    <n v="1484684247"/>
    <b v="0"/>
    <n v="4"/>
    <b v="0"/>
    <x v="9"/>
    <n v="1"/>
    <n v="22.5"/>
    <x v="3"/>
    <x v="9"/>
    <x v="719"/>
    <d v="2011-07-07T20:05:57"/>
    <x v="3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x v="9"/>
    <n v="1"/>
    <n v="19.399999999999999"/>
    <x v="3"/>
    <x v="9"/>
    <x v="720"/>
    <d v="2012-07-21T04:27:41"/>
    <x v="4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x v="10"/>
    <n v="144"/>
    <n v="66.709999999999994"/>
    <x v="4"/>
    <x v="10"/>
    <x v="721"/>
    <d v="2011-11-07T17:53:11"/>
    <x v="7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x v="10"/>
    <n v="122"/>
    <n v="84.14"/>
    <x v="4"/>
    <x v="10"/>
    <x v="722"/>
    <d v="2011-12-02T19:05:47"/>
    <x v="5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x v="10"/>
    <n v="132"/>
    <n v="215.73"/>
    <x v="4"/>
    <x v="10"/>
    <x v="723"/>
    <d v="2013-07-31T10:11:01"/>
    <x v="7"/>
  </r>
  <r>
    <n v="723"/>
    <s v="The 2015 Pro Football Beast Book"/>
    <s v="The Definitive (and Slightly Ridiculous) Guide to Enjoying the 2015 Pro Football Season"/>
    <x v="11"/>
    <n v="5469"/>
    <x v="0"/>
    <s v="US"/>
    <s v="USD"/>
    <n v="1438228740"/>
    <n v="1435606549"/>
    <b v="0"/>
    <n v="100"/>
    <b v="1"/>
    <x v="10"/>
    <n v="109"/>
    <n v="54.69"/>
    <x v="4"/>
    <x v="10"/>
    <x v="724"/>
    <d v="2013-11-20T10:04:52"/>
    <x v="2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x v="10"/>
    <n v="105"/>
    <n v="51.63"/>
    <x v="4"/>
    <x v="10"/>
    <x v="725"/>
    <d v="2015-04-08T03:57:00"/>
    <x v="1"/>
  </r>
  <r>
    <n v="725"/>
    <s v="The Year It All Made Sense"/>
    <s v="A true story about inspiration and survival - David Alfred George turns his powerful experience into a compelling vBook."/>
    <x v="23"/>
    <n v="20070"/>
    <x v="0"/>
    <s v="US"/>
    <s v="USD"/>
    <n v="1450018912"/>
    <n v="1447426912"/>
    <b v="0"/>
    <n v="140"/>
    <b v="1"/>
    <x v="10"/>
    <n v="100"/>
    <n v="143.36000000000001"/>
    <x v="4"/>
    <x v="10"/>
    <x v="726"/>
    <d v="2014-11-03T00:42:26"/>
    <x v="2"/>
  </r>
  <r>
    <n v="726"/>
    <s v="60 Days to a Radiating Faith"/>
    <s v="&quot;60 Days to a Radiating Faith&quot; is a collection of carefully selected Bible verses to encourage those undergoing cancer treatments."/>
    <x v="1"/>
    <n v="2535"/>
    <x v="0"/>
    <s v="US"/>
    <s v="USD"/>
    <n v="1365728487"/>
    <n v="1363136487"/>
    <b v="0"/>
    <n v="35"/>
    <b v="1"/>
    <x v="10"/>
    <n v="101"/>
    <n v="72.430000000000007"/>
    <x v="4"/>
    <x v="10"/>
    <x v="727"/>
    <d v="2013-11-01T17:37:20"/>
    <x v="6"/>
  </r>
  <r>
    <n v="727"/>
    <s v="CHRISTIAN MERCY: Compassion, Proclamation, and Power"/>
    <s v="A surgeon's call for today's Christians to practice biblical compassion. Pre-order now and turn the tide towards the model Christ gave!"/>
    <x v="0"/>
    <n v="5443"/>
    <x v="0"/>
    <s v="US"/>
    <s v="USD"/>
    <n v="1358198400"/>
    <n v="1354580949"/>
    <b v="0"/>
    <n v="149"/>
    <b v="1"/>
    <x v="10"/>
    <n v="156"/>
    <n v="36.53"/>
    <x v="4"/>
    <x v="10"/>
    <x v="728"/>
    <d v="2014-01-28T06:36:27"/>
    <x v="7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x v="10"/>
    <n v="106"/>
    <n v="60.9"/>
    <x v="4"/>
    <x v="10"/>
    <x v="729"/>
    <d v="2014-10-31T14:29:54"/>
    <x v="1"/>
  </r>
  <r>
    <n v="729"/>
    <s v="The Malformation of Health Care"/>
    <s v="A true David vs.Goliath story about a young adult battling the U.S. health care system to survive and become an advocate for change."/>
    <x v="24"/>
    <n v="5226"/>
    <x v="0"/>
    <s v="US"/>
    <s v="USD"/>
    <n v="1348028861"/>
    <n v="1342844861"/>
    <b v="0"/>
    <n v="120"/>
    <b v="1"/>
    <x v="10"/>
    <n v="131"/>
    <n v="43.55"/>
    <x v="4"/>
    <x v="10"/>
    <x v="730"/>
    <d v="2014-07-09T12:03:49"/>
    <x v="7"/>
  </r>
  <r>
    <n v="730"/>
    <s v="Encyclopedia of Surfing"/>
    <s v="A Massive but Cheerful Online Digital Archive of Surfing"/>
    <x v="23"/>
    <n v="26438"/>
    <x v="0"/>
    <s v="US"/>
    <s v="USD"/>
    <n v="1323280391"/>
    <n v="1320688391"/>
    <b v="0"/>
    <n v="265"/>
    <b v="1"/>
    <x v="10"/>
    <n v="132"/>
    <n v="99.77"/>
    <x v="4"/>
    <x v="10"/>
    <x v="731"/>
    <d v="2015-06-07T03:31:22"/>
    <x v="1"/>
  </r>
  <r>
    <n v="731"/>
    <s v="Portland Boat Tours:  From Dream to Business"/>
    <s v="Be part of the excitement by supporting our first season offering unique perspectives of Portland from the water."/>
    <x v="11"/>
    <n v="6300"/>
    <x v="0"/>
    <s v="US"/>
    <s v="USD"/>
    <n v="1327212000"/>
    <n v="1322852747"/>
    <b v="0"/>
    <n v="71"/>
    <b v="1"/>
    <x v="10"/>
    <n v="126"/>
    <n v="88.73"/>
    <x v="4"/>
    <x v="10"/>
    <x v="732"/>
    <d v="2013-05-07T15:33:26"/>
    <x v="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x v="10"/>
    <n v="160"/>
    <n v="4.92"/>
    <x v="4"/>
    <x v="10"/>
    <x v="733"/>
    <d v="2014-02-19T22:01:52"/>
    <x v="6"/>
  </r>
  <r>
    <n v="733"/>
    <s v="Sinatra Cookbook - Recipes for the Ruby framework"/>
    <s v="Sinatra Cookbook is an ebook featuring 12 fantastic example applications built on the Sinatra framework and many well known Ruby gems."/>
    <x v="1"/>
    <n v="3012"/>
    <x v="0"/>
    <s v="GB"/>
    <s v="GBP"/>
    <n v="1387533892"/>
    <n v="1384941892"/>
    <b v="0"/>
    <n v="169"/>
    <b v="1"/>
    <x v="10"/>
    <n v="120"/>
    <n v="17.82"/>
    <x v="4"/>
    <x v="10"/>
    <x v="734"/>
    <d v="2012-03-22T17:01:25"/>
    <x v="6"/>
  </r>
  <r>
    <n v="734"/>
    <s v="Sideswiped"/>
    <s v="Sideswiped is my story of growing in and trusting God through the mess and mysteries of life."/>
    <x v="2"/>
    <n v="10670"/>
    <x v="0"/>
    <s v="CA"/>
    <s v="CAD"/>
    <n v="1431147600"/>
    <n v="1428465420"/>
    <b v="0"/>
    <n v="57"/>
    <b v="1"/>
    <x v="10"/>
    <n v="126"/>
    <n v="187.19"/>
    <x v="4"/>
    <x v="10"/>
    <x v="735"/>
    <d v="2012-11-13T22:58:23"/>
    <x v="2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x v="10"/>
    <n v="114"/>
    <n v="234.81"/>
    <x v="4"/>
    <x v="10"/>
    <x v="736"/>
    <d v="2013-04-03T13:44:05"/>
    <x v="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x v="10"/>
    <n v="315"/>
    <n v="105.05"/>
    <x v="4"/>
    <x v="10"/>
    <x v="737"/>
    <d v="2012-09-05T01:01:49"/>
    <x v="6"/>
  </r>
  <r>
    <n v="737"/>
    <s v="Eat Mendocino: Writing the Book"/>
    <s v="For one year, two women exclusively ate food produced within Mendocino County, CA. Now, they will write a book about their adventures."/>
    <x v="11"/>
    <n v="6120"/>
    <x v="0"/>
    <s v="US"/>
    <s v="USD"/>
    <n v="1392408000"/>
    <n v="1390890987"/>
    <b v="0"/>
    <n v="108"/>
    <b v="1"/>
    <x v="10"/>
    <n v="122"/>
    <n v="56.67"/>
    <x v="4"/>
    <x v="10"/>
    <x v="738"/>
    <d v="2014-12-15T13:10:19"/>
    <x v="5"/>
  </r>
  <r>
    <n v="738"/>
    <s v="Under the Sour Sun: Hunger through the Eyes of a Child"/>
    <s v="The true story of a child's struggle with hunger, poverty, and war in El Salvador."/>
    <x v="16"/>
    <n v="1601"/>
    <x v="0"/>
    <s v="US"/>
    <s v="USD"/>
    <n v="1417409940"/>
    <n v="1414765794"/>
    <b v="0"/>
    <n v="41"/>
    <b v="1"/>
    <x v="10"/>
    <n v="107"/>
    <n v="39.049999999999997"/>
    <x v="4"/>
    <x v="10"/>
    <x v="739"/>
    <d v="2014-07-11T20:19:26"/>
    <x v="5"/>
  </r>
  <r>
    <n v="739"/>
    <s v="Brother's Keeper: Lessons Learned in Gaining Access"/>
    <s v="Strategies forged and lessons learned from accessing highly selective places where Black men have historically been underrepresented."/>
    <x v="13"/>
    <n v="9500"/>
    <x v="0"/>
    <s v="US"/>
    <s v="USD"/>
    <n v="1407758629"/>
    <n v="1404907429"/>
    <b v="0"/>
    <n v="139"/>
    <b v="1"/>
    <x v="10"/>
    <n v="158"/>
    <n v="68.349999999999994"/>
    <x v="4"/>
    <x v="10"/>
    <x v="740"/>
    <d v="2016-12-29T22:35:30"/>
    <x v="5"/>
  </r>
  <r>
    <n v="740"/>
    <s v="Gloriously Doomed - Search for Armada Shipwreck in Ireland"/>
    <s v="Book on the search for the San Marcos, shipwrecked off the coast of Ireland in 1588 and the mysteries that have drawn men to find her."/>
    <x v="10"/>
    <n v="3222"/>
    <x v="0"/>
    <s v="US"/>
    <s v="USD"/>
    <n v="1434857482"/>
    <n v="1433647882"/>
    <b v="0"/>
    <n v="19"/>
    <b v="1"/>
    <x v="10"/>
    <n v="107"/>
    <n v="169.58"/>
    <x v="4"/>
    <x v="10"/>
    <x v="741"/>
    <d v="2013-01-25T21:04:32"/>
    <x v="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x v="10"/>
    <n v="102"/>
    <n v="141.41999999999999"/>
    <x v="4"/>
    <x v="10"/>
    <x v="742"/>
    <d v="2011-06-19T15:07:55"/>
    <x v="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x v="10"/>
    <n v="111"/>
    <n v="67.39"/>
    <x v="4"/>
    <x v="10"/>
    <x v="743"/>
    <d v="2016-09-26T10:06:57"/>
    <x v="5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x v="10"/>
    <n v="148"/>
    <n v="54.27"/>
    <x v="4"/>
    <x v="10"/>
    <x v="744"/>
    <d v="2015-01-15T14:09:51"/>
    <x v="7"/>
  </r>
  <r>
    <n v="744"/>
    <s v="A Revolutionary Leadership Resource Book"/>
    <s v="Join others to help create a world that is possible -- in your workplace, community and society!"/>
    <x v="11"/>
    <n v="5116"/>
    <x v="0"/>
    <s v="US"/>
    <s v="USD"/>
    <n v="1355439503"/>
    <n v="1352847503"/>
    <b v="0"/>
    <n v="62"/>
    <b v="1"/>
    <x v="10"/>
    <n v="102"/>
    <n v="82.52"/>
    <x v="4"/>
    <x v="10"/>
    <x v="745"/>
    <d v="2012-12-06T17:58:41"/>
    <x v="7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x v="10"/>
    <n v="179"/>
    <n v="53.73"/>
    <x v="4"/>
    <x v="10"/>
    <x v="746"/>
    <d v="2013-04-19T14:31:17"/>
    <x v="6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x v="10"/>
    <n v="111"/>
    <n v="34.21"/>
    <x v="4"/>
    <x v="10"/>
    <x v="747"/>
    <d v="2011-02-16T18:24:19"/>
    <x v="7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x v="10"/>
    <n v="100"/>
    <n v="127.33"/>
    <x v="4"/>
    <x v="10"/>
    <x v="748"/>
    <d v="2012-11-22T01:18:34"/>
    <x v="5"/>
  </r>
  <r>
    <n v="748"/>
    <s v="Meditations for the Childbearing Year - a Book"/>
    <s v="Peace on Earth begins with birth. Educating pregnant women to create a more peaceful world is what this book is all about."/>
    <x v="14"/>
    <n v="2005"/>
    <x v="0"/>
    <s v="US"/>
    <s v="USD"/>
    <n v="1407701966"/>
    <n v="1405109966"/>
    <b v="0"/>
    <n v="44"/>
    <b v="1"/>
    <x v="10"/>
    <n v="100"/>
    <n v="45.57"/>
    <x v="4"/>
    <x v="10"/>
    <x v="749"/>
    <d v="2010-09-08T20:04:28"/>
    <x v="5"/>
  </r>
  <r>
    <n v="749"/>
    <s v="chartwellwest.com"/>
    <s v="A place for rational, fact and data based non-partisan political and societal commentary on things that matter to Americans."/>
    <x v="5"/>
    <n v="10556"/>
    <x v="0"/>
    <s v="US"/>
    <s v="USD"/>
    <n v="1485642930"/>
    <n v="1483050930"/>
    <b v="0"/>
    <n v="110"/>
    <b v="1"/>
    <x v="10"/>
    <n v="106"/>
    <n v="95.96"/>
    <x v="4"/>
    <x v="10"/>
    <x v="750"/>
    <d v="2014-05-30T07:55:39"/>
    <x v="4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x v="10"/>
    <n v="103"/>
    <n v="77.27"/>
    <x v="4"/>
    <x v="10"/>
    <x v="751"/>
    <d v="2016-10-27T18:20:13"/>
    <x v="6"/>
  </r>
  <r>
    <n v="751"/>
    <s v="Surviving the Journey: Letters from the Railroad"/>
    <s v="A young cancer survivor embarks on a cross country railroad adventure while writing her memoir through letters."/>
    <x v="10"/>
    <n v="3555"/>
    <x v="0"/>
    <s v="US"/>
    <s v="USD"/>
    <n v="1312470475"/>
    <n v="1308496075"/>
    <b v="0"/>
    <n v="62"/>
    <b v="1"/>
    <x v="10"/>
    <n v="119"/>
    <n v="57.34"/>
    <x v="4"/>
    <x v="10"/>
    <x v="752"/>
    <d v="2014-01-03T18:02:06"/>
    <x v="1"/>
  </r>
  <r>
    <n v="752"/>
    <s v="ELECTRO GIRL raises awareness to remove the fear of Epilepsy"/>
    <s v="A raw, honest encounter of my colourful journey trying to escape accepting I had Epilepsy &amp; how I found my super powers along the way"/>
    <x v="11"/>
    <n v="5585"/>
    <x v="0"/>
    <s v="AU"/>
    <s v="AUD"/>
    <n v="1476615600"/>
    <n v="1474884417"/>
    <b v="0"/>
    <n v="105"/>
    <b v="1"/>
    <x v="10"/>
    <n v="112"/>
    <n v="53.19"/>
    <x v="4"/>
    <x v="10"/>
    <x v="753"/>
    <d v="2016-11-16T20:36:10"/>
    <x v="4"/>
  </r>
  <r>
    <n v="753"/>
    <s v="Dirshuni: Israeli Women Writing Midrash, volume 2"/>
    <s v="Finally, Jewish sacred texts by Israeli women, volume 2 of an  acclaimed, revolutionary series of powerful, witty, diverse Midrashim."/>
    <x v="5"/>
    <n v="12800"/>
    <x v="0"/>
    <s v="US"/>
    <s v="USD"/>
    <n v="1423922991"/>
    <n v="1421330991"/>
    <b v="0"/>
    <n v="26"/>
    <b v="1"/>
    <x v="10"/>
    <n v="128"/>
    <n v="492.31"/>
    <x v="4"/>
    <x v="10"/>
    <x v="754"/>
    <d v="2013-07-16T10:43:28"/>
    <x v="2"/>
  </r>
  <r>
    <n v="754"/>
    <s v="In Sickness and in Health- a couples journey through cancer"/>
    <s v="A book about a couples first year of marriage. Read the inspirational story of how God helped them overcome cancer, amputation and more"/>
    <x v="14"/>
    <n v="2075"/>
    <x v="0"/>
    <s v="US"/>
    <s v="USD"/>
    <n v="1357408721"/>
    <n v="1354816721"/>
    <b v="0"/>
    <n v="49"/>
    <b v="1"/>
    <x v="10"/>
    <n v="104"/>
    <n v="42.35"/>
    <x v="4"/>
    <x v="10"/>
    <x v="755"/>
    <d v="2015-08-11T04:09:21"/>
    <x v="7"/>
  </r>
  <r>
    <n v="755"/>
    <s v="Rumble Yell: Discovering America's Biggest Bike Ride"/>
    <s v="The hilarious new book about RAGBRAI, America's greatest event that you've never heard of. Crotch lube is entirely optional."/>
    <x v="1"/>
    <n v="2547.69"/>
    <x v="0"/>
    <s v="US"/>
    <s v="USD"/>
    <n v="1369010460"/>
    <n v="1366381877"/>
    <b v="0"/>
    <n v="68"/>
    <b v="1"/>
    <x v="10"/>
    <n v="102"/>
    <n v="37.47"/>
    <x v="4"/>
    <x v="10"/>
    <x v="756"/>
    <d v="2014-09-19T13:01:24"/>
    <x v="6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x v="10"/>
    <n v="118"/>
    <n v="37.450000000000003"/>
    <x v="4"/>
    <x v="10"/>
    <x v="757"/>
    <d v="2015-01-17T18:48:03"/>
    <x v="1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x v="10"/>
    <n v="238"/>
    <n v="33.06"/>
    <x v="4"/>
    <x v="10"/>
    <x v="758"/>
    <d v="2015-04-21T03:26:50"/>
    <x v="7"/>
  </r>
  <r>
    <n v="758"/>
    <s v="Publish Waiting On Humanity"/>
    <s v="I am publishing my book, Waiting on Humanity and need some finishing funds to do so."/>
    <x v="1"/>
    <n v="2550"/>
    <x v="0"/>
    <s v="US"/>
    <s v="USD"/>
    <n v="1286568268"/>
    <n v="1283976268"/>
    <b v="0"/>
    <n v="19"/>
    <b v="1"/>
    <x v="10"/>
    <n v="102"/>
    <n v="134.21"/>
    <x v="4"/>
    <x v="10"/>
    <x v="759"/>
    <d v="2013-11-16T04:58:10"/>
    <x v="0"/>
  </r>
  <r>
    <n v="759"/>
    <s v="Wild Ruins"/>
    <s v="Help me search for the lost ruins of the UK. A unique guide to  lesser known and somewhat known ruins of Britain."/>
    <x v="11"/>
    <n v="5096"/>
    <x v="0"/>
    <s v="GB"/>
    <s v="GBP"/>
    <n v="1404892539"/>
    <n v="1401436539"/>
    <b v="0"/>
    <n v="99"/>
    <b v="1"/>
    <x v="10"/>
    <n v="102"/>
    <n v="51.47"/>
    <x v="4"/>
    <x v="10"/>
    <x v="760"/>
    <d v="2013-11-26T23:54:54"/>
    <x v="5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x v="11"/>
    <n v="0"/>
    <n v="0"/>
    <x v="4"/>
    <x v="11"/>
    <x v="761"/>
    <d v="2013-01-15T23:59:29"/>
    <x v="4"/>
  </r>
  <r>
    <n v="761"/>
    <s v="DONE WITH DEATH"/>
    <s v="The day Chuck died was the day everything changed. Now he has to save the afterlife from extinction or die again trying."/>
    <x v="11"/>
    <n v="235"/>
    <x v="2"/>
    <s v="US"/>
    <s v="USD"/>
    <n v="1391364126"/>
    <n v="1388772126"/>
    <b v="0"/>
    <n v="6"/>
    <b v="0"/>
    <x v="11"/>
    <n v="5"/>
    <n v="39.17"/>
    <x v="4"/>
    <x v="11"/>
    <x v="762"/>
    <d v="2015-12-11T19:46:42"/>
    <x v="5"/>
  </r>
  <r>
    <n v="762"/>
    <s v="Where we used to live - eBook (PROJECT 80%)"/>
    <s v="An original-well-done eBook. Mainly about fiction, action, adventure, and mystery. A story that you've never read!"/>
    <x v="0"/>
    <n v="0"/>
    <x v="2"/>
    <s v="MX"/>
    <s v="MXN"/>
    <n v="1480831200"/>
    <n v="1479328570"/>
    <b v="0"/>
    <n v="0"/>
    <b v="0"/>
    <x v="11"/>
    <n v="0"/>
    <n v="0"/>
    <x v="4"/>
    <x v="11"/>
    <x v="763"/>
    <d v="2009-09-12T01:21:59"/>
    <x v="4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x v="11"/>
    <n v="0"/>
    <n v="5"/>
    <x v="4"/>
    <x v="11"/>
    <x v="764"/>
    <d v="2015-04-06T17:39:45"/>
    <x v="6"/>
  </r>
  <r>
    <n v="764"/>
    <s v="[JOE]KES"/>
    <s v="[JOE]KES is a book full of over 200 original, sometimes funny, pun-ish Joekes. If you hate the book, use it as a coster!"/>
    <x v="11"/>
    <n v="0"/>
    <x v="2"/>
    <s v="US"/>
    <s v="USD"/>
    <n v="1441858161"/>
    <n v="1439266161"/>
    <b v="0"/>
    <n v="0"/>
    <b v="0"/>
    <x v="11"/>
    <n v="0"/>
    <n v="0"/>
    <x v="4"/>
    <x v="11"/>
    <x v="765"/>
    <d v="2014-01-24T18:43:38"/>
    <x v="2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x v="11"/>
    <n v="36"/>
    <n v="57.3"/>
    <x v="4"/>
    <x v="11"/>
    <x v="766"/>
    <d v="2011-11-16T01:26:35"/>
    <x v="5"/>
  </r>
  <r>
    <n v="766"/>
    <s v="Memories of Italy &amp; Olive Oil"/>
    <s v="I am writing about my nonna's life in Southern Italy and what it was like to grow up in a Fascist regime before immigrating to Canada."/>
    <x v="24"/>
    <n v="0"/>
    <x v="2"/>
    <s v="CA"/>
    <s v="CAD"/>
    <n v="1424112483"/>
    <n v="1421520483"/>
    <b v="0"/>
    <n v="0"/>
    <b v="0"/>
    <x v="11"/>
    <n v="0"/>
    <n v="0"/>
    <x v="4"/>
    <x v="11"/>
    <x v="767"/>
    <d v="2015-09-03T16:27:25"/>
    <x v="2"/>
  </r>
  <r>
    <n v="767"/>
    <s v="Jury of Peers: A Novel of Online Justice"/>
    <s v="Jury of Peers is a complete novel, and it's good._x000a_All it needs now?  _x000a_More readers.  About ten million more._x000a_Let's get 'em."/>
    <x v="11"/>
    <n v="177"/>
    <x v="2"/>
    <s v="US"/>
    <s v="USD"/>
    <n v="1432178810"/>
    <n v="1429586810"/>
    <b v="0"/>
    <n v="3"/>
    <b v="0"/>
    <x v="11"/>
    <n v="4"/>
    <n v="59"/>
    <x v="4"/>
    <x v="11"/>
    <x v="768"/>
    <d v="2013-07-01T23:32:57"/>
    <x v="2"/>
  </r>
  <r>
    <n v="768"/>
    <s v="A dream of becoming an upcoming Author"/>
    <s v="Haunted by a wrong decision and hunted by a Tall Dark Stranger, a misguided teen struggles to find her way home ..or will she make it?"/>
    <x v="1"/>
    <n v="0"/>
    <x v="2"/>
    <s v="US"/>
    <s v="USD"/>
    <n v="1387169890"/>
    <n v="1384577890"/>
    <b v="0"/>
    <n v="0"/>
    <b v="0"/>
    <x v="11"/>
    <n v="0"/>
    <n v="0"/>
    <x v="4"/>
    <x v="11"/>
    <x v="769"/>
    <d v="2014-03-31T16:51:20"/>
    <x v="6"/>
  </r>
  <r>
    <n v="769"/>
    <s v="Sorry I Tripped in Your Yard"/>
    <s v="Over a year of dedication has produced amazing photos and stirring words. The last step is to help those words appear in a printed book"/>
    <x v="24"/>
    <n v="1656"/>
    <x v="2"/>
    <s v="US"/>
    <s v="USD"/>
    <n v="1388102094"/>
    <n v="1385510094"/>
    <b v="0"/>
    <n v="52"/>
    <b v="0"/>
    <x v="11"/>
    <n v="41"/>
    <n v="31.85"/>
    <x v="4"/>
    <x v="11"/>
    <x v="770"/>
    <d v="2010-09-15T16:25:05"/>
    <x v="6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x v="11"/>
    <n v="0"/>
    <n v="0"/>
    <x v="4"/>
    <x v="11"/>
    <x v="771"/>
    <d v="2011-04-03T16:10:25"/>
    <x v="6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x v="11"/>
    <n v="0"/>
    <n v="10"/>
    <x v="4"/>
    <x v="11"/>
    <x v="772"/>
    <d v="2013-05-09T00:01:14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x v="16"/>
    <n v="50"/>
    <x v="2"/>
    <s v="US"/>
    <s v="USD"/>
    <n v="1257047940"/>
    <n v="1252718519"/>
    <b v="0"/>
    <n v="1"/>
    <b v="0"/>
    <x v="11"/>
    <n v="3"/>
    <n v="50"/>
    <x v="4"/>
    <x v="11"/>
    <x v="773"/>
    <d v="2012-07-26T18:11:42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x v="11"/>
    <n v="1"/>
    <n v="16"/>
    <x v="4"/>
    <x v="11"/>
    <x v="774"/>
    <d v="2012-03-19T18:34:09"/>
    <x v="2"/>
  </r>
  <r>
    <n v="774"/>
    <s v="Arabella makes her novel Pants On FIre! an audio book!"/>
    <s v="Arabella seeks studio time to professionally read her novel, making it available to listeners as an audio book on audible.com"/>
    <x v="4"/>
    <n v="351"/>
    <x v="2"/>
    <s v="US"/>
    <s v="USD"/>
    <n v="1393181018"/>
    <n v="1390589018"/>
    <b v="0"/>
    <n v="9"/>
    <b v="0"/>
    <x v="11"/>
    <n v="70"/>
    <n v="39"/>
    <x v="4"/>
    <x v="11"/>
    <x v="775"/>
    <d v="2014-02-05T03:35:19"/>
    <x v="5"/>
  </r>
  <r>
    <n v="775"/>
    <s v="Scorned: A LeKrista Scott, Vampire Hunted Novel"/>
    <s v="Scorned is the first in a series that I have been working on for two years and it's time to get it published."/>
    <x v="5"/>
    <n v="170"/>
    <x v="2"/>
    <s v="US"/>
    <s v="USD"/>
    <n v="1323998795"/>
    <n v="1321406795"/>
    <b v="0"/>
    <n v="5"/>
    <b v="0"/>
    <x v="11"/>
    <n v="2"/>
    <n v="34"/>
    <x v="4"/>
    <x v="11"/>
    <x v="776"/>
    <d v="2013-01-29T14:15:15"/>
    <x v="1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x v="11"/>
    <n v="51"/>
    <n v="63.12"/>
    <x v="4"/>
    <x v="11"/>
    <x v="777"/>
    <d v="2012-03-15T01:20:34"/>
    <x v="2"/>
  </r>
  <r>
    <n v="777"/>
    <s v="One Minute Gone: Manhattan Noir: a novel and backstory book"/>
    <s v="One Minute Gone is a murder mystery drawn from real people and events. Read Chapter One at http://davidhansardblog.wordpress.com."/>
    <x v="10"/>
    <n v="21"/>
    <x v="2"/>
    <s v="US"/>
    <s v="USD"/>
    <n v="1375313577"/>
    <n v="1372721577"/>
    <b v="0"/>
    <n v="3"/>
    <b v="0"/>
    <x v="11"/>
    <n v="1"/>
    <n v="7"/>
    <x v="4"/>
    <x v="11"/>
    <x v="778"/>
    <d v="2013-10-02T15:03:46"/>
    <x v="6"/>
  </r>
  <r>
    <n v="778"/>
    <s v="Summers' Love, A Cute and Funny Cinderella Love Story"/>
    <s v="Laughter, tears and good times in the warm glow of Summer s Love. The perfect recipe for the winter blahs."/>
    <x v="4"/>
    <n v="2"/>
    <x v="2"/>
    <s v="US"/>
    <s v="USD"/>
    <n v="1398876680"/>
    <n v="1396284680"/>
    <b v="0"/>
    <n v="1"/>
    <b v="0"/>
    <x v="11"/>
    <n v="0"/>
    <n v="2"/>
    <x v="4"/>
    <x v="11"/>
    <x v="779"/>
    <d v="2012-05-30T00:09:48"/>
    <x v="5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x v="11"/>
    <n v="3"/>
    <n v="66.67"/>
    <x v="4"/>
    <x v="11"/>
    <x v="780"/>
    <d v="2013-01-03T04:28:00"/>
    <x v="0"/>
  </r>
  <r>
    <n v="780"/>
    <s v="Wess Meets West - Press Our New Album on CD!"/>
    <s v="We are finishing up recording our new record and we would like help with its physical CD release."/>
    <x v="29"/>
    <n v="1040"/>
    <x v="0"/>
    <s v="US"/>
    <s v="USD"/>
    <n v="1304439025"/>
    <n v="1301847025"/>
    <b v="0"/>
    <n v="27"/>
    <b v="1"/>
    <x v="12"/>
    <n v="104"/>
    <n v="38.520000000000003"/>
    <x v="1"/>
    <x v="12"/>
    <x v="781"/>
    <d v="2013-01-02T01:08:59"/>
    <x v="1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x v="12"/>
    <n v="133"/>
    <n v="42.61"/>
    <x v="1"/>
    <x v="12"/>
    <x v="782"/>
    <d v="2013-10-10T18:44:06"/>
    <x v="6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x v="12"/>
    <n v="100"/>
    <n v="50"/>
    <x v="1"/>
    <x v="12"/>
    <x v="783"/>
    <d v="2013-10-08T20:58:03"/>
    <x v="7"/>
  </r>
  <r>
    <n v="783"/>
    <s v="Fund The Red Masque's New Album, &quot;Mythalogue&quot;"/>
    <s v="The Red Masque will be heading into the studio in late April to begin recording their new album, tentatively titled &quot;Mythalogue&quot;."/>
    <x v="16"/>
    <n v="2222"/>
    <x v="0"/>
    <s v="US"/>
    <s v="USD"/>
    <n v="1335564000"/>
    <n v="1332182049"/>
    <b v="0"/>
    <n v="35"/>
    <b v="1"/>
    <x v="12"/>
    <n v="148"/>
    <n v="63.49"/>
    <x v="1"/>
    <x v="12"/>
    <x v="784"/>
    <d v="2013-06-17T17:47:24"/>
    <x v="7"/>
  </r>
  <r>
    <n v="784"/>
    <s v="STEELcyclopedia - The Titans of Hard Rock"/>
    <s v="The book I am working on now is the third is a series of rock encyclopedias. However, I am in need of funding to cover the photo costs."/>
    <x v="29"/>
    <n v="1025"/>
    <x v="0"/>
    <s v="US"/>
    <s v="USD"/>
    <n v="1395023719"/>
    <n v="1391571319"/>
    <b v="0"/>
    <n v="10"/>
    <b v="1"/>
    <x v="12"/>
    <n v="103"/>
    <n v="102.5"/>
    <x v="1"/>
    <x v="12"/>
    <x v="785"/>
    <d v="2011-07-12T02:45:37"/>
    <x v="5"/>
  </r>
  <r>
    <n v="785"/>
    <s v="Treedom's NEW album fund!"/>
    <s v="Treedom wants to record a second album! We have a lot of new material, and we wanted to capture our new sound in a record for our fans."/>
    <x v="4"/>
    <n v="903.14"/>
    <x v="0"/>
    <s v="US"/>
    <s v="USD"/>
    <n v="1362060915"/>
    <n v="1359468915"/>
    <b v="0"/>
    <n v="29"/>
    <b v="1"/>
    <x v="12"/>
    <n v="181"/>
    <n v="31.14"/>
    <x v="1"/>
    <x v="12"/>
    <x v="786"/>
    <d v="2012-02-24T14:42:46"/>
    <x v="6"/>
  </r>
  <r>
    <n v="786"/>
    <s v="New Album: BRICK AND MORTAR. New Book: HITLESS WONDER."/>
    <s v="In June, Columbus rock veterans, Watershed, will release and tour behind a new album, BRICK AND MORTAR."/>
    <x v="11"/>
    <n v="7140"/>
    <x v="0"/>
    <s v="US"/>
    <s v="USD"/>
    <n v="1336751220"/>
    <n v="1331774434"/>
    <b v="0"/>
    <n v="44"/>
    <b v="1"/>
    <x v="12"/>
    <n v="143"/>
    <n v="162.27000000000001"/>
    <x v="1"/>
    <x v="12"/>
    <x v="787"/>
    <d v="2013-08-16T21:11:25"/>
    <x v="7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x v="12"/>
    <n v="114"/>
    <n v="80.59"/>
    <x v="1"/>
    <x v="12"/>
    <x v="788"/>
    <d v="2012-03-28T23:51:28"/>
    <x v="6"/>
  </r>
  <r>
    <n v="788"/>
    <s v="HELP UNRB GO ON TOUR!"/>
    <s v="With all of our money going towards our new full-length album and merch, we need your help so we don't end up stranded on tour."/>
    <x v="29"/>
    <n v="2035.05"/>
    <x v="0"/>
    <s v="US"/>
    <s v="USD"/>
    <n v="1341633540"/>
    <n v="1338336588"/>
    <b v="0"/>
    <n v="34"/>
    <b v="1"/>
    <x v="12"/>
    <n v="204"/>
    <n v="59.85"/>
    <x v="1"/>
    <x v="12"/>
    <x v="789"/>
    <d v="2014-08-31T14:09:47"/>
    <x v="7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x v="12"/>
    <n v="109"/>
    <n v="132.86000000000001"/>
    <x v="1"/>
    <x v="12"/>
    <x v="790"/>
    <d v="2012-03-28T16:00:46"/>
    <x v="6"/>
  </r>
  <r>
    <n v="790"/>
    <s v="3 Years Hollow is Going On Their First Ever Tour!"/>
    <s v="A regional band reaching to their fans. Reaching to become a national band with no label support. This is the chance of a lifetime."/>
    <x v="5"/>
    <n v="14437.46"/>
    <x v="0"/>
    <s v="US"/>
    <s v="USD"/>
    <n v="1359680939"/>
    <n v="1357088939"/>
    <b v="0"/>
    <n v="156"/>
    <b v="1"/>
    <x v="12"/>
    <n v="144"/>
    <n v="92.55"/>
    <x v="1"/>
    <x v="12"/>
    <x v="791"/>
    <d v="2014-08-12T10:24:1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x v="12"/>
    <n v="104"/>
    <n v="60.86"/>
    <x v="1"/>
    <x v="12"/>
    <x v="792"/>
    <d v="2011-06-01T19:05:20"/>
    <x v="6"/>
  </r>
  <r>
    <n v="792"/>
    <s v="&quot;Believable Lies&quot; - The Album"/>
    <s v="Rock n' Roll about the intersection of lies and belief: the Believable Lie."/>
    <x v="1"/>
    <n v="2511.11"/>
    <x v="0"/>
    <s v="US"/>
    <s v="USD"/>
    <n v="1383861483"/>
    <n v="1381265883"/>
    <b v="0"/>
    <n v="60"/>
    <b v="1"/>
    <x v="12"/>
    <n v="100"/>
    <n v="41.85"/>
    <x v="1"/>
    <x v="12"/>
    <x v="793"/>
    <d v="2012-08-02T00:32:04"/>
    <x v="6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x v="12"/>
    <n v="103"/>
    <n v="88.33"/>
    <x v="1"/>
    <x v="12"/>
    <x v="794"/>
    <d v="2011-05-02T22:47:58"/>
    <x v="6"/>
  </r>
  <r>
    <n v="794"/>
    <s v="Begins Again"/>
    <s v="The Brian Davis Band is a group of friends that want to share their lives and experiences through music that connects with people."/>
    <x v="8"/>
    <n v="8425"/>
    <x v="0"/>
    <s v="US"/>
    <s v="USD"/>
    <n v="1315242360"/>
    <n v="1310438737"/>
    <b v="0"/>
    <n v="53"/>
    <b v="1"/>
    <x v="12"/>
    <n v="105"/>
    <n v="158.96"/>
    <x v="1"/>
    <x v="12"/>
    <x v="795"/>
    <d v="2011-07-06T02:32:06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x v="12"/>
    <n v="112"/>
    <n v="85.05"/>
    <x v="1"/>
    <x v="12"/>
    <x v="796"/>
    <d v="2011-05-27T19:45:12"/>
    <x v="7"/>
  </r>
  <r>
    <n v="796"/>
    <s v="Madrone: New Album for 2013"/>
    <s v="Madrone is an independent band creating melodic, emotional, _x000a_alternative-rock needing your help to finish their new album."/>
    <x v="5"/>
    <n v="10135"/>
    <x v="0"/>
    <s v="US"/>
    <s v="USD"/>
    <n v="1379279400"/>
    <n v="1376687485"/>
    <b v="0"/>
    <n v="90"/>
    <b v="1"/>
    <x v="12"/>
    <n v="101"/>
    <n v="112.61"/>
    <x v="1"/>
    <x v="12"/>
    <x v="797"/>
    <d v="2011-08-08T16:35:39"/>
    <x v="6"/>
  </r>
  <r>
    <n v="797"/>
    <s v="Lust Control NEW CD!!!"/>
    <s v="Help Lust Control Kickstart their first cd in 20 years!!  To be mixed by Rocky Gray (Living Sacrifice, Soul Embraced, Evanescence)!!"/>
    <x v="10"/>
    <n v="3226"/>
    <x v="0"/>
    <s v="US"/>
    <s v="USD"/>
    <n v="1335672000"/>
    <n v="1332978688"/>
    <b v="0"/>
    <n v="71"/>
    <b v="1"/>
    <x v="12"/>
    <n v="108"/>
    <n v="45.44"/>
    <x v="1"/>
    <x v="12"/>
    <x v="798"/>
    <d v="2017-01-24T15:05:11"/>
    <x v="7"/>
  </r>
  <r>
    <n v="798"/>
    <s v="Eric Stuart Band 4 Song EP &quot;Character&quot;"/>
    <s v="We have some great new songs and want to record a special edition 4 song EP as our next Eric Stuart Band release"/>
    <x v="0"/>
    <n v="4021"/>
    <x v="0"/>
    <s v="US"/>
    <s v="USD"/>
    <n v="1412086187"/>
    <n v="1409494187"/>
    <b v="0"/>
    <n v="87"/>
    <b v="1"/>
    <x v="12"/>
    <n v="115"/>
    <n v="46.22"/>
    <x v="1"/>
    <x v="12"/>
    <x v="799"/>
    <d v="2014-11-19T02:24:46"/>
    <x v="5"/>
  </r>
  <r>
    <n v="799"/>
    <s v="Ryan Caskey's BREAKOUT ALBUM, ready to CHARGE"/>
    <s v="Los Angeles-based recording artist Ryan Caskey joined forces with producer Eddie Hedges to record alternative rock masterworks."/>
    <x v="11"/>
    <n v="5001"/>
    <x v="0"/>
    <s v="US"/>
    <s v="USD"/>
    <n v="1335542446"/>
    <n v="1332950446"/>
    <b v="0"/>
    <n v="28"/>
    <b v="1"/>
    <x v="12"/>
    <n v="100"/>
    <n v="178.61"/>
    <x v="1"/>
    <x v="12"/>
    <x v="800"/>
    <d v="2013-12-20T20:00:30"/>
    <x v="7"/>
  </r>
  <r>
    <n v="800"/>
    <s v="LF4 WildFire"/>
    <s v="Scotland's premier classic rock and metal festival, 3 days, 3-4 stages, family friendly,  for people of all ages"/>
    <x v="16"/>
    <n v="2282"/>
    <x v="0"/>
    <s v="GB"/>
    <s v="GBP"/>
    <n v="1410431054"/>
    <n v="1407839054"/>
    <b v="0"/>
    <n v="56"/>
    <b v="1"/>
    <x v="12"/>
    <n v="152"/>
    <n v="40.75"/>
    <x v="1"/>
    <x v="12"/>
    <x v="801"/>
    <d v="2012-08-02T01:21:02"/>
    <x v="5"/>
  </r>
  <r>
    <n v="801"/>
    <s v="SLUTEVER DO AMERICA TOUR"/>
    <s v="ALL WE WANT TO DO IS DRIVE AROUND AMERICA AND PLAY A BUNCH OF SHOWS, BUT WE DON'T HAVE ANY MONEY..."/>
    <x v="14"/>
    <n v="2230.4299999999998"/>
    <x v="0"/>
    <s v="US"/>
    <s v="USD"/>
    <n v="1309547120"/>
    <n v="1306955120"/>
    <b v="0"/>
    <n v="51"/>
    <b v="1"/>
    <x v="12"/>
    <n v="112"/>
    <n v="43.73"/>
    <x v="1"/>
    <x v="12"/>
    <x v="802"/>
    <d v="2013-06-18T15:26:42"/>
    <x v="1"/>
  </r>
  <r>
    <n v="802"/>
    <s v="Vaz Tour/Musical Documentation of Australia and SE Asia"/>
    <s v="Vaz invades 2 new continents in the Eastern Hemisphere and brings home a Split Single, a Video Documentary and a Live Record from Asia."/>
    <x v="13"/>
    <n v="6080"/>
    <x v="0"/>
    <s v="US"/>
    <s v="USD"/>
    <n v="1347854700"/>
    <n v="1343867524"/>
    <b v="0"/>
    <n v="75"/>
    <b v="1"/>
    <x v="12"/>
    <n v="101"/>
    <n v="81.069999999999993"/>
    <x v="1"/>
    <x v="12"/>
    <x v="803"/>
    <d v="2013-01-08T00:25:52"/>
    <x v="7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x v="12"/>
    <n v="123"/>
    <n v="74.61"/>
    <x v="1"/>
    <x v="12"/>
    <x v="804"/>
    <d v="2012-06-20T23:02:45"/>
    <x v="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x v="12"/>
    <n v="100"/>
    <n v="305.56"/>
    <x v="1"/>
    <x v="12"/>
    <x v="805"/>
    <d v="2011-05-16T17:50:01"/>
    <x v="1"/>
  </r>
  <r>
    <n v="805"/>
    <s v="Virtual CH - The One-Man-Mixed-Media-Rock-Band Debut"/>
    <s v="Be a part of Virtual CH's debut Video and Record release.  Help fund their debut music video and record mixing expenses."/>
    <x v="10"/>
    <n v="3150"/>
    <x v="0"/>
    <s v="US"/>
    <s v="USD"/>
    <n v="1310857200"/>
    <n v="1306525512"/>
    <b v="0"/>
    <n v="54"/>
    <b v="1"/>
    <x v="12"/>
    <n v="105"/>
    <n v="58.33"/>
    <x v="1"/>
    <x v="12"/>
    <x v="806"/>
    <d v="2014-10-02T22:01:43"/>
    <x v="1"/>
  </r>
  <r>
    <n v="806"/>
    <s v="Golden Animals NEW Album!"/>
    <s v="Help Golden Animals finish their NEW Album!"/>
    <x v="8"/>
    <n v="8355"/>
    <x v="0"/>
    <s v="US"/>
    <s v="USD"/>
    <n v="1315413339"/>
    <n v="1312821339"/>
    <b v="0"/>
    <n v="71"/>
    <b v="1"/>
    <x v="12"/>
    <n v="104"/>
    <n v="117.68"/>
    <x v="1"/>
    <x v="12"/>
    <x v="807"/>
    <d v="2013-03-08T20:54:03"/>
    <x v="1"/>
  </r>
  <r>
    <n v="807"/>
    <s v="Sic Vita - New EP Release - 2017"/>
    <s v="Join the Sic Vita family and lend a hand as we create a new album!"/>
    <x v="24"/>
    <n v="4205"/>
    <x v="0"/>
    <s v="US"/>
    <s v="USD"/>
    <n v="1488333600"/>
    <n v="1485270311"/>
    <b v="0"/>
    <n v="57"/>
    <b v="1"/>
    <x v="12"/>
    <n v="105"/>
    <n v="73.77"/>
    <x v="1"/>
    <x v="12"/>
    <x v="808"/>
    <d v="2012-01-17T14:23:31"/>
    <x v="3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x v="12"/>
    <n v="100"/>
    <n v="104.65"/>
    <x v="1"/>
    <x v="12"/>
    <x v="809"/>
    <d v="2012-07-30T21:11:21"/>
    <x v="5"/>
  </r>
  <r>
    <n v="809"/>
    <s v="Peter's New Album!!"/>
    <s v="Acknowledged songwriter looking to record album of new songs to secure a Publishing Contract"/>
    <x v="24"/>
    <n v="4151"/>
    <x v="0"/>
    <s v="US"/>
    <s v="USD"/>
    <n v="1390161630"/>
    <n v="1387569630"/>
    <b v="0"/>
    <n v="52"/>
    <b v="1"/>
    <x v="12"/>
    <n v="104"/>
    <n v="79.83"/>
    <x v="1"/>
    <x v="12"/>
    <x v="810"/>
    <d v="2013-12-11T23:57:34"/>
    <x v="6"/>
  </r>
  <r>
    <n v="810"/>
    <s v="Help us get our music into the hands of our fans!"/>
    <s v="Please help us reach both a short term and lifetime goal! We can't do this without your help. thank you a ton from all of us at P.T.R.."/>
    <x v="16"/>
    <n v="1575"/>
    <x v="0"/>
    <s v="US"/>
    <s v="USD"/>
    <n v="1346462462"/>
    <n v="1343870462"/>
    <b v="0"/>
    <n v="27"/>
    <b v="1"/>
    <x v="12"/>
    <n v="105"/>
    <n v="58.33"/>
    <x v="1"/>
    <x v="12"/>
    <x v="811"/>
    <d v="2014-05-09T20:12:22"/>
    <x v="7"/>
  </r>
  <r>
    <n v="811"/>
    <s v="Love Water Tour"/>
    <s v="We need your financial support to cover the tour costs!  (Sound, lights, travel, stage design)"/>
    <x v="29"/>
    <n v="1040"/>
    <x v="0"/>
    <s v="US"/>
    <s v="USD"/>
    <n v="1373475120"/>
    <n v="1371569202"/>
    <b v="0"/>
    <n v="12"/>
    <b v="1"/>
    <x v="12"/>
    <n v="104"/>
    <n v="86.67"/>
    <x v="1"/>
    <x v="12"/>
    <x v="812"/>
    <d v="2015-03-30T22:07:45"/>
    <x v="6"/>
  </r>
  <r>
    <n v="812"/>
    <s v="Don Walrus wants to press a record!!"/>
    <s v="Gainesville's pop punk 3 piece Assassinate The Scientist started a new band and they want to release a 7&quot;, but they need your help!!"/>
    <x v="21"/>
    <n v="911"/>
    <x v="0"/>
    <s v="US"/>
    <s v="USD"/>
    <n v="1362146280"/>
    <n v="1357604752"/>
    <b v="0"/>
    <n v="33"/>
    <b v="1"/>
    <x v="12"/>
    <n v="152"/>
    <n v="27.61"/>
    <x v="1"/>
    <x v="12"/>
    <x v="813"/>
    <d v="2012-09-05T22:44:10"/>
    <x v="6"/>
  </r>
  <r>
    <n v="813"/>
    <s v="Rules of Civility and Decent Behavior"/>
    <s v="A pre order campaign to fund the pressing of our second full length vinyl LP"/>
    <x v="16"/>
    <n v="2399.94"/>
    <x v="0"/>
    <s v="US"/>
    <s v="USD"/>
    <n v="1342825365"/>
    <n v="1340233365"/>
    <b v="0"/>
    <n v="96"/>
    <b v="1"/>
    <x v="12"/>
    <n v="160"/>
    <n v="25"/>
    <x v="1"/>
    <x v="12"/>
    <x v="814"/>
    <d v="2015-02-20T23:20:52"/>
    <x v="7"/>
  </r>
  <r>
    <n v="814"/>
    <s v="Help Pat The Human Get A Tour Van!"/>
    <s v="We have been a band since 2007, but we've never hit the road. That's messed up... So this summer, we're trying to and need your help!"/>
    <x v="29"/>
    <n v="1273"/>
    <x v="0"/>
    <s v="US"/>
    <s v="USD"/>
    <n v="1306865040"/>
    <n v="1305568201"/>
    <b v="0"/>
    <n v="28"/>
    <b v="1"/>
    <x v="12"/>
    <n v="127"/>
    <n v="45.46"/>
    <x v="1"/>
    <x v="12"/>
    <x v="815"/>
    <d v="2010-03-13T05:48:38"/>
    <x v="1"/>
  </r>
  <r>
    <n v="815"/>
    <s v="Some Late Help for The Early Reset"/>
    <s v="Be a part of helping The Early Reset finish their new 7 song EP."/>
    <x v="24"/>
    <n v="4280"/>
    <x v="0"/>
    <s v="US"/>
    <s v="USD"/>
    <n v="1414879303"/>
    <n v="1412287303"/>
    <b v="0"/>
    <n v="43"/>
    <b v="1"/>
    <x v="12"/>
    <n v="107"/>
    <n v="99.53"/>
    <x v="1"/>
    <x v="12"/>
    <x v="816"/>
    <d v="2012-10-04T07:21:24"/>
    <x v="5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x v="12"/>
    <n v="115"/>
    <n v="39.31"/>
    <x v="1"/>
    <x v="12"/>
    <x v="817"/>
    <d v="2012-03-05T00:55:30"/>
    <x v="6"/>
  </r>
  <r>
    <n v="817"/>
    <s v="Dead Fish Handshake - follow up record to Across State Lines"/>
    <s v="Dead Fish Handshake is a rock band based out of New Jersey. We are in the process of raising funds for our second record."/>
    <x v="16"/>
    <n v="2056.66"/>
    <x v="0"/>
    <s v="US"/>
    <s v="USD"/>
    <n v="1331441940"/>
    <n v="1326810211"/>
    <b v="0"/>
    <n v="23"/>
    <b v="1"/>
    <x v="12"/>
    <n v="137"/>
    <n v="89.42"/>
    <x v="1"/>
    <x v="12"/>
    <x v="818"/>
    <d v="2012-01-19T11:21:47"/>
    <x v="7"/>
  </r>
  <r>
    <n v="818"/>
    <s v="Repair Orwell's tour van for a West Coast Tour!"/>
    <s v="Orwell is hitting the road this August for a West Coast tour and we need substantial van repairs in order to get there.  Dates booked."/>
    <x v="19"/>
    <n v="545"/>
    <x v="0"/>
    <s v="US"/>
    <s v="USD"/>
    <n v="1344358860"/>
    <n v="1343682681"/>
    <b v="0"/>
    <n v="19"/>
    <b v="1"/>
    <x v="12"/>
    <n v="156"/>
    <n v="28.68"/>
    <x v="1"/>
    <x v="12"/>
    <x v="819"/>
    <d v="2012-06-13T01:13:02"/>
    <x v="7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x v="12"/>
    <n v="109"/>
    <n v="31.07"/>
    <x v="1"/>
    <x v="12"/>
    <x v="820"/>
    <d v="2016-05-14T19:14:00"/>
    <x v="6"/>
  </r>
  <r>
    <n v="820"/>
    <s v="Wyatt Lowe &amp; the Ottomatics Summer 2014 Tour!"/>
    <s v="Wyatt Lowe &amp; the Ottomatics will be hitting the road this June on a North and Southwest Summer 2014 tour!"/>
    <x v="14"/>
    <n v="2681"/>
    <x v="0"/>
    <s v="US"/>
    <s v="USD"/>
    <n v="1402290000"/>
    <n v="1399666342"/>
    <b v="0"/>
    <n v="38"/>
    <b v="1"/>
    <x v="12"/>
    <n v="134"/>
    <n v="70.55"/>
    <x v="1"/>
    <x v="12"/>
    <x v="821"/>
    <d v="2013-02-20T12:37:05"/>
    <x v="5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x v="12"/>
    <n v="100"/>
    <n v="224.13"/>
    <x v="1"/>
    <x v="12"/>
    <x v="822"/>
    <d v="2012-03-28T15:31:34"/>
    <x v="2"/>
  </r>
  <r>
    <n v="822"/>
    <s v="Soul Easy - Making music for our friends."/>
    <s v="Soul Easy recording our first full length CD.  Inspired by lots of friends and lots of good times."/>
    <x v="10"/>
    <n v="3575"/>
    <x v="0"/>
    <s v="US"/>
    <s v="USD"/>
    <n v="1349477050"/>
    <n v="1346885050"/>
    <b v="0"/>
    <n v="69"/>
    <b v="1"/>
    <x v="12"/>
    <n v="119"/>
    <n v="51.81"/>
    <x v="1"/>
    <x v="12"/>
    <x v="823"/>
    <d v="2011-11-22T16:12:15"/>
    <x v="7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x v="12"/>
    <n v="180"/>
    <n v="43.52"/>
    <x v="1"/>
    <x v="12"/>
    <x v="824"/>
    <d v="2014-03-20T21:04:35"/>
    <x v="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x v="12"/>
    <n v="134"/>
    <n v="39.82"/>
    <x v="1"/>
    <x v="12"/>
    <x v="825"/>
    <d v="2013-05-28T19:44:52"/>
    <x v="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x v="12"/>
    <n v="100"/>
    <n v="126.81"/>
    <x v="1"/>
    <x v="12"/>
    <x v="826"/>
    <d v="2012-04-06T10:59:18"/>
    <x v="7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x v="12"/>
    <n v="101"/>
    <n v="113.88"/>
    <x v="1"/>
    <x v="12"/>
    <x v="827"/>
    <d v="2013-09-07T01:21:58"/>
    <x v="7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x v="12"/>
    <n v="103"/>
    <n v="28.18"/>
    <x v="1"/>
    <x v="12"/>
    <x v="828"/>
    <d v="2014-04-01T23:57:42"/>
    <x v="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x v="12"/>
    <n v="107"/>
    <n v="36.61"/>
    <x v="1"/>
    <x v="12"/>
    <x v="829"/>
    <d v="2011-12-18T21:33:05"/>
    <x v="7"/>
  </r>
  <r>
    <n v="829"/>
    <s v="Monk"/>
    <s v="We are a band from South East London- each member is19 years OA. We have been together for two years. Taking pride in making good music"/>
    <x v="4"/>
    <n v="520"/>
    <x v="0"/>
    <s v="GB"/>
    <s v="GBP"/>
    <n v="1468437240"/>
    <n v="1463253240"/>
    <b v="0"/>
    <n v="16"/>
    <b v="1"/>
    <x v="12"/>
    <n v="104"/>
    <n v="32.5"/>
    <x v="1"/>
    <x v="12"/>
    <x v="830"/>
    <d v="2012-08-23T18:19:16"/>
    <x v="4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x v="12"/>
    <n v="108"/>
    <n v="60.66"/>
    <x v="1"/>
    <x v="12"/>
    <x v="831"/>
    <d v="2016-08-25T05:26:27"/>
    <x v="6"/>
  </r>
  <r>
    <n v="831"/>
    <s v="Let The 7Horse Run!"/>
    <s v="7Horse is a new band with a self-funded album and a show they want to rock in your town!"/>
    <x v="16"/>
    <n v="3500"/>
    <x v="0"/>
    <s v="US"/>
    <s v="USD"/>
    <n v="1335540694"/>
    <n v="1332948694"/>
    <b v="0"/>
    <n v="20"/>
    <b v="1"/>
    <x v="12"/>
    <n v="233"/>
    <n v="175"/>
    <x v="1"/>
    <x v="12"/>
    <x v="832"/>
    <d v="2014-10-11T20:07:43"/>
    <x v="7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x v="12"/>
    <n v="101"/>
    <n v="97.99"/>
    <x v="1"/>
    <x v="12"/>
    <x v="833"/>
    <d v="2013-09-09T14:13:03"/>
    <x v="1"/>
  </r>
  <r>
    <n v="833"/>
    <s v="Ragman Rolls"/>
    <s v="This is an American rock album."/>
    <x v="13"/>
    <n v="6100"/>
    <x v="0"/>
    <s v="US"/>
    <s v="USD"/>
    <n v="1397941475"/>
    <n v="1395349475"/>
    <b v="0"/>
    <n v="41"/>
    <b v="1"/>
    <x v="12"/>
    <n v="102"/>
    <n v="148.78"/>
    <x v="1"/>
    <x v="12"/>
    <x v="834"/>
    <d v="2016-11-21T06:11:20"/>
    <x v="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x v="12"/>
    <n v="131"/>
    <n v="96.08"/>
    <x v="1"/>
    <x v="12"/>
    <x v="835"/>
    <d v="2014-09-23T16:25:52"/>
    <x v="6"/>
  </r>
  <r>
    <n v="835"/>
    <s v="Samuel B. Lupowitz &amp; The Ego Band - first album release"/>
    <s v="Help composer and musician Samuel B. Lupowitz release his first solo piano rock effort featuring the hard-grooving Ego Band."/>
    <x v="14"/>
    <n v="2345"/>
    <x v="0"/>
    <s v="US"/>
    <s v="USD"/>
    <n v="1337396400"/>
    <n v="1333709958"/>
    <b v="0"/>
    <n v="40"/>
    <b v="1"/>
    <x v="12"/>
    <n v="117"/>
    <n v="58.63"/>
    <x v="1"/>
    <x v="12"/>
    <x v="836"/>
    <d v="2016-07-27T04:56:36"/>
    <x v="7"/>
  </r>
  <r>
    <n v="836"/>
    <s v="DESMADRE Full Album + Press Kit"/>
    <s v="An album you can bring home to mom."/>
    <x v="11"/>
    <n v="5046.5200000000004"/>
    <x v="0"/>
    <s v="US"/>
    <s v="USD"/>
    <n v="1381108918"/>
    <n v="1378516918"/>
    <b v="0"/>
    <n v="46"/>
    <b v="1"/>
    <x v="12"/>
    <n v="101"/>
    <n v="109.71"/>
    <x v="1"/>
    <x v="12"/>
    <x v="837"/>
    <d v="2014-02-24T09:24:15"/>
    <x v="6"/>
  </r>
  <r>
    <n v="837"/>
    <s v="Take 147 - Nothin' to Lose CD Project"/>
    <s v="Take 147 is currently in the process of recording the debut album called, &quot;Nothin' to Lose&quot;."/>
    <x v="1"/>
    <n v="3045"/>
    <x v="0"/>
    <s v="US"/>
    <s v="USD"/>
    <n v="1398988662"/>
    <n v="1396396662"/>
    <b v="0"/>
    <n v="62"/>
    <b v="1"/>
    <x v="12"/>
    <n v="122"/>
    <n v="49.11"/>
    <x v="1"/>
    <x v="12"/>
    <x v="838"/>
    <d v="2015-06-10T19:09:36"/>
    <x v="5"/>
  </r>
  <r>
    <n v="838"/>
    <s v="Be a part of The Paper Melody's next chapter: EP and Videos"/>
    <s v="The Paper Melody wants YOU to be a part of the next chapter! Be a part of the process of our brand new EP and Music Videos!"/>
    <x v="14"/>
    <n v="2908"/>
    <x v="0"/>
    <s v="US"/>
    <s v="USD"/>
    <n v="1326835985"/>
    <n v="1324243985"/>
    <b v="0"/>
    <n v="61"/>
    <b v="1"/>
    <x v="12"/>
    <n v="145"/>
    <n v="47.67"/>
    <x v="1"/>
    <x v="12"/>
    <x v="839"/>
    <d v="2015-03-15T19:00:33"/>
    <x v="1"/>
  </r>
  <r>
    <n v="839"/>
    <s v="The Waffle Stompers - We'll Never Die"/>
    <s v="The Waffle Stompers need your support to keep doing what we love--go on tour, make music and music videos."/>
    <x v="11"/>
    <n v="5830.83"/>
    <x v="0"/>
    <s v="US"/>
    <s v="USD"/>
    <n v="1348337956"/>
    <n v="1345745956"/>
    <b v="0"/>
    <n v="96"/>
    <b v="1"/>
    <x v="12"/>
    <n v="117"/>
    <n v="60.74"/>
    <x v="1"/>
    <x v="12"/>
    <x v="840"/>
    <d v="2015-02-16T03:34:24"/>
    <x v="7"/>
  </r>
  <r>
    <n v="840"/>
    <s v="Carl King's New Album: Grand Architects Of The Universe"/>
    <s v="Carl King / Sir Millard Mulch / Dr. Zoltan Ã˜belisk is making a new 45-minute instrumental sci-fi album!"/>
    <x v="5"/>
    <n v="12041.66"/>
    <x v="0"/>
    <s v="US"/>
    <s v="USD"/>
    <n v="1474694787"/>
    <n v="1472102787"/>
    <b v="0"/>
    <n v="190"/>
    <b v="1"/>
    <x v="13"/>
    <n v="120"/>
    <n v="63.38"/>
    <x v="1"/>
    <x v="13"/>
    <x v="841"/>
    <d v="2016-03-23T19:51:57"/>
    <x v="4"/>
  </r>
  <r>
    <n v="841"/>
    <s v="Peering Through The Lens Of Time - Dan Mumm - Studio Album"/>
    <s v="Dan Mumm's 2nd studio album. An ambitious project - Dan will attempt his best musical work yet, drawing influence from across the ages."/>
    <x v="11"/>
    <n v="5066"/>
    <x v="0"/>
    <s v="US"/>
    <s v="USD"/>
    <n v="1415653663"/>
    <n v="1413058063"/>
    <b v="1"/>
    <n v="94"/>
    <b v="1"/>
    <x v="13"/>
    <n v="101"/>
    <n v="53.89"/>
    <x v="1"/>
    <x v="13"/>
    <x v="842"/>
    <d v="2016-06-01T21:07:33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x v="1"/>
    <n v="2608"/>
    <x v="0"/>
    <s v="CA"/>
    <s v="CAD"/>
    <n v="1381723140"/>
    <n v="1378735983"/>
    <b v="1"/>
    <n v="39"/>
    <b v="1"/>
    <x v="13"/>
    <n v="104"/>
    <n v="66.87"/>
    <x v="1"/>
    <x v="13"/>
    <x v="843"/>
    <d v="2016-10-13T19:19:55"/>
    <x v="6"/>
  </r>
  <r>
    <n v="843"/>
    <s v="The New Album: Dig Deeper"/>
    <s v="Five metal heads dedicated to our passion for music. We believe music is Freedom, Unity &amp; Escape. Join us on our mission to Dig Deeper."/>
    <x v="10"/>
    <n v="8014"/>
    <x v="0"/>
    <s v="US"/>
    <s v="USD"/>
    <n v="1481184000"/>
    <n v="1479708680"/>
    <b v="0"/>
    <n v="127"/>
    <b v="1"/>
    <x v="13"/>
    <n v="267"/>
    <n v="63.1"/>
    <x v="1"/>
    <x v="13"/>
    <x v="844"/>
    <d v="2015-01-17T19:58:29"/>
    <x v="4"/>
  </r>
  <r>
    <n v="844"/>
    <s v="FROSTBURN - Lords of the Trident's new album!"/>
    <s v="The NEW ALBUM from the MOST METAL BAND ON EARTH is here! (WARNING: May cause melted faces and headbanging-related spinal trauma!)"/>
    <x v="10"/>
    <n v="5824"/>
    <x v="0"/>
    <s v="US"/>
    <s v="USD"/>
    <n v="1414817940"/>
    <n v="1411489552"/>
    <b v="1"/>
    <n v="159"/>
    <b v="1"/>
    <x v="13"/>
    <n v="194"/>
    <n v="36.630000000000003"/>
    <x v="1"/>
    <x v="13"/>
    <x v="845"/>
    <d v="2016-11-28T05:05:46"/>
    <x v="5"/>
  </r>
  <r>
    <n v="845"/>
    <s v="Shadow and Steel: The new album from Master Sword"/>
    <s v="Help Legend of Zelda tribute band Master Sword complete their latest heavy metal album: Shadow and Steel!"/>
    <x v="11"/>
    <n v="6019.01"/>
    <x v="0"/>
    <s v="US"/>
    <s v="USD"/>
    <n v="1473047940"/>
    <n v="1469595396"/>
    <b v="0"/>
    <n v="177"/>
    <b v="1"/>
    <x v="13"/>
    <n v="120"/>
    <n v="34.01"/>
    <x v="1"/>
    <x v="13"/>
    <x v="846"/>
    <d v="2016-06-24T03:00:17"/>
    <x v="4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x v="13"/>
    <n v="122"/>
    <n v="28.55"/>
    <x v="1"/>
    <x v="13"/>
    <x v="847"/>
    <d v="2016-08-27T07:29:16"/>
    <x v="5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x v="13"/>
    <n v="100"/>
    <n v="10"/>
    <x v="1"/>
    <x v="13"/>
    <x v="848"/>
    <d v="2015-10-14T13:57:11"/>
    <x v="2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x v="13"/>
    <n v="100"/>
    <n v="18.75"/>
    <x v="1"/>
    <x v="13"/>
    <x v="849"/>
    <d v="2015-03-16T17:53:38"/>
    <x v="2"/>
  </r>
  <r>
    <n v="849"/>
    <s v="The Nightingale: A Gothic Fairytale"/>
    <s v="&quot;Guard your passion as if your life depended on it, for well it might!&quot;_x000a_Join Nightingale in her journey through the Poison Garden."/>
    <x v="24"/>
    <n v="4796"/>
    <x v="0"/>
    <s v="US"/>
    <s v="USD"/>
    <n v="1426473264"/>
    <n v="1424057664"/>
    <b v="0"/>
    <n v="115"/>
    <b v="1"/>
    <x v="13"/>
    <n v="120"/>
    <n v="41.7"/>
    <x v="1"/>
    <x v="13"/>
    <x v="850"/>
    <d v="2015-05-04T19:41:08"/>
    <x v="2"/>
  </r>
  <r>
    <n v="850"/>
    <s v="Yet Further: Sioum's Second Full-Length Album"/>
    <s v="Help Chicago-based instrumental group Sioum complete the production of their 2nd full-length album."/>
    <x v="24"/>
    <n v="6207"/>
    <x v="0"/>
    <s v="US"/>
    <s v="USD"/>
    <n v="1461560340"/>
    <n v="1458762717"/>
    <b v="0"/>
    <n v="133"/>
    <b v="1"/>
    <x v="13"/>
    <n v="155"/>
    <n v="46.67"/>
    <x v="1"/>
    <x v="13"/>
    <x v="851"/>
    <d v="2013-10-23T11:35:13"/>
    <x v="4"/>
  </r>
  <r>
    <n v="851"/>
    <s v="M.F.Crew, 1er Album &quot;First Ride&quot;"/>
    <s v="Salut, nous c'est M.F.Crew, on a besoin de vous pour produire notre premier album &quot;First Ride&quot; ! :)"/>
    <x v="14"/>
    <n v="2609"/>
    <x v="0"/>
    <s v="FR"/>
    <s v="EUR"/>
    <n v="1469994300"/>
    <n v="1464815253"/>
    <b v="0"/>
    <n v="70"/>
    <b v="1"/>
    <x v="13"/>
    <n v="130"/>
    <n v="37.270000000000003"/>
    <x v="1"/>
    <x v="13"/>
    <x v="852"/>
    <d v="2016-08-17T23:10:04"/>
    <x v="4"/>
  </r>
  <r>
    <n v="852"/>
    <s v="Covers Album - Limited Vinyl Pressing"/>
    <s v="Limited edition 2x12&quot; vinyl pressing of our latest album &quot;Who Do You Think We Are?&quot;"/>
    <x v="0"/>
    <n v="3674"/>
    <x v="0"/>
    <s v="US"/>
    <s v="USD"/>
    <n v="1477342800"/>
    <n v="1476386395"/>
    <b v="0"/>
    <n v="62"/>
    <b v="1"/>
    <x v="13"/>
    <n v="105"/>
    <n v="59.26"/>
    <x v="1"/>
    <x v="13"/>
    <x v="853"/>
    <d v="2013-10-12T13:19:08"/>
    <x v="4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x v="13"/>
    <n v="100"/>
    <n v="30"/>
    <x v="1"/>
    <x v="13"/>
    <x v="854"/>
    <d v="2012-01-13T02:49:26"/>
    <x v="2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x v="13"/>
    <n v="118"/>
    <n v="65.86"/>
    <x v="1"/>
    <x v="13"/>
    <x v="855"/>
    <d v="2013-09-24T02:33:58"/>
    <x v="4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x v="13"/>
    <n v="103"/>
    <n v="31.91"/>
    <x v="1"/>
    <x v="13"/>
    <x v="856"/>
    <d v="2012-11-17T18:33:17"/>
    <x v="4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x v="13"/>
    <n v="218"/>
    <n v="19.46"/>
    <x v="1"/>
    <x v="13"/>
    <x v="857"/>
    <d v="2015-01-21T15:18:38"/>
    <x v="4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x v="13"/>
    <n v="100"/>
    <n v="50"/>
    <x v="1"/>
    <x v="13"/>
    <x v="858"/>
    <d v="2009-10-02T02:31:46"/>
    <x v="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x v="13"/>
    <n v="144"/>
    <n v="22.74"/>
    <x v="1"/>
    <x v="13"/>
    <x v="859"/>
    <d v="2013-12-08T00:39:58"/>
    <x v="2"/>
  </r>
  <r>
    <n v="859"/>
    <s v="Rise With Us Campaign"/>
    <s v="We are heading to the studio to create our second album and we want you to be right there with us!"/>
    <x v="24"/>
    <n v="4187"/>
    <x v="0"/>
    <s v="US"/>
    <s v="USD"/>
    <n v="1433376000"/>
    <n v="1430768468"/>
    <b v="0"/>
    <n v="98"/>
    <b v="1"/>
    <x v="13"/>
    <n v="105"/>
    <n v="42.72"/>
    <x v="1"/>
    <x v="13"/>
    <x v="860"/>
    <d v="2013-03-09T20:17:37"/>
    <x v="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x v="14"/>
    <n v="18"/>
    <n v="52.92"/>
    <x v="1"/>
    <x v="14"/>
    <x v="861"/>
    <d v="2013-08-02T00:32:03"/>
    <x v="6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x v="14"/>
    <n v="2"/>
    <n v="50.5"/>
    <x v="1"/>
    <x v="14"/>
    <x v="862"/>
    <d v="2013-10-30T13:28:15"/>
    <x v="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x v="14"/>
    <n v="0"/>
    <n v="42.5"/>
    <x v="1"/>
    <x v="14"/>
    <x v="863"/>
    <d v="2011-01-24T19:48:47"/>
    <x v="6"/>
  </r>
  <r>
    <n v="863"/>
    <s v="Help Fund Jason's Debut Jazz CD &quot;Exodus&quot;"/>
    <s v="I'm making the move from a side man in local groups to the leader with this debut jazz CD project."/>
    <x v="14"/>
    <n v="90"/>
    <x v="2"/>
    <s v="US"/>
    <s v="USD"/>
    <n v="1329014966"/>
    <n v="1326422966"/>
    <b v="0"/>
    <n v="5"/>
    <b v="0"/>
    <x v="14"/>
    <n v="5"/>
    <n v="18"/>
    <x v="1"/>
    <x v="14"/>
    <x v="864"/>
    <d v="2012-10-02T04:00:40"/>
    <x v="7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x v="14"/>
    <n v="42"/>
    <n v="34.18"/>
    <x v="1"/>
    <x v="14"/>
    <x v="865"/>
    <d v="2013-04-04T14:00:34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x v="14"/>
    <n v="2"/>
    <n v="22.5"/>
    <x v="1"/>
    <x v="14"/>
    <x v="866"/>
    <d v="2015-09-01T17:22:11"/>
    <x v="7"/>
  </r>
  <r>
    <n v="866"/>
    <s v="California Dreamin' Tour 2015"/>
    <s v="Drivetime heads to Cali for summer tour supported by @Smoothjazz.com &amp; @JJZPhilly  #Spaghettini #The Roxy"/>
    <x v="0"/>
    <n v="640"/>
    <x v="2"/>
    <s v="US"/>
    <s v="USD"/>
    <n v="1425136200"/>
    <n v="1421853518"/>
    <b v="0"/>
    <n v="11"/>
    <b v="0"/>
    <x v="14"/>
    <n v="18"/>
    <n v="58.18"/>
    <x v="1"/>
    <x v="14"/>
    <x v="867"/>
    <d v="2013-01-02T11:55:27"/>
    <x v="2"/>
  </r>
  <r>
    <n v="867"/>
    <s v="Miche Fambro - &quot;Forever Friday&quot; Jazz CD"/>
    <s v="MichÃ© Fambro records the long-awaited Jazz Crooner album.  Favorite standards, and soon-to-be classic originals in one memorable album."/>
    <x v="11"/>
    <n v="1201"/>
    <x v="2"/>
    <s v="US"/>
    <s v="USD"/>
    <n v="1259643540"/>
    <n v="1254450706"/>
    <b v="0"/>
    <n v="11"/>
    <b v="0"/>
    <x v="14"/>
    <n v="24"/>
    <n v="109.18"/>
    <x v="1"/>
    <x v="14"/>
    <x v="868"/>
    <d v="2013-11-19T18:56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x v="14"/>
    <n v="0"/>
    <n v="50"/>
    <x v="1"/>
    <x v="14"/>
    <x v="869"/>
    <d v="2010-11-23T05:35:24"/>
    <x v="6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x v="14"/>
    <n v="12"/>
    <n v="346.67"/>
    <x v="1"/>
    <x v="14"/>
    <x v="870"/>
    <d v="2012-05-08T19:55:05"/>
    <x v="6"/>
  </r>
  <r>
    <n v="870"/>
    <s v="The NELSON RIDDLE SONGBOOK - Nelson Riddle Tribute Orchestra"/>
    <s v="The Orchestra and it's boy/girl singers perform a plethora of hit songs arranged by Nelson Riddle, for the world's greatest singers."/>
    <x v="23"/>
    <n v="62"/>
    <x v="2"/>
    <s v="GB"/>
    <s v="GBP"/>
    <n v="1377995523"/>
    <n v="1375403523"/>
    <b v="0"/>
    <n v="5"/>
    <b v="0"/>
    <x v="14"/>
    <n v="0"/>
    <n v="12.4"/>
    <x v="1"/>
    <x v="14"/>
    <x v="871"/>
    <d v="2012-09-27T07:42:18"/>
    <x v="6"/>
  </r>
  <r>
    <n v="871"/>
    <s v="fo/mo/deep heads back into the studio to record their 3rd CD"/>
    <s v="fo/mo/deep heads back into the studio in January 2014 to record their 3rd CD. Seeking to continue experimenting with all things groove:"/>
    <x v="13"/>
    <n v="325"/>
    <x v="2"/>
    <s v="US"/>
    <s v="USD"/>
    <n v="1385735295"/>
    <n v="1383139695"/>
    <b v="0"/>
    <n v="12"/>
    <b v="0"/>
    <x v="14"/>
    <n v="5"/>
    <n v="27.08"/>
    <x v="1"/>
    <x v="14"/>
    <x v="872"/>
    <d v="2011-11-30T06:01:26"/>
    <x v="6"/>
  </r>
  <r>
    <n v="872"/>
    <s v="Songs of Africa Ensemble Goodwill Africa Tour"/>
    <s v="The Songs of Africa Ensemble embarks on their first Goodwill Africa Tour, to taste African music &amp; culture firsthand."/>
    <x v="8"/>
    <n v="65"/>
    <x v="2"/>
    <s v="US"/>
    <s v="USD"/>
    <n v="1299786527"/>
    <n v="1295898527"/>
    <b v="0"/>
    <n v="2"/>
    <b v="0"/>
    <x v="14"/>
    <n v="1"/>
    <n v="32.5"/>
    <x v="1"/>
    <x v="14"/>
    <x v="873"/>
    <d v="2011-08-04T20:39:10"/>
    <x v="1"/>
  </r>
  <r>
    <n v="873"/>
    <s v="The Dreamer-An Original Jazz CD"/>
    <s v="Fall in love with &quot;The Dreamer&quot;, new original music from trumpeter Freddie Dunn!"/>
    <x v="0"/>
    <n v="45"/>
    <x v="2"/>
    <s v="US"/>
    <s v="USD"/>
    <n v="1352610040"/>
    <n v="1349150440"/>
    <b v="0"/>
    <n v="5"/>
    <b v="0"/>
    <x v="14"/>
    <n v="1"/>
    <n v="9"/>
    <x v="1"/>
    <x v="14"/>
    <x v="874"/>
    <d v="2016-01-02T22:27:15"/>
    <x v="7"/>
  </r>
  <r>
    <n v="874"/>
    <s v="New Jerry Tachoir Group Recording"/>
    <s v="Tachoir music has been described as &quot;Highly original compositions with dazzling improvisations by virtuoso musicians&quot; - The Times"/>
    <x v="10"/>
    <n v="730"/>
    <x v="2"/>
    <s v="US"/>
    <s v="USD"/>
    <n v="1367676034"/>
    <n v="1365084034"/>
    <b v="0"/>
    <n v="21"/>
    <b v="0"/>
    <x v="14"/>
    <n v="24"/>
    <n v="34.76"/>
    <x v="1"/>
    <x v="14"/>
    <x v="875"/>
    <d v="2012-03-13T19:15:46"/>
    <x v="6"/>
  </r>
  <r>
    <n v="875"/>
    <s v="Italian Jazz Days 2015, an annual NYS jazzseries since 2009."/>
    <s v="IJD coincides with the Columbus Day. The musicians are Italian-American and they'll showcase music from the Italian American songbook."/>
    <x v="11"/>
    <n v="0"/>
    <x v="2"/>
    <s v="US"/>
    <s v="USD"/>
    <n v="1442856131"/>
    <n v="1441128131"/>
    <b v="0"/>
    <n v="0"/>
    <b v="0"/>
    <x v="14"/>
    <n v="0"/>
    <n v="0"/>
    <x v="1"/>
    <x v="14"/>
    <x v="876"/>
    <d v="2016-12-09T22:35:11"/>
    <x v="2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x v="14"/>
    <n v="41"/>
    <n v="28.58"/>
    <x v="1"/>
    <x v="14"/>
    <x v="877"/>
    <d v="2016-08-21T20:53:33"/>
    <x v="6"/>
  </r>
  <r>
    <n v="877"/>
    <s v="A Saxidentals Music Video!!!"/>
    <s v="The Saxidentals are a Laie, HI based saxophone quartet. We have been playing gigs all around Laie and would love to make a music video!"/>
    <x v="14"/>
    <n v="1351"/>
    <x v="2"/>
    <s v="US"/>
    <s v="USD"/>
    <n v="1387479360"/>
    <n v="1384887360"/>
    <b v="0"/>
    <n v="29"/>
    <b v="0"/>
    <x v="14"/>
    <n v="68"/>
    <n v="46.59"/>
    <x v="1"/>
    <x v="14"/>
    <x v="878"/>
    <d v="2012-04-27T23:00:55"/>
    <x v="6"/>
  </r>
  <r>
    <n v="878"/>
    <s v="Justin Cron's Sax Debut Album"/>
    <s v="Join in and help me make my first jazz album. I would really like to make a Christmas album and a smooth jazz CD. Want a FREE CD?"/>
    <x v="11"/>
    <n v="65"/>
    <x v="2"/>
    <s v="US"/>
    <s v="USD"/>
    <n v="1293082524"/>
    <n v="1290490524"/>
    <b v="0"/>
    <n v="2"/>
    <b v="0"/>
    <x v="14"/>
    <n v="1"/>
    <n v="32.5"/>
    <x v="1"/>
    <x v="14"/>
    <x v="879"/>
    <d v="2011-07-27T18:04:45"/>
    <x v="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x v="14"/>
    <n v="31"/>
    <n v="21.47"/>
    <x v="1"/>
    <x v="14"/>
    <x v="880"/>
    <d v="2014-09-05T18:49:03"/>
    <x v="7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x v="1"/>
    <n v="3"/>
    <n v="14.13"/>
    <x v="1"/>
    <x v="1"/>
    <x v="881"/>
    <d v="2013-10-22T16:46:19"/>
    <x v="7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x v="1"/>
    <n v="1"/>
    <n v="30"/>
    <x v="1"/>
    <x v="1"/>
    <x v="882"/>
    <d v="2014-07-22T00:45:30"/>
    <x v="1"/>
  </r>
  <r>
    <n v="882"/>
    <s v="The Scotty Karate Vinyl Round-Up (Scotch Bonnet)"/>
    <s v="This Full length Album Needs the real living record life. It took us 4 hard years, countless deaths and several studios but we won."/>
    <x v="16"/>
    <n v="302"/>
    <x v="2"/>
    <s v="US"/>
    <s v="USD"/>
    <n v="1315341550"/>
    <n v="1312490350"/>
    <b v="0"/>
    <n v="14"/>
    <b v="0"/>
    <x v="1"/>
    <n v="20"/>
    <n v="21.57"/>
    <x v="1"/>
    <x v="1"/>
    <x v="883"/>
    <d v="2010-05-06T04:48:03"/>
    <x v="1"/>
  </r>
  <r>
    <n v="883"/>
    <s v="Dana Lawrence Music NEW EP"/>
    <s v="Seeking supporters to help me break the 15 year streak since my last record.  Dana Lawrence Music is ready to go back into the studio!"/>
    <x v="11"/>
    <n v="2001"/>
    <x v="2"/>
    <s v="US"/>
    <s v="USD"/>
    <n v="1456957635"/>
    <n v="1451773635"/>
    <b v="0"/>
    <n v="24"/>
    <b v="0"/>
    <x v="1"/>
    <n v="40"/>
    <n v="83.38"/>
    <x v="1"/>
    <x v="1"/>
    <x v="884"/>
    <d v="2015-03-02T21:32:43"/>
    <x v="4"/>
  </r>
  <r>
    <n v="884"/>
    <s v="Angwish &quot;I Wanna Be Your Monkey&quot; Music Video"/>
    <s v="We need to hire an animal trainer to have a chimpanzee actor perform in our music video with us!"/>
    <x v="14"/>
    <n v="20"/>
    <x v="2"/>
    <s v="US"/>
    <s v="USD"/>
    <n v="1336789860"/>
    <n v="1331666146"/>
    <b v="0"/>
    <n v="2"/>
    <b v="0"/>
    <x v="1"/>
    <n v="1"/>
    <n v="10"/>
    <x v="1"/>
    <x v="1"/>
    <x v="885"/>
    <d v="2016-05-06T23:33:30"/>
    <x v="7"/>
  </r>
  <r>
    <n v="885"/>
    <s v="Origin - Cobrette Bardole's Sophomore Album!"/>
    <s v="Cobrette Bardole's widely anticipated sophomore release is ready for tracking and he needs your help to make it a reality!"/>
    <x v="29"/>
    <n v="750"/>
    <x v="2"/>
    <s v="US"/>
    <s v="USD"/>
    <n v="1483137311"/>
    <n v="1481322911"/>
    <b v="0"/>
    <n v="21"/>
    <b v="0"/>
    <x v="1"/>
    <n v="75"/>
    <n v="35.71"/>
    <x v="1"/>
    <x v="1"/>
    <x v="886"/>
    <d v="2010-09-10T03:03:49"/>
    <x v="4"/>
  </r>
  <r>
    <n v="886"/>
    <s v="Sap Laughter : Merch Fundraiser!"/>
    <s v="The time has finally come... Sap Laughter is in the process of updating our merchandise setup, and we need your help making it happen!"/>
    <x v="4"/>
    <n v="205"/>
    <x v="2"/>
    <s v="US"/>
    <s v="USD"/>
    <n v="1473972813"/>
    <n v="1471812813"/>
    <b v="0"/>
    <n v="7"/>
    <b v="0"/>
    <x v="1"/>
    <n v="41"/>
    <n v="29.29"/>
    <x v="1"/>
    <x v="1"/>
    <x v="887"/>
    <d v="2015-08-02T20:57:06"/>
    <x v="4"/>
  </r>
  <r>
    <n v="887"/>
    <s v="Mortimer Nova new album title Terrible The Fish Has Drowned!"/>
    <s v="Mortimer Nova is attempting to raise enough money to record their new album, Terrible the Fish has Drowned, to release it to the public"/>
    <x v="29"/>
    <n v="0"/>
    <x v="2"/>
    <s v="US"/>
    <s v="USD"/>
    <n v="1338159655"/>
    <n v="1335567655"/>
    <b v="0"/>
    <n v="0"/>
    <b v="0"/>
    <x v="1"/>
    <n v="0"/>
    <n v="0"/>
    <x v="1"/>
    <x v="1"/>
    <x v="888"/>
    <d v="2012-10-29T16:31:48"/>
    <x v="7"/>
  </r>
  <r>
    <n v="888"/>
    <s v="Ginger Binge's first album"/>
    <s v="Support Ginger Binge sounds. We're an independent 'cosmic Americana' band. We love to play music for you. We are grateful for your help"/>
    <x v="29"/>
    <n v="72"/>
    <x v="2"/>
    <s v="US"/>
    <s v="USD"/>
    <n v="1314856800"/>
    <n v="1311789885"/>
    <b v="0"/>
    <n v="4"/>
    <b v="0"/>
    <x v="1"/>
    <n v="7"/>
    <n v="18"/>
    <x v="1"/>
    <x v="1"/>
    <x v="889"/>
    <d v="2011-12-01T18:11:50"/>
    <x v="1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x v="1"/>
    <n v="9"/>
    <n v="73.760000000000005"/>
    <x v="1"/>
    <x v="1"/>
    <x v="890"/>
    <d v="2011-04-13T02:22:4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x v="10"/>
    <n v="125"/>
    <x v="2"/>
    <s v="US"/>
    <s v="USD"/>
    <n v="1385055979"/>
    <n v="1382460379"/>
    <b v="0"/>
    <n v="4"/>
    <b v="0"/>
    <x v="1"/>
    <n v="4"/>
    <n v="31.25"/>
    <x v="1"/>
    <x v="1"/>
    <x v="891"/>
    <d v="2016-02-29T20:23:22"/>
    <x v="6"/>
  </r>
  <r>
    <n v="891"/>
    <s v="Den-Mate: New EP and Tour"/>
    <s v="Along with a new EP production and release, it's time to bring Den-Mate, LIVE, to a location near you - East Coast and Beyond!"/>
    <x v="8"/>
    <n v="260"/>
    <x v="2"/>
    <s v="US"/>
    <s v="USD"/>
    <n v="1408581930"/>
    <n v="1405989930"/>
    <b v="0"/>
    <n v="9"/>
    <b v="0"/>
    <x v="1"/>
    <n v="3"/>
    <n v="28.89"/>
    <x v="1"/>
    <x v="1"/>
    <x v="892"/>
    <d v="2010-04-23T19:28:34"/>
    <x v="5"/>
  </r>
  <r>
    <n v="892"/>
    <s v="ADCA's debut CD will bring the joys of great chamber music to you!  "/>
    <s v="ADCA would like to complete the production of its debut CD, in order to bring the joys of chamber music to its fans, new and old."/>
    <x v="13"/>
    <n v="2445"/>
    <x v="2"/>
    <s v="US"/>
    <s v="USD"/>
    <n v="1280635200"/>
    <n v="1273121283"/>
    <b v="0"/>
    <n v="17"/>
    <b v="0"/>
    <x v="1"/>
    <n v="41"/>
    <n v="143.82"/>
    <x v="1"/>
    <x v="1"/>
    <x v="893"/>
    <d v="2014-07-09T23:10:22"/>
    <x v="0"/>
  </r>
  <r>
    <n v="893"/>
    <s v="The Big Band Theory Music Festival"/>
    <s v="The Philly music scene is full of amazing talent. This annual music festival is to celebrate those gems within that scene!"/>
    <x v="14"/>
    <n v="200"/>
    <x v="2"/>
    <s v="US"/>
    <s v="USD"/>
    <n v="1427920363"/>
    <n v="1425331963"/>
    <b v="0"/>
    <n v="5"/>
    <b v="0"/>
    <x v="1"/>
    <n v="10"/>
    <n v="40"/>
    <x v="1"/>
    <x v="1"/>
    <x v="894"/>
    <d v="2012-08-28T19:06:20"/>
    <x v="2"/>
  </r>
  <r>
    <n v="894"/>
    <s v="Saint Sebastian's Debut Album &amp; Short Film"/>
    <s v="Help Saint Sebastian finish their debut album, Melancholy Breakdown, accompanied by a short documentary film about fibromyalgia."/>
    <x v="23"/>
    <n v="7834"/>
    <x v="2"/>
    <s v="US"/>
    <s v="USD"/>
    <n v="1465169610"/>
    <n v="1462577610"/>
    <b v="0"/>
    <n v="53"/>
    <b v="0"/>
    <x v="1"/>
    <n v="39"/>
    <n v="147.81"/>
    <x v="1"/>
    <x v="1"/>
    <x v="895"/>
    <d v="2015-12-04T01:55:37"/>
    <x v="4"/>
  </r>
  <r>
    <n v="895"/>
    <s v="ruKus - the Net-a-thon: Fueling independence in music and art!"/>
    <s v="ruKus radio is an independent internet radio station focused solely on the independent artist and has been Mainstream-free since 2007! "/>
    <x v="8"/>
    <n v="195"/>
    <x v="2"/>
    <s v="US"/>
    <s v="USD"/>
    <n v="1287975829"/>
    <n v="1284087829"/>
    <b v="0"/>
    <n v="7"/>
    <b v="0"/>
    <x v="1"/>
    <n v="2"/>
    <n v="27.86"/>
    <x v="1"/>
    <x v="1"/>
    <x v="896"/>
    <d v="2010-11-25T05:45:26"/>
    <x v="0"/>
  </r>
  <r>
    <n v="896"/>
    <s v="Hardsoul Poets New Album!"/>
    <s v="The people have spoken...the stars have aligned...Hardsoul Poets are making a new record and we want our fans on the front lines."/>
    <x v="8"/>
    <n v="3200"/>
    <x v="2"/>
    <s v="US"/>
    <s v="USD"/>
    <n v="1440734400"/>
    <n v="1438549026"/>
    <b v="0"/>
    <n v="72"/>
    <b v="0"/>
    <x v="1"/>
    <n v="40"/>
    <n v="44.44"/>
    <x v="1"/>
    <x v="1"/>
    <x v="897"/>
    <d v="2014-02-11T04:33:10"/>
    <x v="2"/>
  </r>
  <r>
    <n v="897"/>
    <s v="Park XXVII Album Release"/>
    <s v="Park XXVII is putting together an album of up and coming Georgia bands. We need money to fund the recording/production costs of this cd"/>
    <x v="10"/>
    <n v="0"/>
    <x v="2"/>
    <s v="US"/>
    <s v="USD"/>
    <n v="1354123908"/>
    <n v="1351528308"/>
    <b v="0"/>
    <n v="0"/>
    <b v="0"/>
    <x v="1"/>
    <n v="0"/>
    <n v="0"/>
    <x v="1"/>
    <x v="1"/>
    <x v="898"/>
    <d v="2011-08-12T04:37:03"/>
    <x v="7"/>
  </r>
  <r>
    <n v="898"/>
    <s v="Foundations: 12 Songs in 2012"/>
    <s v="For each month in 2012, Sonnet will be releasing a Jesus-celebrating, grave-shattering, ear-tickling, mind-provoking song!"/>
    <x v="1"/>
    <n v="70"/>
    <x v="2"/>
    <s v="US"/>
    <s v="USD"/>
    <n v="1326651110"/>
    <n v="1322763110"/>
    <b v="0"/>
    <n v="2"/>
    <b v="0"/>
    <x v="1"/>
    <n v="3"/>
    <n v="35"/>
    <x v="1"/>
    <x v="1"/>
    <x v="899"/>
    <d v="2010-06-11T19:14:15"/>
    <x v="1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x v="1"/>
    <n v="37"/>
    <n v="35"/>
    <x v="1"/>
    <x v="1"/>
    <x v="900"/>
    <d v="2012-06-21T16:34:00"/>
    <x v="1"/>
  </r>
  <r>
    <n v="900"/>
    <s v="Project Revive: Protecting the Creative Impulse"/>
    <s v="With Project Revive, I aim to protect and nurture the creative impulse through music."/>
    <x v="11"/>
    <n v="21"/>
    <x v="2"/>
    <s v="US"/>
    <s v="USD"/>
    <n v="1459365802"/>
    <n v="1456777402"/>
    <b v="0"/>
    <n v="2"/>
    <b v="0"/>
    <x v="14"/>
    <n v="0"/>
    <n v="10.5"/>
    <x v="1"/>
    <x v="14"/>
    <x v="901"/>
    <d v="2017-01-02T13:05:19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x v="14"/>
    <n v="0"/>
    <n v="0"/>
    <x v="1"/>
    <x v="14"/>
    <x v="902"/>
    <d v="2014-01-03T00:07:25"/>
    <x v="0"/>
  </r>
  <r>
    <n v="902"/>
    <s v="MISTER BROWN"/>
    <s v="I'VE STARTED A BRAND NEW ALBUM THAT WILL FEATURE ACID JAZZ, FUNK, ROCK, AND DANCE WITH THE PROMISE OF TOURING NEXT YEAR IN THE USA"/>
    <x v="12"/>
    <n v="90"/>
    <x v="2"/>
    <s v="US"/>
    <s v="USD"/>
    <n v="1409412600"/>
    <n v="1404947422"/>
    <b v="0"/>
    <n v="3"/>
    <b v="0"/>
    <x v="14"/>
    <n v="0"/>
    <n v="30"/>
    <x v="1"/>
    <x v="14"/>
    <x v="903"/>
    <d v="2012-10-12T02:37:27"/>
    <x v="5"/>
  </r>
  <r>
    <n v="903"/>
    <s v="U City Jazz Festival, St. Louis, MO"/>
    <s v="The U City Jazz Festival is offered for free to the community and features the best jazz talent from the midwest."/>
    <x v="11"/>
    <n v="160"/>
    <x v="2"/>
    <s v="US"/>
    <s v="USD"/>
    <n v="1348367100"/>
    <n v="1346180780"/>
    <b v="0"/>
    <n v="4"/>
    <b v="0"/>
    <x v="14"/>
    <n v="3"/>
    <n v="40"/>
    <x v="1"/>
    <x v="14"/>
    <x v="904"/>
    <d v="2012-04-05T03:20:19"/>
    <x v="7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x v="14"/>
    <n v="0"/>
    <n v="50.33"/>
    <x v="1"/>
    <x v="14"/>
    <x v="905"/>
    <d v="2012-07-26T18:19:07"/>
    <x v="2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x v="14"/>
    <n v="3"/>
    <n v="32.67"/>
    <x v="1"/>
    <x v="14"/>
    <x v="906"/>
    <d v="2012-01-29T16:18:34"/>
    <x v="0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x v="14"/>
    <n v="0"/>
    <n v="0"/>
    <x v="1"/>
    <x v="14"/>
    <x v="907"/>
    <d v="2010-09-13T20:28:54"/>
    <x v="5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x v="14"/>
    <n v="0"/>
    <n v="0"/>
    <x v="1"/>
    <x v="14"/>
    <x v="908"/>
    <d v="2014-06-12T22:38:50"/>
    <x v="1"/>
  </r>
  <r>
    <n v="908"/>
    <s v="Help Tony Copeland and get free cd's and mp3's"/>
    <s v="This project is designed to help protect the environment by using Eco-friendly product packaging."/>
    <x v="1"/>
    <n v="0"/>
    <x v="2"/>
    <s v="US"/>
    <s v="USD"/>
    <n v="1280206740"/>
    <n v="1276283655"/>
    <b v="0"/>
    <n v="0"/>
    <b v="0"/>
    <x v="14"/>
    <n v="0"/>
    <n v="0"/>
    <x v="1"/>
    <x v="14"/>
    <x v="909"/>
    <d v="2014-11-01T21:59:21"/>
    <x v="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x v="14"/>
    <n v="3"/>
    <n v="65"/>
    <x v="1"/>
    <x v="14"/>
    <x v="910"/>
    <d v="2012-11-14T15:24:05"/>
    <x v="7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x v="14"/>
    <n v="22"/>
    <n v="24.6"/>
    <x v="1"/>
    <x v="14"/>
    <x v="911"/>
    <d v="2013-10-15T16:07:02"/>
    <x v="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x v="14"/>
    <n v="0"/>
    <n v="0"/>
    <x v="1"/>
    <x v="14"/>
    <x v="912"/>
    <d v="2011-10-31T04:06:16"/>
    <x v="5"/>
  </r>
  <r>
    <n v="912"/>
    <s v="Triad a new album by James Murrell"/>
    <s v="My new album will be called Triad, an album of original music performed by me &amp; guest musical artists."/>
    <x v="0"/>
    <n v="30"/>
    <x v="2"/>
    <s v="US"/>
    <s v="USD"/>
    <n v="1355197047"/>
    <n v="1350009447"/>
    <b v="0"/>
    <n v="2"/>
    <b v="0"/>
    <x v="14"/>
    <n v="1"/>
    <n v="15"/>
    <x v="1"/>
    <x v="14"/>
    <x v="913"/>
    <d v="2014-08-27T12:43:13"/>
    <x v="7"/>
  </r>
  <r>
    <n v="913"/>
    <s v="100% Faith Jazz Gospel CD Recording Project 2012"/>
    <s v="Faith Monah is an unique Gospel-Jazz singer who scats and swings the Word of God. She is ready to record her FIRST jazzy Gospel album."/>
    <x v="12"/>
    <n v="1982"/>
    <x v="2"/>
    <s v="US"/>
    <s v="USD"/>
    <n v="1336188019"/>
    <n v="1333596019"/>
    <b v="0"/>
    <n v="24"/>
    <b v="0"/>
    <x v="14"/>
    <n v="7"/>
    <n v="82.58"/>
    <x v="1"/>
    <x v="14"/>
    <x v="914"/>
    <d v="2014-10-22T23:02:03"/>
    <x v="7"/>
  </r>
  <r>
    <n v="914"/>
    <s v="Soul Of Man Video Project"/>
    <s v="This project is for the making of a music video. All funds will go towards production costs for this event only."/>
    <x v="16"/>
    <n v="0"/>
    <x v="2"/>
    <s v="US"/>
    <s v="USD"/>
    <n v="1345918747"/>
    <n v="1343326747"/>
    <b v="0"/>
    <n v="0"/>
    <b v="0"/>
    <x v="14"/>
    <n v="0"/>
    <n v="0"/>
    <x v="1"/>
    <x v="14"/>
    <x v="915"/>
    <d v="2013-01-14T22:37:49"/>
    <x v="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x v="14"/>
    <n v="6"/>
    <n v="41.67"/>
    <x v="1"/>
    <x v="14"/>
    <x v="916"/>
    <d v="2013-10-28T21:08:31"/>
    <x v="7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x v="14"/>
    <n v="0"/>
    <n v="0"/>
    <x v="1"/>
    <x v="14"/>
    <x v="917"/>
    <d v="2010-06-09T00:28:5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1"/>
    <n v="30"/>
    <x v="2"/>
    <s v="US"/>
    <s v="USD"/>
    <n v="1405305000"/>
    <n v="1402612730"/>
    <b v="0"/>
    <n v="1"/>
    <b v="0"/>
    <x v="14"/>
    <n v="1"/>
    <n v="30"/>
    <x v="1"/>
    <x v="14"/>
    <x v="918"/>
    <d v="2012-04-14T19:44:5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x v="14"/>
    <n v="5"/>
    <n v="19.600000000000001"/>
    <x v="1"/>
    <x v="14"/>
    <x v="919"/>
    <d v="2012-09-28T20:41:53"/>
    <x v="5"/>
  </r>
  <r>
    <n v="919"/>
    <s v="Jazz CD:  Out of The Blue"/>
    <s v="Cool jazz with a New Orleans flavor."/>
    <x v="23"/>
    <n v="100"/>
    <x v="2"/>
    <s v="US"/>
    <s v="USD"/>
    <n v="1355930645"/>
    <n v="1352906645"/>
    <b v="0"/>
    <n v="1"/>
    <b v="0"/>
    <x v="14"/>
    <n v="1"/>
    <n v="100"/>
    <x v="1"/>
    <x v="14"/>
    <x v="920"/>
    <d v="2012-03-10T05:42:49"/>
    <x v="7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x v="14"/>
    <n v="0"/>
    <n v="0"/>
    <x v="1"/>
    <x v="14"/>
    <x v="921"/>
    <d v="2010-05-14T21:58:26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x v="14"/>
    <n v="31"/>
    <n v="231.75"/>
    <x v="1"/>
    <x v="14"/>
    <x v="922"/>
    <d v="2014-02-10T08:38:22"/>
    <x v="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x v="14"/>
    <n v="21"/>
    <n v="189.33"/>
    <x v="1"/>
    <x v="14"/>
    <x v="923"/>
    <d v="2013-02-05T23:15:45"/>
    <x v="5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x v="14"/>
    <n v="2"/>
    <n v="55"/>
    <x v="1"/>
    <x v="14"/>
    <x v="924"/>
    <d v="2014-03-13T04:03:29"/>
    <x v="5"/>
  </r>
  <r>
    <n v="924"/>
    <s v="Africa Brass Master Class for youth"/>
    <s v="Cultural and jazz instructional classes for youth at Preservation Hall. Preserving traditional New Orleans jazz and it's African roots."/>
    <x v="10"/>
    <n v="327"/>
    <x v="2"/>
    <s v="US"/>
    <s v="USD"/>
    <n v="1360795069"/>
    <n v="1358203069"/>
    <b v="0"/>
    <n v="15"/>
    <b v="0"/>
    <x v="14"/>
    <n v="11"/>
    <n v="21.8"/>
    <x v="1"/>
    <x v="14"/>
    <x v="925"/>
    <d v="2014-04-04T17:41:24"/>
    <x v="6"/>
  </r>
  <r>
    <n v="925"/>
    <s v="&quot;Never Let Me Go&quot; CD Recording Project"/>
    <s v="This project is a mix of original &amp; standard song selections.  This phase covers recording and package design expenses."/>
    <x v="13"/>
    <n v="160"/>
    <x v="2"/>
    <s v="US"/>
    <s v="USD"/>
    <n v="1385590111"/>
    <n v="1382994511"/>
    <b v="0"/>
    <n v="5"/>
    <b v="0"/>
    <x v="14"/>
    <n v="3"/>
    <n v="32"/>
    <x v="1"/>
    <x v="14"/>
    <x v="926"/>
    <d v="2015-12-30T08:00:29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x v="14"/>
    <n v="0"/>
    <n v="0"/>
    <x v="1"/>
    <x v="14"/>
    <x v="927"/>
    <d v="2011-12-06T00:34:49"/>
    <x v="0"/>
  </r>
  <r>
    <n v="927"/>
    <s v="JETRO DA SILVA FUNK PROJECT"/>
    <s v="Studio CD/DVD Solo project of Pianist &amp; Keyboardist Jetro da Silva"/>
    <x v="23"/>
    <n v="0"/>
    <x v="2"/>
    <s v="US"/>
    <s v="USD"/>
    <n v="1337024695"/>
    <n v="1334432695"/>
    <b v="0"/>
    <n v="0"/>
    <b v="0"/>
    <x v="14"/>
    <n v="0"/>
    <n v="0"/>
    <x v="1"/>
    <x v="14"/>
    <x v="928"/>
    <d v="2013-10-04T19:09:17"/>
    <x v="7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x v="14"/>
    <n v="11"/>
    <n v="56.25"/>
    <x v="1"/>
    <x v="14"/>
    <x v="929"/>
    <d v="2012-08-03T11:30:48"/>
    <x v="7"/>
  </r>
  <r>
    <n v="929"/>
    <s v="EXPERIMENTAL JAZZ STUDIO RECORDING"/>
    <s v="I am searching for monetary funding to go into a good recording studio and record experimental intuitive improv jazz."/>
    <x v="4"/>
    <n v="0"/>
    <x v="2"/>
    <s v="US"/>
    <s v="USD"/>
    <n v="1333946569"/>
    <n v="1331358169"/>
    <b v="0"/>
    <n v="0"/>
    <b v="0"/>
    <x v="14"/>
    <n v="0"/>
    <n v="0"/>
    <x v="1"/>
    <x v="14"/>
    <x v="930"/>
    <d v="2013-05-22T18:18:58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x v="14"/>
    <n v="38"/>
    <n v="69"/>
    <x v="1"/>
    <x v="14"/>
    <x v="931"/>
    <d v="2015-06-27T00:12:06"/>
    <x v="0"/>
  </r>
  <r>
    <n v="931"/>
    <s v="First jazz album for Multidirectional, Now printing time!"/>
    <s v="A contemporary jazz project crossing music lines, from jazz to rock walking through some free elements and full of melody!"/>
    <x v="14"/>
    <n v="131"/>
    <x v="2"/>
    <s v="GB"/>
    <s v="GBP"/>
    <n v="1395007200"/>
    <n v="1392021502"/>
    <b v="0"/>
    <n v="7"/>
    <b v="0"/>
    <x v="14"/>
    <n v="7"/>
    <n v="18.71"/>
    <x v="1"/>
    <x v="14"/>
    <x v="932"/>
    <d v="2017-01-11T02:19:05"/>
    <x v="5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x v="14"/>
    <n v="15"/>
    <n v="46.03"/>
    <x v="1"/>
    <x v="14"/>
    <x v="933"/>
    <d v="2016-01-13T20:14:20"/>
    <x v="6"/>
  </r>
  <r>
    <n v="933"/>
    <s v="An album of 10 &quot;jazz art songs&quot; by Matthew John Mortimer"/>
    <s v="I've only been able to release 7/10 songs for this album. I'd like to get into a professional studio and record them all properly."/>
    <x v="14"/>
    <n v="120"/>
    <x v="2"/>
    <s v="US"/>
    <s v="USD"/>
    <n v="1399867409"/>
    <n v="1394683409"/>
    <b v="0"/>
    <n v="2"/>
    <b v="0"/>
    <x v="14"/>
    <n v="6"/>
    <n v="60"/>
    <x v="1"/>
    <x v="14"/>
    <x v="934"/>
    <d v="2016-10-30T16:01:45"/>
    <x v="5"/>
  </r>
  <r>
    <n v="934"/>
    <s v="Kyle Krysa debut EP Ground Effect"/>
    <s v="Ground Effect is my first solo EP project intended to help promote Fusion and creative music music in Saskatchewan and Canada."/>
    <x v="11"/>
    <n v="1520"/>
    <x v="2"/>
    <s v="CA"/>
    <s v="CAD"/>
    <n v="1399183200"/>
    <n v="1396633284"/>
    <b v="0"/>
    <n v="30"/>
    <b v="0"/>
    <x v="14"/>
    <n v="30"/>
    <n v="50.67"/>
    <x v="1"/>
    <x v="14"/>
    <x v="935"/>
    <d v="2016-03-15T14:00:50"/>
    <x v="5"/>
  </r>
  <r>
    <n v="935"/>
    <s v="The Art of You Too"/>
    <s v="This vocal music and spoken word project uses the  gift of life,love,hope &amp; peace to enable people to see themselves as a masterpiece!"/>
    <x v="0"/>
    <n v="50"/>
    <x v="2"/>
    <s v="US"/>
    <s v="USD"/>
    <n v="1454054429"/>
    <n v="1451462429"/>
    <b v="0"/>
    <n v="2"/>
    <b v="0"/>
    <x v="14"/>
    <n v="1"/>
    <n v="25"/>
    <x v="1"/>
    <x v="14"/>
    <x v="936"/>
    <d v="2016-12-28T20:57:06"/>
    <x v="2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x v="14"/>
    <n v="0"/>
    <n v="0"/>
    <x v="1"/>
    <x v="14"/>
    <x v="937"/>
    <d v="2016-08-10T18:00:48"/>
    <x v="1"/>
  </r>
  <r>
    <n v="937"/>
    <s v="&quot;Antoine Roney Trio&quot; at Cuba's Havana Jazz Festival 2013"/>
    <s v="We've been invited to perform at Jazz Festival 2013. We must request funding to successfully manage this special invitation"/>
    <x v="0"/>
    <n v="40"/>
    <x v="2"/>
    <s v="US"/>
    <s v="USD"/>
    <n v="1383509357"/>
    <n v="1380913757"/>
    <b v="0"/>
    <n v="2"/>
    <b v="0"/>
    <x v="14"/>
    <n v="1"/>
    <n v="20"/>
    <x v="1"/>
    <x v="14"/>
    <x v="938"/>
    <d v="2016-05-01T18:45:06"/>
    <x v="6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x v="14"/>
    <n v="0"/>
    <n v="25"/>
    <x v="1"/>
    <x v="14"/>
    <x v="939"/>
    <d v="2016-02-11T19:52:44"/>
    <x v="7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x v="14"/>
    <n v="1"/>
    <n v="20"/>
    <x v="1"/>
    <x v="14"/>
    <x v="940"/>
    <d v="2015-12-23T01:02:56"/>
    <x v="6"/>
  </r>
  <r>
    <n v="940"/>
    <s v="The LUMIC Band by Cope4Golf creates a scientific golf swing."/>
    <s v="The 1st club in your bag should be between your ears!  Light up Your Brain Power. Play Smarter. Swing the LUMIC Band.."/>
    <x v="9"/>
    <n v="1544"/>
    <x v="2"/>
    <s v="US"/>
    <s v="USD"/>
    <n v="1439251926"/>
    <n v="1435363926"/>
    <b v="0"/>
    <n v="14"/>
    <b v="0"/>
    <x v="9"/>
    <n v="17"/>
    <n v="110.29"/>
    <x v="3"/>
    <x v="9"/>
    <x v="941"/>
    <d v="2015-12-18T18:01:01"/>
    <x v="2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x v="9"/>
    <n v="2"/>
    <n v="37.450000000000003"/>
    <x v="3"/>
    <x v="9"/>
    <x v="942"/>
    <d v="2016-04-20T15:41:12"/>
    <x v="3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x v="9"/>
    <n v="9"/>
    <n v="41.75"/>
    <x v="3"/>
    <x v="9"/>
    <x v="943"/>
    <d v="2016-10-19T14:43:32"/>
    <x v="4"/>
  </r>
  <r>
    <n v="943"/>
    <s v="SleepMode"/>
    <s v="A mask for home or travel that will give you the best, undisturbed sleep of your life."/>
    <x v="10"/>
    <n v="289"/>
    <x v="2"/>
    <s v="US"/>
    <s v="USD"/>
    <n v="1480438905"/>
    <n v="1477843305"/>
    <b v="0"/>
    <n v="12"/>
    <b v="0"/>
    <x v="9"/>
    <n v="10"/>
    <n v="24.08"/>
    <x v="3"/>
    <x v="9"/>
    <x v="944"/>
    <d v="2014-12-26T03:56:39"/>
    <x v="4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x v="9"/>
    <n v="13"/>
    <n v="69.41"/>
    <x v="3"/>
    <x v="9"/>
    <x v="945"/>
    <d v="2015-07-09T20:00:39"/>
    <x v="4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x v="9"/>
    <n v="2"/>
    <n v="155.25"/>
    <x v="3"/>
    <x v="9"/>
    <x v="946"/>
    <d v="2016-08-04T07:05:00"/>
    <x v="4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x v="9"/>
    <n v="2"/>
    <n v="57.2"/>
    <x v="3"/>
    <x v="9"/>
    <x v="947"/>
    <d v="2015-02-25T21:55:59"/>
    <x v="4"/>
  </r>
  <r>
    <n v="947"/>
    <s v="PAKPOWER, The CCP Pack"/>
    <s v="The CCP Pack is a bag that charges your smartphones and tablets on the go! Also holds small important items. &quot;Never Without Power&quot;."/>
    <x v="17"/>
    <n v="0"/>
    <x v="2"/>
    <s v="US"/>
    <s v="USD"/>
    <n v="1467312306"/>
    <n v="1462128306"/>
    <b v="0"/>
    <n v="0"/>
    <b v="0"/>
    <x v="9"/>
    <n v="0"/>
    <n v="0"/>
    <x v="3"/>
    <x v="9"/>
    <x v="948"/>
    <d v="2016-10-17T13:15:33"/>
    <x v="4"/>
  </r>
  <r>
    <n v="948"/>
    <s v="Led Shirt - WiFi Controlled"/>
    <s v="T-Shirt with Led panel controlled by Android app over WiFi. _x000a_Multiple shirts, games, text, video effects support,"/>
    <x v="24"/>
    <n v="480"/>
    <x v="2"/>
    <s v="NL"/>
    <s v="EUR"/>
    <n v="1457812364"/>
    <n v="1455220364"/>
    <b v="0"/>
    <n v="8"/>
    <b v="0"/>
    <x v="9"/>
    <n v="12"/>
    <n v="60"/>
    <x v="3"/>
    <x v="9"/>
    <x v="949"/>
    <d v="2015-03-19T19:16:03"/>
    <x v="4"/>
  </r>
  <r>
    <n v="949"/>
    <s v="INBED"/>
    <s v="Der INBED ist ein innovatives Multisensor-Wearable fÃ¼r die SturzprÃ¤vention motorisch eingeschrÃ¤nkter Personen."/>
    <x v="23"/>
    <n v="273"/>
    <x v="2"/>
    <s v="DE"/>
    <s v="EUR"/>
    <n v="1456016576"/>
    <n v="1450832576"/>
    <b v="0"/>
    <n v="7"/>
    <b v="0"/>
    <x v="9"/>
    <n v="1"/>
    <n v="39"/>
    <x v="3"/>
    <x v="9"/>
    <x v="950"/>
    <d v="2014-12-20T04:11:05"/>
    <x v="2"/>
  </r>
  <r>
    <n v="950"/>
    <s v="EZC Smartlight"/>
    <s v="Rider worn tail light brake light. Adheres to virtually any coat, jacket or vest. Stays on even when you get off."/>
    <x v="11"/>
    <n v="1402"/>
    <x v="2"/>
    <s v="CA"/>
    <s v="CAD"/>
    <n v="1453053661"/>
    <n v="1450461661"/>
    <b v="0"/>
    <n v="24"/>
    <b v="0"/>
    <x v="9"/>
    <n v="28"/>
    <n v="58.42"/>
    <x v="3"/>
    <x v="9"/>
    <x v="951"/>
    <d v="2017-01-31T15:02:35"/>
    <x v="2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x v="9"/>
    <n v="38"/>
    <n v="158.63999999999999"/>
    <x v="3"/>
    <x v="9"/>
    <x v="952"/>
    <d v="2017-01-05T16:38:55"/>
    <x v="4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x v="9"/>
    <n v="40"/>
    <n v="99.86"/>
    <x v="3"/>
    <x v="9"/>
    <x v="953"/>
    <d v="2016-01-04T17:05:53"/>
    <x v="4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x v="9"/>
    <n v="1"/>
    <n v="25.2"/>
    <x v="3"/>
    <x v="9"/>
    <x v="954"/>
    <d v="2016-09-12T15:15:19"/>
    <x v="5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x v="9"/>
    <n v="43"/>
    <n v="89.19"/>
    <x v="3"/>
    <x v="9"/>
    <x v="955"/>
    <d v="2015-07-23T15:05:19"/>
    <x v="2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x v="9"/>
    <n v="6"/>
    <n v="182.62"/>
    <x v="3"/>
    <x v="9"/>
    <x v="956"/>
    <d v="2016-09-24T00:24:06"/>
    <x v="4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x v="9"/>
    <n v="2"/>
    <n v="50.65"/>
    <x v="3"/>
    <x v="9"/>
    <x v="957"/>
    <d v="2016-09-06T15:15:32"/>
    <x v="2"/>
  </r>
  <r>
    <n v="957"/>
    <s v="DUALBAND, the Leather NFC Smart Watch Band"/>
    <s v="A Leather Smart watch Band, that NEVER needs to be charged for only $37!"/>
    <x v="15"/>
    <n v="233"/>
    <x v="2"/>
    <s v="US"/>
    <s v="USD"/>
    <n v="1479392133"/>
    <n v="1476710133"/>
    <b v="0"/>
    <n v="7"/>
    <b v="0"/>
    <x v="9"/>
    <n v="2"/>
    <n v="33.29"/>
    <x v="3"/>
    <x v="9"/>
    <x v="958"/>
    <d v="2016-02-22T06:06:14"/>
    <x v="4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x v="9"/>
    <n v="11"/>
    <n v="51.82"/>
    <x v="3"/>
    <x v="9"/>
    <x v="959"/>
    <d v="2014-07-16T20:20:34"/>
    <x v="2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x v="9"/>
    <n v="39"/>
    <n v="113.63"/>
    <x v="3"/>
    <x v="9"/>
    <x v="960"/>
    <d v="2017-01-07T07:16:47"/>
    <x v="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x v="9"/>
    <n v="46"/>
    <n v="136.46"/>
    <x v="3"/>
    <x v="9"/>
    <x v="961"/>
    <d v="2016-12-17T05:17:33"/>
    <x v="3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x v="9"/>
    <n v="42"/>
    <n v="364.35"/>
    <x v="3"/>
    <x v="9"/>
    <x v="962"/>
    <d v="2015-04-17T17:01:00"/>
    <x v="3"/>
  </r>
  <r>
    <n v="962"/>
    <s v="i-Davit: Hands Free System for iPad/Tablets/Devices"/>
    <s v="Introducing the iDavit, a revolutionary crane-like system thatâ€™ll allow you to work anywhere. Hands free to be totally hands on."/>
    <x v="1"/>
    <n v="712"/>
    <x v="2"/>
    <s v="US"/>
    <s v="USD"/>
    <n v="1455210353"/>
    <n v="1451927153"/>
    <b v="0"/>
    <n v="37"/>
    <b v="0"/>
    <x v="9"/>
    <n v="28"/>
    <n v="19.239999999999998"/>
    <x v="3"/>
    <x v="9"/>
    <x v="963"/>
    <d v="2014-08-05T20:46:38"/>
    <x v="4"/>
  </r>
  <r>
    <n v="963"/>
    <s v="The Ultimate Learning Center"/>
    <s v="WE are molding an educated, motivated, non violent GENERATION!"/>
    <x v="20"/>
    <n v="377"/>
    <x v="2"/>
    <s v="US"/>
    <s v="USD"/>
    <n v="1476717319"/>
    <n v="1473693319"/>
    <b v="0"/>
    <n v="9"/>
    <b v="0"/>
    <x v="9"/>
    <n v="1"/>
    <n v="41.89"/>
    <x v="3"/>
    <x v="9"/>
    <x v="964"/>
    <d v="2015-09-10T00:21:33"/>
    <x v="4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x v="9"/>
    <n v="1"/>
    <n v="30.31"/>
    <x v="3"/>
    <x v="9"/>
    <x v="965"/>
    <d v="2016-02-24T17:59:16"/>
    <x v="2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x v="9"/>
    <n v="1"/>
    <n v="49.67"/>
    <x v="3"/>
    <x v="9"/>
    <x v="966"/>
    <d v="2016-04-29T16:43:05"/>
    <x v="4"/>
  </r>
  <r>
    <n v="966"/>
    <s v="ICE SHIRT; Running, Multi-Sport, Cycling, Athletic Wear"/>
    <s v="ICE SHIRT; running, multi-sport, cycling, &amp; athletic wear shirts that hold melting ice to cool you on hot days."/>
    <x v="15"/>
    <n v="1776"/>
    <x v="2"/>
    <s v="US"/>
    <s v="USD"/>
    <n v="1475766932"/>
    <n v="1473174932"/>
    <b v="0"/>
    <n v="30"/>
    <b v="0"/>
    <x v="9"/>
    <n v="15"/>
    <n v="59.2"/>
    <x v="3"/>
    <x v="9"/>
    <x v="967"/>
    <d v="2015-06-30T01:24:57"/>
    <x v="4"/>
  </r>
  <r>
    <n v="967"/>
    <s v="Better Beanie"/>
    <s v="Better Beanie is the new therapeutic wearable designed to assist you while keeping your hands free."/>
    <x v="23"/>
    <n v="3562"/>
    <x v="2"/>
    <s v="US"/>
    <s v="USD"/>
    <n v="1461301574"/>
    <n v="1456121174"/>
    <b v="0"/>
    <n v="81"/>
    <b v="0"/>
    <x v="9"/>
    <n v="18"/>
    <n v="43.98"/>
    <x v="3"/>
    <x v="9"/>
    <x v="968"/>
    <d v="2016-01-22T22:36:37"/>
    <x v="4"/>
  </r>
  <r>
    <n v="968"/>
    <s v="Master Le Cosplay's: Avengers 2 Hulk Buster V2.0 Build"/>
    <s v="Anyone who want to support of this will be credited. This will be my ultimate build. Full animatronics, from arms, legs, H.U.D, etc"/>
    <x v="8"/>
    <n v="106"/>
    <x v="2"/>
    <s v="US"/>
    <s v="USD"/>
    <n v="1408134034"/>
    <n v="1405542034"/>
    <b v="0"/>
    <n v="4"/>
    <b v="0"/>
    <x v="9"/>
    <n v="1"/>
    <n v="26.5"/>
    <x v="3"/>
    <x v="9"/>
    <x v="969"/>
    <d v="2016-01-26T07:25:01"/>
    <x v="5"/>
  </r>
  <r>
    <n v="969"/>
    <s v="Make 100 | Geek &amp; Chic: Smart Safety Jewelry."/>
    <s v="Geek &amp; Chic Smart Jewelry Collection, Wearables Meet Style!"/>
    <x v="12"/>
    <n v="14000"/>
    <x v="2"/>
    <s v="MX"/>
    <s v="MXN"/>
    <n v="1486624607"/>
    <n v="1483773407"/>
    <b v="0"/>
    <n v="11"/>
    <b v="0"/>
    <x v="9"/>
    <n v="47"/>
    <n v="1272.73"/>
    <x v="3"/>
    <x v="9"/>
    <x v="970"/>
    <d v="2016-05-16T10:00:28"/>
    <x v="3"/>
  </r>
  <r>
    <n v="970"/>
    <s v="The World's Smartest Modular WiFi + Bluetooth Wearable Ring"/>
    <s v="Stainless Steel Modular Ring with screw on bezels for WiFi + Bluetooth + NFC Wireless modules with open source IOS and Android Apps"/>
    <x v="11"/>
    <n v="2296"/>
    <x v="2"/>
    <s v="CA"/>
    <s v="CAD"/>
    <n v="1485147540"/>
    <n v="1481951853"/>
    <b v="0"/>
    <n v="14"/>
    <b v="0"/>
    <x v="9"/>
    <n v="46"/>
    <n v="164"/>
    <x v="3"/>
    <x v="9"/>
    <x v="971"/>
    <d v="2014-10-16T21:42:02"/>
    <x v="4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x v="9"/>
    <n v="0"/>
    <n v="45.2"/>
    <x v="3"/>
    <x v="9"/>
    <x v="972"/>
    <d v="2014-07-10T22:43:42"/>
    <x v="2"/>
  </r>
  <r>
    <n v="972"/>
    <s v="Android &amp; iPhone Magnetic Headphone and Earbud Cables!"/>
    <s v="Slackers Patent-Pending Magnetic Clip and Cable System, Amazing Sound, Durability and Value Can't Be Beat...AT ANY PRICE!!"/>
    <x v="23"/>
    <n v="6925"/>
    <x v="2"/>
    <s v="US"/>
    <s v="USD"/>
    <n v="1409813940"/>
    <n v="1407271598"/>
    <b v="0"/>
    <n v="45"/>
    <b v="0"/>
    <x v="9"/>
    <n v="35"/>
    <n v="153.88999999999999"/>
    <x v="3"/>
    <x v="9"/>
    <x v="973"/>
    <d v="2016-09-02T18:04:46"/>
    <x v="5"/>
  </r>
  <r>
    <n v="973"/>
    <s v="The Worlds First Fitness Shirt with Resistance the RS-1."/>
    <s v="The RS-1 is one of the most innovative workout tools to hit the market ever.  A must have for anyone that enjoys new ways to get fit."/>
    <x v="23"/>
    <n v="411"/>
    <x v="2"/>
    <s v="US"/>
    <s v="USD"/>
    <n v="1447032093"/>
    <n v="1441844493"/>
    <b v="0"/>
    <n v="8"/>
    <b v="0"/>
    <x v="9"/>
    <n v="2"/>
    <n v="51.38"/>
    <x v="3"/>
    <x v="9"/>
    <x v="974"/>
    <d v="2016-07-23T16:01:25"/>
    <x v="2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x v="9"/>
    <n v="1"/>
    <n v="93.33"/>
    <x v="3"/>
    <x v="9"/>
    <x v="975"/>
    <d v="2015-02-26T02:46:48"/>
    <x v="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x v="9"/>
    <n v="3"/>
    <n v="108.63"/>
    <x v="3"/>
    <x v="9"/>
    <x v="976"/>
    <d v="2015-12-01T23:13:30"/>
    <x v="4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x v="9"/>
    <n v="2"/>
    <n v="160.5"/>
    <x v="3"/>
    <x v="9"/>
    <x v="977"/>
    <d v="2015-11-16T18:25:00"/>
    <x v="2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x v="9"/>
    <n v="34"/>
    <n v="75.75"/>
    <x v="3"/>
    <x v="9"/>
    <x v="978"/>
    <d v="2014-05-14T07:04:10"/>
    <x v="4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x v="9"/>
    <n v="56"/>
    <n v="790.84"/>
    <x v="3"/>
    <x v="9"/>
    <x v="979"/>
    <d v="2016-09-01T08:33:45"/>
    <x v="4"/>
  </r>
  <r>
    <n v="979"/>
    <s v="Trequant - First Wearable for Tremors"/>
    <s v="Trequant is specifically designed for people with tremors. It helps them to track and analyse their tremors for better understanding."/>
    <x v="20"/>
    <n v="28986.16"/>
    <x v="2"/>
    <s v="US"/>
    <s v="USD"/>
    <n v="1466449140"/>
    <n v="1463392828"/>
    <b v="0"/>
    <n v="96"/>
    <b v="0"/>
    <x v="9"/>
    <n v="83"/>
    <n v="301.94"/>
    <x v="3"/>
    <x v="9"/>
    <x v="980"/>
    <d v="2016-08-29T22:24:55"/>
    <x v="4"/>
  </r>
  <r>
    <n v="980"/>
    <s v="Jayster Wallet - Find your stuff using Bluetooth Technology."/>
    <s v="Jayster devices and Jayster app both use Bluetooth Smart technology to provide the most user-friendly system for finding lost valuables"/>
    <x v="5"/>
    <n v="1486"/>
    <x v="2"/>
    <s v="US"/>
    <s v="USD"/>
    <n v="1417387322"/>
    <n v="1413495722"/>
    <b v="0"/>
    <n v="31"/>
    <b v="0"/>
    <x v="9"/>
    <n v="15"/>
    <n v="47.94"/>
    <x v="3"/>
    <x v="9"/>
    <x v="981"/>
    <d v="2014-08-04T18:49:24"/>
    <x v="5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x v="9"/>
    <n v="0"/>
    <n v="2.75"/>
    <x v="3"/>
    <x v="9"/>
    <x v="982"/>
    <d v="2016-06-17T18:09:48"/>
    <x v="5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x v="9"/>
    <n v="0"/>
    <n v="1"/>
    <x v="3"/>
    <x v="9"/>
    <x v="983"/>
    <d v="2016-03-08T22:11:59"/>
    <x v="4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x v="9"/>
    <n v="30"/>
    <n v="171.79"/>
    <x v="3"/>
    <x v="9"/>
    <x v="984"/>
    <d v="2016-10-09T23:09:28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x v="5"/>
    <n v="106"/>
    <x v="2"/>
    <s v="US"/>
    <s v="USD"/>
    <n v="1427507208"/>
    <n v="1424918808"/>
    <b v="0"/>
    <n v="3"/>
    <b v="0"/>
    <x v="9"/>
    <n v="1"/>
    <n v="35.33"/>
    <x v="3"/>
    <x v="9"/>
    <x v="985"/>
    <d v="2014-10-09T06:18:50"/>
    <x v="2"/>
  </r>
  <r>
    <n v="985"/>
    <s v="Cardiglow : Fitness Tracker and Biofeedback Device"/>
    <s v="Make your heart shine and watch it work! Cardiglow tracks improvements, times intervals and translates heart rate into color."/>
    <x v="12"/>
    <n v="1888"/>
    <x v="2"/>
    <s v="DE"/>
    <s v="EUR"/>
    <n v="1451602800"/>
    <n v="1449011610"/>
    <b v="0"/>
    <n v="23"/>
    <b v="0"/>
    <x v="9"/>
    <n v="6"/>
    <n v="82.09"/>
    <x v="3"/>
    <x v="9"/>
    <x v="986"/>
    <d v="2014-11-04T22:34:40"/>
    <x v="2"/>
  </r>
  <r>
    <n v="986"/>
    <s v="EMBER wear Ski and Snow Sport Heated Gloves and Mittens"/>
    <s v="Amazing heated snow sport gloves; synonymous with quality, fusing innovative heat technology, style, functionality &amp; unique design."/>
    <x v="23"/>
    <n v="2550"/>
    <x v="2"/>
    <s v="GB"/>
    <s v="GBP"/>
    <n v="1452384000"/>
    <n v="1447698300"/>
    <b v="0"/>
    <n v="23"/>
    <b v="0"/>
    <x v="9"/>
    <n v="13"/>
    <n v="110.87"/>
    <x v="3"/>
    <x v="9"/>
    <x v="987"/>
    <d v="2014-06-27T20:47:40"/>
    <x v="2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x v="9"/>
    <n v="13"/>
    <n v="161.22"/>
    <x v="3"/>
    <x v="9"/>
    <x v="988"/>
    <d v="2014-10-29T02:28:17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x v="11"/>
    <n v="0"/>
    <x v="2"/>
    <s v="IT"/>
    <s v="EUR"/>
    <n v="1475310825"/>
    <n v="1472718825"/>
    <b v="0"/>
    <n v="0"/>
    <b v="0"/>
    <x v="9"/>
    <n v="0"/>
    <n v="0"/>
    <x v="3"/>
    <x v="9"/>
    <x v="989"/>
    <d v="2015-10-05T04:03:21"/>
    <x v="4"/>
  </r>
  <r>
    <n v="989"/>
    <s v="Power Rope"/>
    <s v="The most useful phone charger you will ever buy"/>
    <x v="5"/>
    <n v="1677"/>
    <x v="2"/>
    <s v="US"/>
    <s v="USD"/>
    <n v="1475101495"/>
    <n v="1472509495"/>
    <b v="0"/>
    <n v="32"/>
    <b v="0"/>
    <x v="9"/>
    <n v="17"/>
    <n v="52.41"/>
    <x v="3"/>
    <x v="9"/>
    <x v="990"/>
    <d v="2014-10-14T07:11:30"/>
    <x v="4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x v="9"/>
    <n v="0"/>
    <n v="13"/>
    <x v="3"/>
    <x v="9"/>
    <x v="991"/>
    <d v="2017-01-14T01:26:00"/>
    <x v="5"/>
  </r>
  <r>
    <n v="991"/>
    <s v="Russell &amp; Sons Watches"/>
    <s v="Russell &amp; Sons Watches_x000a__x000a_RS Watches is a business that provides quality watches at an affordable price. RS Watches was created with th"/>
    <x v="11"/>
    <n v="212"/>
    <x v="2"/>
    <s v="GB"/>
    <s v="GBP"/>
    <n v="1468349460"/>
    <n v="1466186988"/>
    <b v="0"/>
    <n v="7"/>
    <b v="0"/>
    <x v="9"/>
    <n v="4"/>
    <n v="30.29"/>
    <x v="3"/>
    <x v="9"/>
    <x v="992"/>
    <d v="2016-12-16T17:16:53"/>
    <x v="4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x v="9"/>
    <n v="0"/>
    <n v="116.75"/>
    <x v="3"/>
    <x v="9"/>
    <x v="993"/>
    <d v="2015-11-17T16:25:14"/>
    <x v="4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x v="9"/>
    <n v="25"/>
    <n v="89.6"/>
    <x v="3"/>
    <x v="9"/>
    <x v="994"/>
    <d v="2017-02-14T17:01:0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x v="9"/>
    <n v="2"/>
    <n v="424.45"/>
    <x v="3"/>
    <x v="9"/>
    <x v="995"/>
    <d v="2016-01-19T17:00:27"/>
    <x v="5"/>
  </r>
  <r>
    <n v="995"/>
    <s v="DAZLN: NFC Nails that Light Up Holiday Parties!"/>
    <s v="DAZLN nails light up near NFC devices like your mobile phone. If you're tired of receiving or gifting the same old thing look here!"/>
    <x v="5"/>
    <n v="726"/>
    <x v="2"/>
    <s v="US"/>
    <s v="USD"/>
    <n v="1417276800"/>
    <n v="1415140480"/>
    <b v="0"/>
    <n v="9"/>
    <b v="0"/>
    <x v="9"/>
    <n v="7"/>
    <n v="80.67"/>
    <x v="3"/>
    <x v="9"/>
    <x v="996"/>
    <d v="2015-09-29T14:59:43"/>
    <x v="5"/>
  </r>
  <r>
    <n v="996"/>
    <s v="Social behavior in technical communities"/>
    <s v="Study the behaviour of technical communities by tracking their movement  through wearables"/>
    <x v="24"/>
    <n v="65"/>
    <x v="2"/>
    <s v="US"/>
    <s v="USD"/>
    <n v="1406474820"/>
    <n v="1403902060"/>
    <b v="0"/>
    <n v="5"/>
    <b v="0"/>
    <x v="9"/>
    <n v="2"/>
    <n v="13"/>
    <x v="3"/>
    <x v="9"/>
    <x v="997"/>
    <d v="2014-12-04T00:57:52"/>
    <x v="5"/>
  </r>
  <r>
    <n v="997"/>
    <s v="iPhanny"/>
    <s v="The iPhanny keeps your iPhone 6 safe from bending in those dangerous pants pockets."/>
    <x v="11"/>
    <n v="65"/>
    <x v="2"/>
    <s v="US"/>
    <s v="USD"/>
    <n v="1417145297"/>
    <n v="1414549697"/>
    <b v="0"/>
    <n v="8"/>
    <b v="0"/>
    <x v="9"/>
    <n v="1"/>
    <n v="8.1300000000000008"/>
    <x v="3"/>
    <x v="9"/>
    <x v="998"/>
    <d v="2016-11-02T14:00:23"/>
    <x v="5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x v="9"/>
    <n v="59"/>
    <n v="153.43"/>
    <x v="3"/>
    <x v="9"/>
    <x v="999"/>
    <d v="2016-11-28T19:25:15"/>
    <x v="2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x v="9"/>
    <n v="8"/>
    <n v="292.08"/>
    <x v="3"/>
    <x v="9"/>
    <x v="1000"/>
    <d v="2016-05-20T14:30:46"/>
    <x v="5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x v="9"/>
    <n v="2"/>
    <n v="3304"/>
    <x v="3"/>
    <x v="9"/>
    <x v="1001"/>
    <d v="2016-07-10T19:54:22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1"/>
    <n v="5200"/>
    <x v="1"/>
    <s v="GB"/>
    <s v="GBP"/>
    <n v="1485796613"/>
    <n v="1481908613"/>
    <b v="0"/>
    <n v="4"/>
    <b v="0"/>
    <x v="9"/>
    <n v="104"/>
    <n v="1300"/>
    <x v="3"/>
    <x v="9"/>
    <x v="1002"/>
    <d v="2014-11-03T21:33:15"/>
    <x v="4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x v="9"/>
    <n v="30"/>
    <n v="134.55000000000001"/>
    <x v="3"/>
    <x v="9"/>
    <x v="1003"/>
    <d v="2016-12-10T10:34:12"/>
    <x v="2"/>
  </r>
  <r>
    <n v="1003"/>
    <s v="Fashion loves Technology: Lamour, the connected heating shoe (Canceled)"/>
    <s v="Connected, heating, premium quality and comfortable leather sneakers - hand-crafted in France."/>
    <x v="23"/>
    <n v="3211"/>
    <x v="1"/>
    <s v="FR"/>
    <s v="EUR"/>
    <n v="1489680061"/>
    <n v="1487091661"/>
    <b v="0"/>
    <n v="15"/>
    <b v="0"/>
    <x v="9"/>
    <n v="16"/>
    <n v="214.07"/>
    <x v="3"/>
    <x v="9"/>
    <x v="1004"/>
    <d v="2015-12-01T20:00:56"/>
    <x v="3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x v="9"/>
    <n v="82"/>
    <n v="216.34"/>
    <x v="3"/>
    <x v="9"/>
    <x v="1005"/>
    <d v="2014-11-12T00:03:35"/>
    <x v="4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x v="9"/>
    <n v="75"/>
    <n v="932.31"/>
    <x v="3"/>
    <x v="9"/>
    <x v="1006"/>
    <d v="2015-10-26T21:04:55"/>
    <x v="2"/>
  </r>
  <r>
    <n v="1006"/>
    <s v="SnuG Watchbands for Moto360 smartwatch (Canceled)"/>
    <s v="Sweat resistant, colorful, durable, CUSTOMIZABLE, watch bands &amp; protector bands that fit the Moto360 smartwatch."/>
    <x v="24"/>
    <n v="234"/>
    <x v="1"/>
    <s v="US"/>
    <s v="USD"/>
    <n v="1418368260"/>
    <n v="1417654672"/>
    <b v="0"/>
    <n v="8"/>
    <b v="0"/>
    <x v="9"/>
    <n v="6"/>
    <n v="29.25"/>
    <x v="3"/>
    <x v="9"/>
    <x v="1007"/>
    <d v="2016-02-22T02:34:16"/>
    <x v="5"/>
  </r>
  <r>
    <n v="1007"/>
    <s v="SMART Knee Sleeve that Recommends Rest (Canceled)"/>
    <s v="Our knee sleeve monitors your muscles and recommends rest time (on a mobile app) when it detects overexertion!"/>
    <x v="12"/>
    <n v="13296"/>
    <x v="1"/>
    <s v="US"/>
    <s v="USD"/>
    <n v="1481727623"/>
    <n v="1478095223"/>
    <b v="0"/>
    <n v="76"/>
    <b v="0"/>
    <x v="9"/>
    <n v="44"/>
    <n v="174.95"/>
    <x v="3"/>
    <x v="9"/>
    <x v="1008"/>
    <d v="2015-10-12T16:12:15"/>
    <x v="4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x v="9"/>
    <n v="0"/>
    <n v="250"/>
    <x v="3"/>
    <x v="9"/>
    <x v="1009"/>
    <d v="2016-06-14T11:48:53"/>
    <x v="4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x v="9"/>
    <n v="13"/>
    <n v="65"/>
    <x v="3"/>
    <x v="9"/>
    <x v="1010"/>
    <d v="2015-01-05T23:22:29"/>
    <x v="4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x v="9"/>
    <n v="0"/>
    <n v="55"/>
    <x v="3"/>
    <x v="9"/>
    <x v="1011"/>
    <d v="2015-05-03T01:40:09"/>
    <x v="4"/>
  </r>
  <r>
    <n v="1011"/>
    <s v="StreetskatePRO's  Knee, Shin, &amp; Ankle pad compression sleeve"/>
    <s v="The first action sports training sleeve/leg protector of its kind to offer an unduplicated level of targeted protection!"/>
    <x v="23"/>
    <n v="75"/>
    <x v="1"/>
    <s v="US"/>
    <s v="USD"/>
    <n v="1418938395"/>
    <n v="1415050395"/>
    <b v="0"/>
    <n v="1"/>
    <b v="0"/>
    <x v="9"/>
    <n v="0"/>
    <n v="75"/>
    <x v="3"/>
    <x v="9"/>
    <x v="1012"/>
    <d v="2015-09-24T06:02:51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x v="11"/>
    <n v="1076751.05"/>
    <x v="1"/>
    <s v="US"/>
    <s v="USD"/>
    <n v="1485254052"/>
    <n v="1481366052"/>
    <b v="0"/>
    <n v="775"/>
    <b v="0"/>
    <x v="9"/>
    <n v="21535"/>
    <n v="1389.36"/>
    <x v="3"/>
    <x v="9"/>
    <x v="1013"/>
    <d v="2015-04-17T15:31:17"/>
    <x v="4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x v="9"/>
    <n v="35"/>
    <n v="95.91"/>
    <x v="3"/>
    <x v="9"/>
    <x v="1014"/>
    <d v="2015-05-21T22:04:21"/>
    <x v="2"/>
  </r>
  <r>
    <n v="1014"/>
    <s v="CHEMION: The World's First Smart Glasses (Canceled)"/>
    <s v="CHEMION is an eyewear device that lets you show your creativity to the world."/>
    <x v="5"/>
    <n v="3060"/>
    <x v="1"/>
    <s v="US"/>
    <s v="USD"/>
    <n v="1420070615"/>
    <n v="1415750615"/>
    <b v="0"/>
    <n v="16"/>
    <b v="0"/>
    <x v="9"/>
    <n v="31"/>
    <n v="191.25"/>
    <x v="3"/>
    <x v="9"/>
    <x v="1015"/>
    <d v="2016-01-01T13:56:03"/>
    <x v="5"/>
  </r>
  <r>
    <n v="1015"/>
    <s v="SKIN - Wearable music remote control for your mobile phone"/>
    <s v="SKIN - The wearable music remote control which makes your fitness lifestyle a bit easier"/>
    <x v="9"/>
    <n v="240"/>
    <x v="1"/>
    <s v="CH"/>
    <s v="CHF"/>
    <n v="1448489095"/>
    <n v="1445893495"/>
    <b v="0"/>
    <n v="6"/>
    <b v="0"/>
    <x v="9"/>
    <n v="3"/>
    <n v="40"/>
    <x v="3"/>
    <x v="9"/>
    <x v="1016"/>
    <d v="2015-02-14T20:00:37"/>
    <x v="2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x v="9"/>
    <n v="3"/>
    <n v="74.790000000000006"/>
    <x v="3"/>
    <x v="9"/>
    <x v="1017"/>
    <d v="2016-02-26T09:46:56"/>
    <x v="4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x v="9"/>
    <n v="23"/>
    <n v="161.12"/>
    <x v="3"/>
    <x v="9"/>
    <x v="1018"/>
    <d v="2014-09-23T00:49:07"/>
    <x v="2"/>
  </r>
  <r>
    <n v="1018"/>
    <s v="Owl (Canceled)"/>
    <s v="Owl is a fitness tracker along with an accompanying iOS app, that is both fun and interactive for children."/>
    <x v="23"/>
    <n v="621"/>
    <x v="1"/>
    <s v="US"/>
    <s v="USD"/>
    <n v="1468496933"/>
    <n v="1465904933"/>
    <b v="0"/>
    <n v="7"/>
    <b v="0"/>
    <x v="9"/>
    <n v="3"/>
    <n v="88.71"/>
    <x v="3"/>
    <x v="9"/>
    <x v="1019"/>
    <d v="2017-01-20T15:03:25"/>
    <x v="4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x v="9"/>
    <n v="47"/>
    <n v="53.25"/>
    <x v="3"/>
    <x v="9"/>
    <x v="1020"/>
    <d v="2015-02-09T17:05:07"/>
    <x v="2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x v="15"/>
    <n v="206"/>
    <n v="106.2"/>
    <x v="1"/>
    <x v="15"/>
    <x v="1021"/>
    <d v="2016-08-29T11:35:49"/>
    <x v="2"/>
  </r>
  <r>
    <n v="1021"/>
    <s v="Rick and Morty Album &amp; Music Video"/>
    <s v="Rick and Morty concept album written by Allie Goertz + music video directed by Paul B. Cummings!"/>
    <x v="10"/>
    <n v="10554.11"/>
    <x v="0"/>
    <s v="US"/>
    <s v="USD"/>
    <n v="1445054400"/>
    <n v="1443074571"/>
    <b v="1"/>
    <n v="478"/>
    <b v="1"/>
    <x v="15"/>
    <n v="352"/>
    <n v="22.08"/>
    <x v="1"/>
    <x v="15"/>
    <x v="1022"/>
    <d v="2015-11-16T18:20:10"/>
    <x v="2"/>
  </r>
  <r>
    <n v="1022"/>
    <s v="Sammy Bananas - Bootlegs Vol. 2!!"/>
    <s v="Help get four new bootlegs onto vinyl in the second installment of my series!"/>
    <x v="14"/>
    <n v="2298"/>
    <x v="0"/>
    <s v="US"/>
    <s v="USD"/>
    <n v="1431876677"/>
    <n v="1429284677"/>
    <b v="1"/>
    <n v="74"/>
    <b v="1"/>
    <x v="15"/>
    <n v="115"/>
    <n v="31.05"/>
    <x v="1"/>
    <x v="15"/>
    <x v="1023"/>
    <d v="2016-05-24T16:00:25"/>
    <x v="2"/>
  </r>
  <r>
    <n v="1023"/>
    <s v="'Pathfinder' - a High Five Spaceship album"/>
    <s v="A collaborative, electronic journey helmed by producer Christopher Bingham and guitarist Carlos Montero."/>
    <x v="14"/>
    <n v="4743"/>
    <x v="0"/>
    <s v="GB"/>
    <s v="GBP"/>
    <n v="1434837861"/>
    <n v="1432245861"/>
    <b v="0"/>
    <n v="131"/>
    <b v="1"/>
    <x v="15"/>
    <n v="237"/>
    <n v="36.21"/>
    <x v="1"/>
    <x v="15"/>
    <x v="1024"/>
    <d v="2016-11-14T17:34:40"/>
    <x v="2"/>
  </r>
  <r>
    <n v="1024"/>
    <s v="The Last Art Fact Album Ever"/>
    <s v="Art Fact is a legendary Swedish synth pop act from the 80's. This album will contain updated remakes of their greatest songs."/>
    <x v="23"/>
    <n v="23727.55"/>
    <x v="0"/>
    <s v="SE"/>
    <s v="SEK"/>
    <n v="1454248563"/>
    <n v="1451656563"/>
    <b v="1"/>
    <n v="61"/>
    <b v="1"/>
    <x v="15"/>
    <n v="119"/>
    <n v="388.98"/>
    <x v="1"/>
    <x v="15"/>
    <x v="1025"/>
    <d v="2016-07-04T04:00:04"/>
    <x v="4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x v="15"/>
    <n v="110"/>
    <n v="71.849999999999994"/>
    <x v="1"/>
    <x v="15"/>
    <x v="1026"/>
    <d v="2015-01-12T15:23:40"/>
    <x v="2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x v="15"/>
    <n v="100"/>
    <n v="57.38"/>
    <x v="1"/>
    <x v="15"/>
    <x v="1027"/>
    <d v="2012-12-06T10:46:30"/>
    <x v="4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x v="15"/>
    <n v="103"/>
    <n v="69.67"/>
    <x v="1"/>
    <x v="15"/>
    <x v="1028"/>
    <d v="2015-04-25T19:44:22"/>
    <x v="5"/>
  </r>
  <r>
    <n v="1028"/>
    <s v="BRAND NEW GUYVER ALBUM &quot;Alien on Earth&quot; + Extras"/>
    <s v="This will be the first album I have made in 9 years. It will be going back to my roots from 2002, and I aim to blow your socks off!"/>
    <x v="5"/>
    <n v="11727"/>
    <x v="0"/>
    <s v="GB"/>
    <s v="GBP"/>
    <n v="1488830400"/>
    <n v="1484924605"/>
    <b v="1"/>
    <n v="255"/>
    <b v="1"/>
    <x v="15"/>
    <n v="117"/>
    <n v="45.99"/>
    <x v="1"/>
    <x v="15"/>
    <x v="1029"/>
    <d v="2016-02-18T05:33:43"/>
    <x v="3"/>
  </r>
  <r>
    <n v="1029"/>
    <s v="StrobeHouse presents Valborg 2015"/>
    <s v="We want to recreate last years massive Valborgparty in Lund but this time even bigger!"/>
    <x v="5"/>
    <n v="11176"/>
    <x v="0"/>
    <s v="SE"/>
    <s v="SEK"/>
    <n v="1428184740"/>
    <n v="1423501507"/>
    <b v="0"/>
    <n v="141"/>
    <b v="1"/>
    <x v="15"/>
    <n v="112"/>
    <n v="79.260000000000005"/>
    <x v="1"/>
    <x v="15"/>
    <x v="1030"/>
    <d v="2016-11-18T02:37:26"/>
    <x v="2"/>
  </r>
  <r>
    <n v="1030"/>
    <s v="The Gothsicles - I FEEL SICLE"/>
    <s v="Help fund the latest Gothsicles mega-album, I FEEL SICLE!"/>
    <x v="14"/>
    <n v="6842"/>
    <x v="0"/>
    <s v="US"/>
    <s v="USD"/>
    <n v="1473680149"/>
    <n v="1472470549"/>
    <b v="0"/>
    <n v="159"/>
    <b v="1"/>
    <x v="15"/>
    <n v="342"/>
    <n v="43.03"/>
    <x v="1"/>
    <x v="15"/>
    <x v="1031"/>
    <d v="2016-07-28T17:00:09"/>
    <x v="4"/>
  </r>
  <r>
    <n v="1031"/>
    <s v="Liquid Diet's Double Life"/>
    <s v="Liquid Diet needs your support to release our new full-length album! Help us create electrifying music videos to showcase our singles!"/>
    <x v="5"/>
    <n v="10740"/>
    <x v="0"/>
    <s v="US"/>
    <s v="USD"/>
    <n v="1450290010"/>
    <n v="1447698010"/>
    <b v="0"/>
    <n v="99"/>
    <b v="1"/>
    <x v="15"/>
    <n v="107"/>
    <n v="108.48"/>
    <x v="1"/>
    <x v="15"/>
    <x v="1032"/>
    <d v="2014-07-11T01:26:32"/>
    <x v="2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x v="15"/>
    <n v="108"/>
    <n v="61.03"/>
    <x v="1"/>
    <x v="15"/>
    <x v="1033"/>
    <d v="2014-07-31T16:42:28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x v="15"/>
    <n v="103"/>
    <n v="50.59"/>
    <x v="1"/>
    <x v="15"/>
    <x v="1034"/>
    <d v="2015-04-20T06:04:15"/>
    <x v="4"/>
  </r>
  <r>
    <n v="1034"/>
    <s v="American Pixels - a Game Music Tribute Album by Mazedude"/>
    <s v="Mazedude presents an arranged album of game music, honoring American composers and featuring several guest performers"/>
    <x v="11"/>
    <n v="6500.09"/>
    <x v="0"/>
    <s v="US"/>
    <s v="USD"/>
    <n v="1470369540"/>
    <n v="1467604804"/>
    <b v="0"/>
    <n v="166"/>
    <b v="1"/>
    <x v="15"/>
    <n v="130"/>
    <n v="39.159999999999997"/>
    <x v="1"/>
    <x v="15"/>
    <x v="1035"/>
    <d v="2015-01-07T22:13:21"/>
    <x v="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x v="15"/>
    <n v="108"/>
    <n v="65.16"/>
    <x v="1"/>
    <x v="15"/>
    <x v="1036"/>
    <d v="2014-07-24T20:59:10"/>
    <x v="2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x v="15"/>
    <n v="112"/>
    <n v="23.96"/>
    <x v="1"/>
    <x v="15"/>
    <x v="1037"/>
    <d v="2015-11-11T20:26:00"/>
    <x v="7"/>
  </r>
  <r>
    <n v="1037"/>
    <s v="Lemonymous 10th Anniversary Album Re-Release"/>
    <s v="A Special 10th Anniversary Re-Release of Ender Bowen's third album, LEMONYMOUS, with a companion CD of alternate takes and remixes."/>
    <x v="29"/>
    <n v="1021"/>
    <x v="0"/>
    <s v="US"/>
    <s v="USD"/>
    <n v="1431925200"/>
    <n v="1429991062"/>
    <b v="0"/>
    <n v="21"/>
    <b v="1"/>
    <x v="15"/>
    <n v="102"/>
    <n v="48.62"/>
    <x v="1"/>
    <x v="15"/>
    <x v="1038"/>
    <d v="2014-10-06T19:38:35"/>
    <x v="2"/>
  </r>
  <r>
    <n v="1038"/>
    <s v="Last of the Lost Boys: New Music from Matthew Blake"/>
    <s v="My first solo record in 10 years. Six new electronic/synthpop songs PLUS an acoustic version of the album you can only get here."/>
    <x v="16"/>
    <n v="2180"/>
    <x v="0"/>
    <s v="US"/>
    <s v="USD"/>
    <n v="1458362023"/>
    <n v="1455773623"/>
    <b v="0"/>
    <n v="61"/>
    <b v="1"/>
    <x v="15"/>
    <n v="145"/>
    <n v="35.74"/>
    <x v="1"/>
    <x v="15"/>
    <x v="1039"/>
    <d v="2016-08-16T01:16:29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x v="4"/>
    <n v="641"/>
    <x v="0"/>
    <s v="US"/>
    <s v="USD"/>
    <n v="1481615940"/>
    <n v="1479436646"/>
    <b v="0"/>
    <n v="30"/>
    <b v="1"/>
    <x v="15"/>
    <n v="128"/>
    <n v="21.37"/>
    <x v="1"/>
    <x v="15"/>
    <x v="1040"/>
    <d v="2016-01-13T10:20:45"/>
    <x v="4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x v="16"/>
    <n v="0"/>
    <n v="250"/>
    <x v="5"/>
    <x v="16"/>
    <x v="1041"/>
    <d v="2015-08-15T19:07:57"/>
    <x v="4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x v="16"/>
    <n v="0"/>
    <n v="0"/>
    <x v="5"/>
    <x v="16"/>
    <x v="1042"/>
    <d v="2014-07-30T00:20:25"/>
    <x v="5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x v="16"/>
    <n v="2"/>
    <n v="10"/>
    <x v="5"/>
    <x v="16"/>
    <x v="1043"/>
    <d v="2016-04-23T19:08:15"/>
    <x v="5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x v="16"/>
    <n v="9"/>
    <n v="29.24"/>
    <x v="5"/>
    <x v="16"/>
    <x v="1044"/>
    <d v="2017-02-09T04:08:52"/>
    <x v="2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x v="16"/>
    <n v="0"/>
    <n v="3"/>
    <x v="5"/>
    <x v="16"/>
    <x v="1045"/>
    <d v="2014-07-11T20:26:39"/>
    <x v="2"/>
  </r>
  <r>
    <n v="1045"/>
    <s v="In Case Of Emergency (Canceled)"/>
    <s v="In Case Of Emergency is a radio talk show for preppers, beginning preppers, and with preparedness in mind."/>
    <x v="5"/>
    <n v="266"/>
    <x v="1"/>
    <s v="US"/>
    <s v="USD"/>
    <n v="1408827550"/>
    <n v="1406235550"/>
    <b v="0"/>
    <n v="8"/>
    <b v="0"/>
    <x v="16"/>
    <n v="3"/>
    <n v="33.25"/>
    <x v="5"/>
    <x v="16"/>
    <x v="1046"/>
    <d v="2016-02-06T23:49:05"/>
    <x v="5"/>
  </r>
  <r>
    <n v="1046"/>
    <s v="All Things Horses Podcast (Canceled)"/>
    <s v="All Things Horses is slowly becoming the greatest podcast on the internet and we are looking to upgrade the studio and software."/>
    <x v="10"/>
    <n v="0"/>
    <x v="1"/>
    <s v="DE"/>
    <s v="EUR"/>
    <n v="1451161560"/>
    <n v="1447273560"/>
    <b v="0"/>
    <n v="0"/>
    <b v="0"/>
    <x v="16"/>
    <n v="0"/>
    <n v="0"/>
    <x v="5"/>
    <x v="16"/>
    <x v="1047"/>
    <d v="2015-02-23T17:16:17"/>
    <x v="2"/>
  </r>
  <r>
    <n v="1047"/>
    <s v="Start a New Podcast (Canceled)"/>
    <s v="I wish to start a new podcast called Voices of Texas, and I want to interview interesting people of Texas each week."/>
    <x v="14"/>
    <n v="1"/>
    <x v="1"/>
    <s v="US"/>
    <s v="USD"/>
    <n v="1415219915"/>
    <n v="1412624315"/>
    <b v="0"/>
    <n v="1"/>
    <b v="0"/>
    <x v="16"/>
    <n v="0"/>
    <n v="1"/>
    <x v="5"/>
    <x v="16"/>
    <x v="1048"/>
    <d v="2016-11-04T20:54:43"/>
    <x v="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x v="16"/>
    <n v="1"/>
    <n v="53"/>
    <x v="5"/>
    <x v="16"/>
    <x v="1049"/>
    <d v="2015-02-12T21:37:23"/>
    <x v="4"/>
  </r>
  <r>
    <n v="1049"/>
    <s v="J1 (Canceled)"/>
    <s v="------"/>
    <x v="15"/>
    <n v="0"/>
    <x v="1"/>
    <s v="US"/>
    <s v="USD"/>
    <n v="1455272445"/>
    <n v="1452680445"/>
    <b v="0"/>
    <n v="0"/>
    <b v="0"/>
    <x v="16"/>
    <n v="0"/>
    <n v="0"/>
    <x v="5"/>
    <x v="16"/>
    <x v="1050"/>
    <d v="2015-02-11T18:57:36"/>
    <x v="4"/>
  </r>
  <r>
    <n v="1050"/>
    <s v="The (Secular) Barbershop Podcast (Canceled)"/>
    <s v="Secularism is on the rise and I hear you.Talk to me."/>
    <x v="1"/>
    <n v="0"/>
    <x v="1"/>
    <s v="US"/>
    <s v="USD"/>
    <n v="1442257677"/>
    <n v="1439665677"/>
    <b v="0"/>
    <n v="0"/>
    <b v="0"/>
    <x v="16"/>
    <n v="0"/>
    <n v="0"/>
    <x v="5"/>
    <x v="16"/>
    <x v="1051"/>
    <d v="2015-03-16T21:54:53"/>
    <x v="2"/>
  </r>
  <r>
    <n v="1051"/>
    <s v="Now You Know Podcast (Canceled)"/>
    <s v="Inspired by some great podcasters as well as my desire to learn from many people about many topics, plus just to inform people."/>
    <x v="4"/>
    <n v="0"/>
    <x v="1"/>
    <s v="US"/>
    <s v="USD"/>
    <n v="1409098825"/>
    <n v="1406679625"/>
    <b v="0"/>
    <n v="0"/>
    <b v="0"/>
    <x v="16"/>
    <n v="0"/>
    <n v="0"/>
    <x v="5"/>
    <x v="16"/>
    <x v="1052"/>
    <d v="2016-03-03T06:38:28"/>
    <x v="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x v="16"/>
    <n v="0"/>
    <n v="0"/>
    <x v="5"/>
    <x v="16"/>
    <x v="1053"/>
    <d v="2016-07-05T19:22:21"/>
    <x v="4"/>
  </r>
  <r>
    <n v="1053"/>
    <s v="A day in the life of...(podcast) (Canceled)"/>
    <s v="How well do you know the stranger walking past you or the neighbor up the street? Extraordinary stories told by everyday people."/>
    <x v="16"/>
    <n v="15"/>
    <x v="1"/>
    <s v="US"/>
    <s v="USD"/>
    <n v="1488773332"/>
    <n v="1486613332"/>
    <b v="0"/>
    <n v="1"/>
    <b v="0"/>
    <x v="16"/>
    <n v="1"/>
    <n v="15"/>
    <x v="5"/>
    <x v="16"/>
    <x v="1054"/>
    <d v="2016-08-01T00:44:22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1"/>
    <n v="0"/>
    <x v="1"/>
    <s v="US"/>
    <s v="USD"/>
    <n v="1407708000"/>
    <n v="1405110399"/>
    <b v="0"/>
    <n v="0"/>
    <b v="0"/>
    <x v="16"/>
    <n v="0"/>
    <n v="0"/>
    <x v="5"/>
    <x v="16"/>
    <x v="1055"/>
    <d v="2013-05-23T05:28:23"/>
    <x v="5"/>
  </r>
  <r>
    <n v="1055"/>
    <s v="The Smile High Podcast Club Season 3 (Canceled)"/>
    <s v="This project is to fund Season 3 of the SHPC.  Our plan is to produce 24 more spectacular episodes to share with the world."/>
    <x v="0"/>
    <n v="0"/>
    <x v="1"/>
    <s v="US"/>
    <s v="USD"/>
    <n v="1457394545"/>
    <n v="1454802545"/>
    <b v="0"/>
    <n v="0"/>
    <b v="0"/>
    <x v="16"/>
    <n v="0"/>
    <n v="0"/>
    <x v="5"/>
    <x v="16"/>
    <x v="1056"/>
    <d v="2014-01-22T09:08:42"/>
    <x v="4"/>
  </r>
  <r>
    <n v="1056"/>
    <s v="Suburban Disorder Podcast (Canceled)"/>
    <s v="a podcast about everyday life, friends talking about music, movies, tv, relationships. conversations we have all had and can relate to"/>
    <x v="5"/>
    <n v="0"/>
    <x v="1"/>
    <s v="US"/>
    <s v="USD"/>
    <n v="1429892177"/>
    <n v="1424711777"/>
    <b v="0"/>
    <n v="0"/>
    <b v="0"/>
    <x v="16"/>
    <n v="0"/>
    <n v="0"/>
    <x v="5"/>
    <x v="16"/>
    <x v="1057"/>
    <d v="2013-06-20T23:06:22"/>
    <x v="2"/>
  </r>
  <r>
    <n v="1057"/>
    <s v="Support Independent Media (Canceled)"/>
    <s v="Sayin it Plain is a Independent Radio Show created to inform the public and empower the community."/>
    <x v="5"/>
    <n v="0"/>
    <x v="1"/>
    <s v="US"/>
    <s v="USD"/>
    <n v="1480888483"/>
    <n v="1478292883"/>
    <b v="0"/>
    <n v="0"/>
    <b v="0"/>
    <x v="16"/>
    <n v="0"/>
    <n v="0"/>
    <x v="5"/>
    <x v="16"/>
    <x v="1058"/>
    <d v="2013-11-21T20:32:11"/>
    <x v="4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x v="16"/>
    <n v="0"/>
    <n v="0"/>
    <x v="5"/>
    <x v="16"/>
    <x v="1059"/>
    <d v="2016-03-11T08:54:24"/>
    <x v="2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x v="16"/>
    <n v="0"/>
    <n v="0"/>
    <x v="5"/>
    <x v="16"/>
    <x v="1060"/>
    <d v="2013-10-25T05:30:59"/>
    <x v="2"/>
  </r>
  <r>
    <n v="1060"/>
    <s v="Reality  Check (Canceled)"/>
    <s v="Reality Check is a weekly Internet Radio Show. Along with my co-host and engineer we discuss the issues of the day relevant to you!."/>
    <x v="11"/>
    <n v="50"/>
    <x v="1"/>
    <s v="US"/>
    <s v="USD"/>
    <n v="1429134893"/>
    <n v="1426542893"/>
    <b v="0"/>
    <n v="1"/>
    <b v="0"/>
    <x v="16"/>
    <n v="1"/>
    <n v="50"/>
    <x v="5"/>
    <x v="16"/>
    <x v="1061"/>
    <d v="2012-09-11T00:17:02"/>
    <x v="2"/>
  </r>
  <r>
    <n v="1061"/>
    <s v="Chat Box 23 (Canceled)"/>
    <s v="T.O., Adi &amp; Mercedes discuss their point of views, women's issues &amp; Hollywood Hotties."/>
    <x v="24"/>
    <n v="0"/>
    <x v="1"/>
    <s v="US"/>
    <s v="USD"/>
    <n v="1462150800"/>
    <n v="1456987108"/>
    <b v="0"/>
    <n v="0"/>
    <b v="0"/>
    <x v="16"/>
    <n v="0"/>
    <n v="0"/>
    <x v="5"/>
    <x v="16"/>
    <x v="1062"/>
    <d v="2015-10-18T18:04:53"/>
    <x v="4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x v="16"/>
    <n v="95"/>
    <n v="47.5"/>
    <x v="5"/>
    <x v="16"/>
    <x v="1063"/>
    <d v="2014-01-06T19:58:17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x v="29"/>
    <n v="0"/>
    <x v="1"/>
    <s v="US"/>
    <s v="USD"/>
    <n v="1472604262"/>
    <n v="1470012262"/>
    <b v="0"/>
    <n v="0"/>
    <b v="0"/>
    <x v="16"/>
    <n v="0"/>
    <n v="0"/>
    <x v="5"/>
    <x v="16"/>
    <x v="1064"/>
    <d v="2011-09-16T23:09:01"/>
    <x v="4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x v="17"/>
    <n v="9"/>
    <n v="65.67"/>
    <x v="6"/>
    <x v="17"/>
    <x v="1065"/>
    <d v="2013-12-05T04:09:05"/>
    <x v="6"/>
  </r>
  <r>
    <n v="1065"/>
    <s v="Diggers Fall tactical multiplayer pc shooter"/>
    <s v="Need funds for an Australian fps mp shooter pc game called Diggers Fall were china invades Aus, cost for advertising and settings menu."/>
    <x v="10"/>
    <n v="81"/>
    <x v="2"/>
    <s v="AU"/>
    <s v="AUD"/>
    <n v="1392800922"/>
    <n v="1390381722"/>
    <b v="0"/>
    <n v="5"/>
    <b v="0"/>
    <x v="17"/>
    <n v="3"/>
    <n v="16.2"/>
    <x v="6"/>
    <x v="17"/>
    <x v="1066"/>
    <d v="2012-04-06T21:41:56"/>
    <x v="5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x v="17"/>
    <n v="3"/>
    <n v="34.130000000000003"/>
    <x v="6"/>
    <x v="17"/>
    <x v="1067"/>
    <d v="2014-07-18T09:04:10"/>
    <x v="6"/>
  </r>
  <r>
    <n v="1067"/>
    <s v="Fate Fighters - The Ultimate Decision Maker"/>
    <s v="Canâ€™t make up your mind about something? Simply type in your two options and let the fighters of fate decide for you!"/>
    <x v="4"/>
    <n v="130"/>
    <x v="2"/>
    <s v="US"/>
    <s v="USD"/>
    <n v="1387657931"/>
    <n v="1385065931"/>
    <b v="0"/>
    <n v="10"/>
    <b v="0"/>
    <x v="17"/>
    <n v="26"/>
    <n v="13"/>
    <x v="6"/>
    <x v="17"/>
    <x v="1068"/>
    <d v="2015-12-15T04:00:11"/>
    <x v="6"/>
  </r>
  <r>
    <n v="1068"/>
    <s v="The Quest To Save Hip Hop"/>
    <s v="THE QUEST TO SAVE HIP HOP is an old school beat em up st game that has a focus on old school hip hop and new age hip hop coming to pc."/>
    <x v="12"/>
    <n v="45"/>
    <x v="2"/>
    <s v="US"/>
    <s v="USD"/>
    <n v="1460274864"/>
    <n v="1457686464"/>
    <b v="0"/>
    <n v="4"/>
    <b v="0"/>
    <x v="17"/>
    <n v="0"/>
    <n v="11.25"/>
    <x v="6"/>
    <x v="17"/>
    <x v="1069"/>
    <d v="2011-06-07T04:42:01"/>
    <x v="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x v="17"/>
    <n v="39"/>
    <n v="40.479999999999997"/>
    <x v="6"/>
    <x v="17"/>
    <x v="1070"/>
    <d v="2016-04-19T13:35:36"/>
    <x v="6"/>
  </r>
  <r>
    <n v="1070"/>
    <s v="Prez Games: Do You Have What it Takes to Win the Presidency?"/>
    <s v="A deck building game where you build your campaign plans, raise cash and gain power in a drive to win the White House."/>
    <x v="5"/>
    <n v="70"/>
    <x v="2"/>
    <s v="US"/>
    <s v="USD"/>
    <n v="1349050622"/>
    <n v="1347322622"/>
    <b v="0"/>
    <n v="2"/>
    <b v="0"/>
    <x v="17"/>
    <n v="1"/>
    <n v="35"/>
    <x v="6"/>
    <x v="17"/>
    <x v="1071"/>
    <d v="2014-04-11T03:18:53"/>
    <x v="7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x v="17"/>
    <n v="0"/>
    <n v="0"/>
    <x v="6"/>
    <x v="17"/>
    <x v="1072"/>
    <d v="2014-12-29T22:14:52"/>
    <x v="2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x v="17"/>
    <n v="0"/>
    <n v="12.75"/>
    <x v="6"/>
    <x v="17"/>
    <x v="1073"/>
    <d v="2012-07-11T21:44:48"/>
    <x v="5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x v="17"/>
    <n v="1"/>
    <n v="10"/>
    <x v="6"/>
    <x v="17"/>
    <x v="1074"/>
    <d v="2014-06-03T15:49:43"/>
    <x v="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x v="17"/>
    <n v="6"/>
    <n v="113.57"/>
    <x v="6"/>
    <x v="17"/>
    <x v="1075"/>
    <d v="2014-07-09T21:53:24"/>
    <x v="6"/>
  </r>
  <r>
    <n v="1075"/>
    <s v="Towers Of The Apocalypse"/>
    <s v="Fully 3D, post Apocalyptic themed tower defense video game. New take on the genre."/>
    <x v="29"/>
    <n v="45"/>
    <x v="2"/>
    <s v="US"/>
    <s v="USD"/>
    <n v="1336340516"/>
    <n v="1333748516"/>
    <b v="0"/>
    <n v="3"/>
    <b v="0"/>
    <x v="17"/>
    <n v="5"/>
    <n v="15"/>
    <x v="6"/>
    <x v="17"/>
    <x v="1076"/>
    <d v="2016-02-13T16:06:15"/>
    <x v="7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x v="17"/>
    <n v="63"/>
    <n v="48.28"/>
    <x v="6"/>
    <x v="17"/>
    <x v="1077"/>
    <d v="2014-07-25T20:48:11"/>
    <x v="5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x v="17"/>
    <n v="29"/>
    <n v="43.98"/>
    <x v="6"/>
    <x v="17"/>
    <x v="1078"/>
    <d v="2014-05-16T17:08:07"/>
    <x v="2"/>
  </r>
  <r>
    <n v="1078"/>
    <s v="New iPad/iPhone game development software needed"/>
    <s v="I am looking to create more games for the iPad/iPhone and want to add leaderboards, which requires new game development software"/>
    <x v="21"/>
    <n v="45"/>
    <x v="2"/>
    <s v="US"/>
    <s v="USD"/>
    <n v="1311309721"/>
    <n v="1307421721"/>
    <b v="0"/>
    <n v="5"/>
    <b v="0"/>
    <x v="17"/>
    <n v="8"/>
    <n v="9"/>
    <x v="6"/>
    <x v="17"/>
    <x v="1079"/>
    <d v="2014-03-25T19:11:07"/>
    <x v="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x v="17"/>
    <n v="3"/>
    <n v="37.67"/>
    <x v="6"/>
    <x v="17"/>
    <x v="1080"/>
    <d v="2015-05-27T04:32:55"/>
    <x v="4"/>
  </r>
  <r>
    <n v="1080"/>
    <s v="Skullforge: The Hunt"/>
    <s v="A fantasy action RPG which follows an elven ex-slave on a journey of magic, revenge, intrigue, and deceit."/>
    <x v="23"/>
    <n v="1821"/>
    <x v="2"/>
    <s v="US"/>
    <s v="USD"/>
    <n v="1399778333"/>
    <n v="1397186333"/>
    <b v="0"/>
    <n v="98"/>
    <b v="0"/>
    <x v="17"/>
    <n v="9"/>
    <n v="18.579999999999998"/>
    <x v="6"/>
    <x v="17"/>
    <x v="1081"/>
    <d v="2015-04-29T04:27:33"/>
    <x v="5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x v="17"/>
    <n v="0"/>
    <n v="3"/>
    <x v="6"/>
    <x v="17"/>
    <x v="1082"/>
    <d v="2016-03-11T19:41:12"/>
    <x v="5"/>
  </r>
  <r>
    <n v="1082"/>
    <s v="T-Fighter: Code Name M - Mobile Edition"/>
    <s v="Challenge your trivia skills in this action oriented game against several opponents across time."/>
    <x v="5"/>
    <n v="56"/>
    <x v="2"/>
    <s v="US"/>
    <s v="USD"/>
    <n v="1344635088"/>
    <n v="1342043088"/>
    <b v="0"/>
    <n v="3"/>
    <b v="0"/>
    <x v="17"/>
    <n v="1"/>
    <n v="18.670000000000002"/>
    <x v="6"/>
    <x v="17"/>
    <x v="1083"/>
    <d v="2012-12-07T00:37:18"/>
    <x v="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x v="17"/>
    <n v="1"/>
    <n v="410"/>
    <x v="6"/>
    <x v="17"/>
    <x v="1084"/>
    <d v="2016-01-27T23:22:17"/>
    <x v="5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x v="17"/>
    <n v="0"/>
    <n v="0"/>
    <x v="6"/>
    <x v="17"/>
    <x v="1085"/>
    <d v="2011-09-09T17:07:13"/>
    <x v="5"/>
  </r>
  <r>
    <n v="1085"/>
    <s v="Sun Dryd Studios"/>
    <s v="The new kid on the block. Re-imagining old games and creating new ones. Ship, Lazer, Rock is first."/>
    <x v="12"/>
    <n v="1026"/>
    <x v="2"/>
    <s v="CA"/>
    <s v="CAD"/>
    <n v="1457967975"/>
    <n v="1455379575"/>
    <b v="0"/>
    <n v="9"/>
    <b v="0"/>
    <x v="17"/>
    <n v="3"/>
    <n v="114"/>
    <x v="6"/>
    <x v="17"/>
    <x v="1086"/>
    <d v="2013-07-31T12:53:40"/>
    <x v="4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x v="17"/>
    <n v="0"/>
    <n v="7.5"/>
    <x v="6"/>
    <x v="17"/>
    <x v="1087"/>
    <d v="2014-09-03T12:25:54"/>
    <x v="5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x v="17"/>
    <n v="0"/>
    <n v="0"/>
    <x v="6"/>
    <x v="17"/>
    <x v="1088"/>
    <d v="2014-01-21T19:01:17"/>
    <x v="5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x v="17"/>
    <n v="14"/>
    <n v="43.42"/>
    <x v="6"/>
    <x v="17"/>
    <x v="1089"/>
    <d v="2014-03-14T18:18:15"/>
    <x v="5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x v="17"/>
    <n v="8"/>
    <n v="23.96"/>
    <x v="6"/>
    <x v="17"/>
    <x v="1090"/>
    <d v="2015-04-13T20:04:28"/>
    <x v="2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x v="17"/>
    <n v="0"/>
    <n v="5"/>
    <x v="6"/>
    <x v="17"/>
    <x v="1091"/>
    <d v="2016-01-15T02:39:31"/>
    <x v="2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x v="17"/>
    <n v="13"/>
    <n v="12.5"/>
    <x v="6"/>
    <x v="17"/>
    <x v="1092"/>
    <d v="2016-06-17T18:32:18"/>
    <x v="4"/>
  </r>
  <r>
    <n v="1092"/>
    <s v="toggleme. - the next phenom in mobile gaming"/>
    <s v="toggleme. is the next breakout mobile game.Addictive gameplay, phenomenal design, real life rewards for achievements, and a great story"/>
    <x v="14"/>
    <n v="21"/>
    <x v="2"/>
    <s v="US"/>
    <s v="USD"/>
    <n v="1357432638"/>
    <n v="1354840638"/>
    <b v="0"/>
    <n v="7"/>
    <b v="0"/>
    <x v="17"/>
    <n v="1"/>
    <n v="3"/>
    <x v="6"/>
    <x v="17"/>
    <x v="1093"/>
    <d v="2013-10-30T01:05:25"/>
    <x v="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x v="17"/>
    <n v="14"/>
    <n v="10.56"/>
    <x v="6"/>
    <x v="17"/>
    <x v="1094"/>
    <d v="2016-04-19T05:19:50"/>
    <x v="4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x v="17"/>
    <n v="18"/>
    <n v="122"/>
    <x v="6"/>
    <x v="17"/>
    <x v="1095"/>
    <d v="2014-05-12T09:50:21"/>
    <x v="1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x v="17"/>
    <n v="5"/>
    <n v="267.81"/>
    <x v="6"/>
    <x v="17"/>
    <x v="1096"/>
    <d v="2014-02-22T03:15:27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x v="15"/>
    <n v="2152"/>
    <x v="2"/>
    <s v="US"/>
    <s v="USD"/>
    <n v="1412393400"/>
    <n v="1409747154"/>
    <b v="0"/>
    <n v="29"/>
    <b v="0"/>
    <x v="17"/>
    <n v="18"/>
    <n v="74.209999999999994"/>
    <x v="6"/>
    <x v="17"/>
    <x v="1097"/>
    <d v="2012-03-05T17:46:15"/>
    <x v="5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x v="17"/>
    <n v="0"/>
    <n v="6.71"/>
    <x v="6"/>
    <x v="17"/>
    <x v="1098"/>
    <d v="2014-06-23T20:40:24"/>
    <x v="5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x v="17"/>
    <n v="7"/>
    <n v="81.95"/>
    <x v="6"/>
    <x v="17"/>
    <x v="1099"/>
    <d v="2012-02-13T15:17:15"/>
    <x v="5"/>
  </r>
  <r>
    <n v="1099"/>
    <s v="Xeno - A Sci-Fi FPS"/>
    <s v="Xeno is an FPS which combines all the best elements of old school and modern games to create a fresh and unique gameplay experience."/>
    <x v="11"/>
    <n v="25"/>
    <x v="2"/>
    <s v="GB"/>
    <s v="GBP"/>
    <n v="1431547468"/>
    <n v="1428955468"/>
    <b v="0"/>
    <n v="1"/>
    <b v="0"/>
    <x v="17"/>
    <n v="1"/>
    <n v="25"/>
    <x v="6"/>
    <x v="17"/>
    <x v="1100"/>
    <d v="2016-10-19T18:03:10"/>
    <x v="2"/>
  </r>
  <r>
    <n v="1100"/>
    <s v="Aeldengald Saga Book I"/>
    <s v="A retro style puzzle rpg with a dark story. Your decisions will influence the world and decide the outcome of the story."/>
    <x v="24"/>
    <n v="100"/>
    <x v="2"/>
    <s v="DE"/>
    <s v="EUR"/>
    <n v="1455417571"/>
    <n v="1452825571"/>
    <b v="0"/>
    <n v="10"/>
    <b v="0"/>
    <x v="17"/>
    <n v="3"/>
    <n v="10"/>
    <x v="6"/>
    <x v="17"/>
    <x v="1101"/>
    <d v="2012-11-07T22:23:42"/>
    <x v="4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x v="17"/>
    <n v="0"/>
    <n v="6.83"/>
    <x v="6"/>
    <x v="17"/>
    <x v="1102"/>
    <d v="2015-12-09T04:53:10"/>
    <x v="4"/>
  </r>
  <r>
    <n v="1102"/>
    <s v="Runers"/>
    <s v="Runers is a top-down rogue-like shooter where as you advance you create more powerful spells and fight fierce monsters and bosses."/>
    <x v="8"/>
    <n v="425"/>
    <x v="2"/>
    <s v="US"/>
    <s v="USD"/>
    <n v="1386568740"/>
    <n v="1383095125"/>
    <b v="0"/>
    <n v="24"/>
    <b v="0"/>
    <x v="17"/>
    <n v="5"/>
    <n v="17.71"/>
    <x v="6"/>
    <x v="17"/>
    <x v="1103"/>
    <d v="2014-11-20T18:13:31"/>
    <x v="6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x v="17"/>
    <n v="2"/>
    <n v="16.2"/>
    <x v="6"/>
    <x v="17"/>
    <x v="1104"/>
    <d v="2014-07-15T23:27:00"/>
    <x v="4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x v="17"/>
    <n v="5"/>
    <n v="80.3"/>
    <x v="6"/>
    <x v="17"/>
    <x v="1105"/>
    <d v="2013-09-09T08:18:07"/>
    <x v="5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x v="17"/>
    <n v="0"/>
    <n v="71.55"/>
    <x v="6"/>
    <x v="17"/>
    <x v="1106"/>
    <d v="2016-02-29T16:41:35"/>
    <x v="5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x v="17"/>
    <n v="41"/>
    <n v="23.57"/>
    <x v="6"/>
    <x v="17"/>
    <x v="1107"/>
    <d v="2012-04-10T20:20:08"/>
    <x v="7"/>
  </r>
  <r>
    <n v="1107"/>
    <s v="The kidcade is the next big thing in the home entertainment"/>
    <s v="Enjoy video games, online surfing, and communications in privacy with Kid Cade, from Crestview, Florida. Our company has created a comp"/>
    <x v="5"/>
    <n v="0"/>
    <x v="2"/>
    <s v="US"/>
    <s v="USD"/>
    <n v="1406148024"/>
    <n v="1403556024"/>
    <b v="0"/>
    <n v="0"/>
    <b v="0"/>
    <x v="17"/>
    <n v="0"/>
    <n v="0"/>
    <x v="6"/>
    <x v="17"/>
    <x v="1108"/>
    <d v="2015-11-25T14:21:53"/>
    <x v="5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x v="17"/>
    <n v="3"/>
    <n v="34.880000000000003"/>
    <x v="6"/>
    <x v="17"/>
    <x v="1109"/>
    <d v="2014-03-06T03:59:39"/>
    <x v="7"/>
  </r>
  <r>
    <n v="1109"/>
    <s v="1985 Video Game Museum/Arcade/Game Lounge/Event Center"/>
    <s v="Our goal is to open a video game museum, art gallery, free play arcade, game lounge, cosplay and event center here in Flint Michigan!"/>
    <x v="5"/>
    <n v="45"/>
    <x v="2"/>
    <s v="US"/>
    <s v="USD"/>
    <n v="1479495790"/>
    <n v="1476900190"/>
    <b v="0"/>
    <n v="3"/>
    <b v="0"/>
    <x v="17"/>
    <n v="0"/>
    <n v="15"/>
    <x v="6"/>
    <x v="17"/>
    <x v="1110"/>
    <d v="2014-03-24T19:01:04"/>
    <x v="4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x v="17"/>
    <n v="1"/>
    <n v="23.18"/>
    <x v="6"/>
    <x v="17"/>
    <x v="1111"/>
    <d v="2011-09-13T20:56:40"/>
    <x v="7"/>
  </r>
  <r>
    <n v="1111"/>
    <s v="Funding HyperLight Studios"/>
    <s v="We are bringing a new gaming experience to the field. One that will connect a community of people and servers from around the world."/>
    <x v="1"/>
    <n v="1"/>
    <x v="2"/>
    <s v="US"/>
    <s v="USD"/>
    <n v="1452228790"/>
    <n v="1449636790"/>
    <b v="0"/>
    <n v="1"/>
    <b v="0"/>
    <x v="17"/>
    <n v="0"/>
    <n v="1"/>
    <x v="6"/>
    <x v="17"/>
    <x v="1112"/>
    <d v="2016-02-12T22:25:16"/>
    <x v="2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x v="17"/>
    <n v="36"/>
    <n v="100.23"/>
    <x v="6"/>
    <x v="17"/>
    <x v="1113"/>
    <d v="2013-05-16T16:53:45"/>
    <x v="5"/>
  </r>
  <r>
    <n v="1113"/>
    <s v="A YouTube Gaming Channel"/>
    <s v="A start up YouTube PC Gaming channel named ''Jeansie''. Comprised of witty banter and slightly above average  gaming skills :)"/>
    <x v="29"/>
    <n v="5"/>
    <x v="2"/>
    <s v="GB"/>
    <s v="GBP"/>
    <n v="1408058820"/>
    <n v="1405466820"/>
    <b v="0"/>
    <n v="1"/>
    <b v="0"/>
    <x v="17"/>
    <n v="1"/>
    <n v="5"/>
    <x v="6"/>
    <x v="17"/>
    <x v="1114"/>
    <d v="2014-03-20T12:34:08"/>
    <x v="5"/>
  </r>
  <r>
    <n v="1114"/>
    <s v="TeleRide"/>
    <s v="SciFi racing game for Android &amp; iOS platforms. Player gets a unique weapon which introduces an additional dimension to the competition."/>
    <x v="13"/>
    <n v="10"/>
    <x v="2"/>
    <s v="GB"/>
    <s v="GBP"/>
    <n v="1381306687"/>
    <n v="1378714687"/>
    <b v="0"/>
    <n v="3"/>
    <b v="0"/>
    <x v="17"/>
    <n v="0"/>
    <n v="3.33"/>
    <x v="6"/>
    <x v="17"/>
    <x v="1115"/>
    <d v="2015-03-31T16:00:51"/>
    <x v="6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x v="17"/>
    <n v="0"/>
    <n v="13.25"/>
    <x v="6"/>
    <x v="17"/>
    <x v="1116"/>
    <d v="2015-07-27T14:58:50"/>
    <x v="4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x v="17"/>
    <n v="0"/>
    <n v="17.850000000000001"/>
    <x v="6"/>
    <x v="17"/>
    <x v="1117"/>
    <d v="2016-06-14T07:51:34"/>
    <x v="7"/>
  </r>
  <r>
    <n v="1117"/>
    <s v="Medieval Village"/>
    <s v="Experience the Medieval in your own village. Increase your village into a city and walk through the streets."/>
    <x v="29"/>
    <n v="83"/>
    <x v="2"/>
    <s v="DE"/>
    <s v="EUR"/>
    <n v="1451053313"/>
    <n v="1448461313"/>
    <b v="0"/>
    <n v="8"/>
    <b v="0"/>
    <x v="17"/>
    <n v="8"/>
    <n v="10.38"/>
    <x v="6"/>
    <x v="17"/>
    <x v="1118"/>
    <d v="2014-10-14T20:30:00"/>
    <x v="2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x v="17"/>
    <n v="2"/>
    <n v="36.33"/>
    <x v="6"/>
    <x v="17"/>
    <x v="1119"/>
    <d v="2014-07-08T15:35:17"/>
    <x v="5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x v="17"/>
    <n v="0"/>
    <n v="5"/>
    <x v="6"/>
    <x v="17"/>
    <x v="1120"/>
    <d v="2016-05-06T06:21:33"/>
    <x v="5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x v="17"/>
    <n v="0"/>
    <n v="0"/>
    <x v="6"/>
    <x v="17"/>
    <x v="1121"/>
    <d v="2014-09-26T23:55:00"/>
    <x v="1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x v="17"/>
    <n v="0"/>
    <n v="5.8"/>
    <x v="6"/>
    <x v="17"/>
    <x v="1122"/>
    <d v="2015-11-24T21:47:48"/>
    <x v="4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x v="17"/>
    <n v="0"/>
    <n v="0"/>
    <x v="6"/>
    <x v="17"/>
    <x v="1123"/>
    <d v="2016-12-02T02:46:11"/>
    <x v="6"/>
  </r>
  <r>
    <n v="1123"/>
    <s v="Droplets"/>
    <s v="Fast paced mobile game where you control a rain drop by tilting your screen. Absorb other rain drops to go faster, but avoid clouds."/>
    <x v="11"/>
    <n v="11"/>
    <x v="2"/>
    <s v="US"/>
    <s v="USD"/>
    <n v="1397910848"/>
    <n v="1395318848"/>
    <b v="0"/>
    <n v="3"/>
    <b v="0"/>
    <x v="17"/>
    <n v="0"/>
    <n v="3.67"/>
    <x v="6"/>
    <x v="17"/>
    <x v="1124"/>
    <d v="2014-07-01T09:46:21"/>
    <x v="5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x v="18"/>
    <n v="0"/>
    <n v="60.71"/>
    <x v="6"/>
    <x v="18"/>
    <x v="1125"/>
    <d v="2014-11-15T06:50:28"/>
    <x v="2"/>
  </r>
  <r>
    <n v="1125"/>
    <s v="Ultimate Supremacy"/>
    <s v="Ultimate Supremacy will be the ultimate in mobile gaming, if you love fighting and strategy games, you will love Ultimate Supremacy."/>
    <x v="10"/>
    <n v="0"/>
    <x v="2"/>
    <s v="GB"/>
    <s v="GBP"/>
    <n v="1443193130"/>
    <n v="1438009130"/>
    <b v="0"/>
    <n v="0"/>
    <b v="0"/>
    <x v="18"/>
    <n v="0"/>
    <n v="0"/>
    <x v="6"/>
    <x v="18"/>
    <x v="1126"/>
    <d v="2016-07-07T23:44:54"/>
    <x v="2"/>
  </r>
  <r>
    <n v="1126"/>
    <s v="GAMING TO LEARN"/>
    <s v="Imagine a science class where the teacher walks in a says &quot;Take out your cell phone and play a game.&quot;"/>
    <x v="14"/>
    <n v="10"/>
    <x v="2"/>
    <s v="US"/>
    <s v="USD"/>
    <n v="1468482694"/>
    <n v="1465890694"/>
    <b v="0"/>
    <n v="2"/>
    <b v="0"/>
    <x v="18"/>
    <n v="1"/>
    <n v="5"/>
    <x v="6"/>
    <x v="18"/>
    <x v="1127"/>
    <d v="2015-11-19T16:07:09"/>
    <x v="4"/>
  </r>
  <r>
    <n v="1127"/>
    <s v="ABRAcaPOCUS!!"/>
    <s v="A fast-paced, creepy/cute mobile puzzle game where you draw series of magic symbols to summon &amp; collect demons, monsters, gods, &amp; myths"/>
    <x v="20"/>
    <n v="585"/>
    <x v="2"/>
    <s v="US"/>
    <s v="USD"/>
    <n v="1416000600"/>
    <n v="1413318600"/>
    <b v="0"/>
    <n v="23"/>
    <b v="0"/>
    <x v="18"/>
    <n v="2"/>
    <n v="25.43"/>
    <x v="6"/>
    <x v="18"/>
    <x v="1128"/>
    <d v="2016-03-24T19:40:21"/>
    <x v="5"/>
  </r>
  <r>
    <n v="1128"/>
    <s v="Flying Turds"/>
    <s v="#havingfunFTW"/>
    <x v="29"/>
    <n v="1"/>
    <x v="2"/>
    <s v="GB"/>
    <s v="GBP"/>
    <n v="1407425717"/>
    <n v="1404833717"/>
    <b v="0"/>
    <n v="1"/>
    <b v="0"/>
    <x v="18"/>
    <n v="0"/>
    <n v="1"/>
    <x v="6"/>
    <x v="18"/>
    <x v="1129"/>
    <d v="2017-01-01T21:45:31"/>
    <x v="5"/>
  </r>
  <r>
    <n v="1129"/>
    <s v="Angry words with Friends"/>
    <s v="This app will provide you with the ability to use your most favorite profanities while playing a game with your friends."/>
    <x v="23"/>
    <n v="21"/>
    <x v="2"/>
    <s v="US"/>
    <s v="USD"/>
    <n v="1465107693"/>
    <n v="1462515693"/>
    <b v="0"/>
    <n v="2"/>
    <b v="0"/>
    <x v="18"/>
    <n v="0"/>
    <n v="10.5"/>
    <x v="6"/>
    <x v="18"/>
    <x v="1130"/>
    <d v="2014-12-02T08:20:26"/>
    <x v="4"/>
  </r>
  <r>
    <n v="1130"/>
    <s v="Terror Interceptor Mobile Video Game"/>
    <s v="A modernized version of the classic aerial combat arcade game 1942.  Use real fighter jets to take down terrorists on a global scale."/>
    <x v="11"/>
    <n v="11"/>
    <x v="2"/>
    <s v="US"/>
    <s v="USD"/>
    <n v="1416963300"/>
    <n v="1411775700"/>
    <b v="0"/>
    <n v="3"/>
    <b v="0"/>
    <x v="18"/>
    <n v="0"/>
    <n v="3.67"/>
    <x v="6"/>
    <x v="18"/>
    <x v="1131"/>
    <d v="2015-07-07T11:05:21"/>
    <x v="5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x v="18"/>
    <n v="0"/>
    <n v="0"/>
    <x v="6"/>
    <x v="18"/>
    <x v="1132"/>
    <d v="2015-06-09T16:47:30"/>
    <x v="2"/>
  </r>
  <r>
    <n v="1132"/>
    <s v="One"/>
    <s v="One is a simple mobile game about exploring the connections between all living things. Featuring hand-painted art."/>
    <x v="5"/>
    <n v="1438"/>
    <x v="2"/>
    <s v="CA"/>
    <s v="CAD"/>
    <n v="1483238771"/>
    <n v="1480646771"/>
    <b v="0"/>
    <n v="13"/>
    <b v="0"/>
    <x v="18"/>
    <n v="14"/>
    <n v="110.62"/>
    <x v="6"/>
    <x v="18"/>
    <x v="1133"/>
    <d v="2015-01-18T00:08:47"/>
    <x v="4"/>
  </r>
  <r>
    <n v="1133"/>
    <s v="Ping"/>
    <s v="Ping is a simple game currently in the design process, where the player lives off of the power of their connection to the internet."/>
    <x v="10"/>
    <n v="20"/>
    <x v="2"/>
    <s v="GB"/>
    <s v="GBP"/>
    <n v="1406799981"/>
    <n v="1404207981"/>
    <b v="0"/>
    <n v="1"/>
    <b v="0"/>
    <x v="18"/>
    <n v="1"/>
    <n v="20"/>
    <x v="6"/>
    <x v="18"/>
    <x v="1134"/>
    <d v="2015-11-17T04:38:46"/>
    <x v="5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x v="18"/>
    <n v="0"/>
    <n v="1"/>
    <x v="6"/>
    <x v="18"/>
    <x v="1135"/>
    <d v="2015-03-30T04:22:00"/>
    <x v="5"/>
  </r>
  <r>
    <n v="1135"/>
    <s v="Trumperama"/>
    <s v="&quot;Trumperama&quot; ist ein Jump 'n' Run Spiel im 8-Bit Stil fÃ¼r Android._x000a_Donald Trump gewinnt die Wahlen und muss gestoppt werden!"/>
    <x v="29"/>
    <n v="50"/>
    <x v="2"/>
    <s v="DE"/>
    <s v="EUR"/>
    <n v="1470527094"/>
    <n v="1467935094"/>
    <b v="0"/>
    <n v="1"/>
    <b v="0"/>
    <x v="18"/>
    <n v="5"/>
    <n v="50"/>
    <x v="6"/>
    <x v="18"/>
    <x v="1136"/>
    <d v="2014-08-03T17:56:32"/>
    <x v="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x v="18"/>
    <n v="6"/>
    <n v="45"/>
    <x v="6"/>
    <x v="18"/>
    <x v="1137"/>
    <d v="2014-03-25T22:52:53"/>
    <x v="2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x v="18"/>
    <n v="40"/>
    <n v="253.21"/>
    <x v="6"/>
    <x v="18"/>
    <x v="1138"/>
    <d v="2014-08-20T23:19:43"/>
    <x v="4"/>
  </r>
  <r>
    <n v="1138"/>
    <s v="Slayers of The Dead AR- build your ultimate Zombie Fort"/>
    <s v="Have you ever wanted to build your own, ultimate zombie fort in real life? Enjoy a Zombie Apocalypse without the Apocalypse."/>
    <x v="20"/>
    <n v="125"/>
    <x v="2"/>
    <s v="US"/>
    <s v="USD"/>
    <n v="1485035131"/>
    <n v="1483307131"/>
    <b v="0"/>
    <n v="4"/>
    <b v="0"/>
    <x v="18"/>
    <n v="0"/>
    <n v="31.25"/>
    <x v="6"/>
    <x v="18"/>
    <x v="1139"/>
    <d v="2016-11-01T04:06:21"/>
    <x v="3"/>
  </r>
  <r>
    <n v="1139"/>
    <s v="Soulwalker"/>
    <s v="Take control of the Void and bend it to your will as you perfect your strategy and amass your deck. The light gathers, your power grows"/>
    <x v="8"/>
    <n v="5"/>
    <x v="2"/>
    <s v="US"/>
    <s v="USD"/>
    <n v="1420100426"/>
    <n v="1417508426"/>
    <b v="0"/>
    <n v="1"/>
    <b v="0"/>
    <x v="18"/>
    <n v="0"/>
    <n v="5"/>
    <x v="6"/>
    <x v="18"/>
    <x v="1140"/>
    <d v="2016-05-17T17:02:46"/>
    <x v="5"/>
  </r>
  <r>
    <n v="1140"/>
    <s v="Medieval Empire by Bear Games"/>
    <s v="We are creating the next epic Massive Multiplayer Online-Real Time Strategy game and we want you to be a part of it!"/>
    <x v="11"/>
    <n v="0"/>
    <x v="2"/>
    <s v="GB"/>
    <s v="GBP"/>
    <n v="1438859121"/>
    <n v="1436267121"/>
    <b v="0"/>
    <n v="0"/>
    <b v="0"/>
    <x v="18"/>
    <n v="0"/>
    <n v="0"/>
    <x v="6"/>
    <x v="18"/>
    <x v="1141"/>
    <d v="2015-11-09T22:54:35"/>
    <x v="2"/>
  </r>
  <r>
    <n v="1141"/>
    <s v="Arena Z - Zombie Survival"/>
    <s v="I think this will be a great game!"/>
    <x v="4"/>
    <n v="0"/>
    <x v="2"/>
    <s v="DE"/>
    <s v="EUR"/>
    <n v="1436460450"/>
    <n v="1433868450"/>
    <b v="0"/>
    <n v="0"/>
    <b v="0"/>
    <x v="18"/>
    <n v="0"/>
    <n v="0"/>
    <x v="6"/>
    <x v="18"/>
    <x v="1142"/>
    <d v="2015-08-08T02:27:43"/>
    <x v="2"/>
  </r>
  <r>
    <n v="1142"/>
    <s v="3E Community, a company driven by YOU!"/>
    <s v="If only you could help choose and/or create the Top Chart apps with your ideas..._x000a_Want that to come true? Well here we are."/>
    <x v="24"/>
    <n v="0"/>
    <x v="2"/>
    <s v="US"/>
    <s v="USD"/>
    <n v="1424131727"/>
    <n v="1421539727"/>
    <b v="0"/>
    <n v="0"/>
    <b v="0"/>
    <x v="18"/>
    <n v="0"/>
    <n v="0"/>
    <x v="6"/>
    <x v="18"/>
    <x v="1143"/>
    <d v="2015-04-15T17:01:52"/>
    <x v="2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x v="18"/>
    <n v="0"/>
    <n v="23.25"/>
    <x v="6"/>
    <x v="18"/>
    <x v="1144"/>
    <d v="2015-05-19T17:08:25"/>
    <x v="2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x v="19"/>
    <n v="0"/>
    <n v="0"/>
    <x v="7"/>
    <x v="19"/>
    <x v="1145"/>
    <d v="2015-08-07T02:36:46"/>
    <x v="2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x v="19"/>
    <n v="0"/>
    <n v="100"/>
    <x v="7"/>
    <x v="19"/>
    <x v="1146"/>
    <d v="2014-07-15T18:20:08"/>
    <x v="5"/>
  </r>
  <r>
    <n v="1146"/>
    <s v="Sleepy PIg Barbecue: Auburn's First BBQ Food Truck"/>
    <s v="Bringing the flavor of competition BBQ to small town Auburn with the ease of a big city food truck."/>
    <x v="13"/>
    <n v="530"/>
    <x v="2"/>
    <s v="US"/>
    <s v="USD"/>
    <n v="1399071173"/>
    <n v="1395787973"/>
    <b v="0"/>
    <n v="12"/>
    <b v="0"/>
    <x v="19"/>
    <n v="9"/>
    <n v="44.17"/>
    <x v="7"/>
    <x v="19"/>
    <x v="1147"/>
    <d v="2015-01-25T01:42:42"/>
    <x v="5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x v="19"/>
    <n v="0"/>
    <n v="0"/>
    <x v="7"/>
    <x v="19"/>
    <x v="1148"/>
    <d v="2014-10-06T15:04:40"/>
    <x v="5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x v="19"/>
    <n v="0"/>
    <n v="24.33"/>
    <x v="7"/>
    <x v="19"/>
    <x v="1149"/>
    <d v="2014-11-09T02:12:08"/>
    <x v="4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x v="19"/>
    <n v="0"/>
    <n v="37.5"/>
    <x v="7"/>
    <x v="19"/>
    <x v="1150"/>
    <d v="2015-05-30T17:26:05"/>
    <x v="4"/>
  </r>
  <r>
    <n v="1150"/>
    <s v="Chef Po's Food Truck"/>
    <s v="Bringing delicious authentic and fusion Taiwanese Food to the West Coast."/>
    <x v="1"/>
    <n v="252"/>
    <x v="2"/>
    <s v="US"/>
    <s v="USD"/>
    <n v="1452293675"/>
    <n v="1447109675"/>
    <b v="0"/>
    <n v="6"/>
    <b v="0"/>
    <x v="19"/>
    <n v="10"/>
    <n v="42"/>
    <x v="7"/>
    <x v="19"/>
    <x v="1151"/>
    <d v="2015-02-26T03:43:06"/>
    <x v="2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x v="19"/>
    <n v="0"/>
    <n v="0"/>
    <x v="7"/>
    <x v="19"/>
    <x v="1152"/>
    <d v="2015-04-28T15:06:29"/>
    <x v="2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x v="19"/>
    <n v="6"/>
    <n v="60.73"/>
    <x v="7"/>
    <x v="19"/>
    <x v="1153"/>
    <d v="2014-08-25T16:24:24"/>
    <x v="2"/>
  </r>
  <r>
    <n v="1153"/>
    <s v="The Cold Spot Mobile Trailer"/>
    <s v="A mobile concession trailer for snow cones, ice cream, smoothies and more"/>
    <x v="8"/>
    <n v="50"/>
    <x v="2"/>
    <s v="US"/>
    <s v="USD"/>
    <n v="1434647305"/>
    <n v="1432055305"/>
    <b v="0"/>
    <n v="1"/>
    <b v="0"/>
    <x v="19"/>
    <n v="1"/>
    <n v="50"/>
    <x v="7"/>
    <x v="19"/>
    <x v="1154"/>
    <d v="2014-07-10T17:22:00"/>
    <x v="2"/>
  </r>
  <r>
    <n v="1154"/>
    <s v="Food Truck Funding"/>
    <s v="We're about to launch our first ever food truck to share our amazing food and we need your help! Be a part of our truck!"/>
    <x v="11"/>
    <n v="325"/>
    <x v="2"/>
    <s v="US"/>
    <s v="USD"/>
    <n v="1441507006"/>
    <n v="1438915006"/>
    <b v="0"/>
    <n v="3"/>
    <b v="0"/>
    <x v="19"/>
    <n v="7"/>
    <n v="108.33"/>
    <x v="7"/>
    <x v="19"/>
    <x v="1155"/>
    <d v="2016-05-19T17:23:02"/>
    <x v="2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x v="19"/>
    <n v="1"/>
    <n v="23.5"/>
    <x v="7"/>
    <x v="19"/>
    <x v="1156"/>
    <d v="2014-06-02T05:08:50"/>
    <x v="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x v="19"/>
    <n v="0"/>
    <n v="0"/>
    <x v="7"/>
    <x v="19"/>
    <x v="1157"/>
    <d v="2015-05-26T11:39:02"/>
    <x v="2"/>
  </r>
  <r>
    <n v="1157"/>
    <s v="BIGFOOT BBQ - Flavors As Big As Sasquatch Himself"/>
    <s v="When the smoke clears, folks in Albany are going to experience the best barbeque they'll ever have! Got the flavor, need some funding."/>
    <x v="5"/>
    <n v="151"/>
    <x v="2"/>
    <s v="US"/>
    <s v="USD"/>
    <n v="1417795480"/>
    <n v="1412607880"/>
    <b v="0"/>
    <n v="3"/>
    <b v="0"/>
    <x v="19"/>
    <n v="2"/>
    <n v="50.33"/>
    <x v="7"/>
    <x v="19"/>
    <x v="1158"/>
    <d v="2014-08-12T17:38:15"/>
    <x v="5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x v="19"/>
    <n v="0"/>
    <n v="11.67"/>
    <x v="7"/>
    <x v="19"/>
    <x v="1159"/>
    <d v="2016-08-23T01:17:45"/>
    <x v="5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x v="19"/>
    <n v="0"/>
    <n v="0"/>
    <x v="7"/>
    <x v="19"/>
    <x v="1160"/>
    <d v="2015-01-23T08:29:23"/>
    <x v="2"/>
  </r>
  <r>
    <n v="1160"/>
    <s v="Harvest Grub Eatery...Mobile Eatery...Fresh Seasonal Grub!"/>
    <s v="Food is a lifestyle...the art, the challenge, and the happiness is the wealth I seek....join me on my journey to success."/>
    <x v="12"/>
    <n v="1155"/>
    <x v="2"/>
    <s v="US"/>
    <s v="USD"/>
    <n v="1427510586"/>
    <n v="1424922186"/>
    <b v="0"/>
    <n v="19"/>
    <b v="0"/>
    <x v="19"/>
    <n v="4"/>
    <n v="60.79"/>
    <x v="7"/>
    <x v="19"/>
    <x v="1161"/>
    <d v="2015-04-30T21:26:11"/>
    <x v="2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x v="19"/>
    <n v="0"/>
    <n v="0"/>
    <x v="7"/>
    <x v="19"/>
    <x v="1162"/>
    <d v="2014-10-26T19:18:47"/>
    <x v="2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x v="19"/>
    <n v="0"/>
    <n v="17.5"/>
    <x v="7"/>
    <x v="19"/>
    <x v="1163"/>
    <d v="2014-07-21T16:22:32"/>
    <x v="5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x v="19"/>
    <n v="0"/>
    <n v="0"/>
    <x v="7"/>
    <x v="19"/>
    <x v="1164"/>
    <d v="2015-06-29T04:27:37"/>
    <x v="5"/>
  </r>
  <r>
    <n v="1164"/>
    <s v="Bayou Classic BBQ"/>
    <s v="Bayou Classic BBQ will be  Mansura,LA _x000a_newest and best mobile food truck_x000a_serving delicious BBQ Georgia style slow_x000a_smoke BBQ!"/>
    <x v="5"/>
    <n v="0"/>
    <x v="2"/>
    <s v="US"/>
    <s v="USD"/>
    <n v="1466270582"/>
    <n v="1463678582"/>
    <b v="0"/>
    <n v="0"/>
    <b v="0"/>
    <x v="19"/>
    <n v="0"/>
    <n v="0"/>
    <x v="7"/>
    <x v="19"/>
    <x v="1165"/>
    <d v="2016-04-08T20:12:07"/>
    <x v="4"/>
  </r>
  <r>
    <n v="1165"/>
    <s v="Cupcake Wars Winners: Dreamy Creations Cupcake Truck"/>
    <s v="Join us in transforming Dreamy Creations truck into a food truck so we can bring you the most delicious cupcakes to your neighborhood!"/>
    <x v="5"/>
    <n v="2070.5"/>
    <x v="2"/>
    <s v="US"/>
    <s v="USD"/>
    <n v="1404623330"/>
    <n v="1401685730"/>
    <b v="0"/>
    <n v="25"/>
    <b v="0"/>
    <x v="19"/>
    <n v="21"/>
    <n v="82.82"/>
    <x v="7"/>
    <x v="19"/>
    <x v="1166"/>
    <d v="2015-06-15T17:28:59"/>
    <x v="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x v="19"/>
    <n v="19"/>
    <n v="358.88"/>
    <x v="7"/>
    <x v="19"/>
    <x v="1167"/>
    <d v="2017-01-11T00:28:18"/>
    <x v="2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x v="19"/>
    <n v="2"/>
    <n v="61.19"/>
    <x v="7"/>
    <x v="19"/>
    <x v="1168"/>
    <d v="2014-09-15T15:51:36"/>
    <x v="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x v="19"/>
    <n v="6"/>
    <n v="340"/>
    <x v="7"/>
    <x v="19"/>
    <x v="1169"/>
    <d v="2014-07-17T21:44:12"/>
    <x v="4"/>
  </r>
  <r>
    <n v="1169"/>
    <s v="FREE Shuttle Service in Downtown Los Angeles"/>
    <s v="Our service provides door-to-door shuttle transportation in Downtown Los Angeles. FREE to passengers - driver tip appreciated."/>
    <x v="5"/>
    <n v="17"/>
    <x v="2"/>
    <s v="US"/>
    <s v="USD"/>
    <n v="1424593763"/>
    <n v="1422001763"/>
    <b v="0"/>
    <n v="3"/>
    <b v="0"/>
    <x v="19"/>
    <n v="0"/>
    <n v="5.67"/>
    <x v="7"/>
    <x v="19"/>
    <x v="1170"/>
    <d v="2015-09-28T17:17:07"/>
    <x v="2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x v="19"/>
    <n v="0"/>
    <n v="50"/>
    <x v="7"/>
    <x v="19"/>
    <x v="1171"/>
    <d v="2014-05-22T19:21:54"/>
    <x v="2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x v="19"/>
    <n v="0"/>
    <n v="25"/>
    <x v="7"/>
    <x v="19"/>
    <x v="1172"/>
    <d v="2015-01-30T08:08:41"/>
    <x v="5"/>
  </r>
  <r>
    <n v="1172"/>
    <s v="let your dayz take you to the dogs."/>
    <s v="Bringing YOUR favorite dog recipes to the streets."/>
    <x v="9"/>
    <n v="0"/>
    <x v="2"/>
    <s v="US"/>
    <s v="USD"/>
    <n v="1408551752"/>
    <n v="1405959752"/>
    <b v="0"/>
    <n v="0"/>
    <b v="0"/>
    <x v="19"/>
    <n v="0"/>
    <n v="0"/>
    <x v="7"/>
    <x v="19"/>
    <x v="1173"/>
    <d v="2016-12-24T19:51:28"/>
    <x v="5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x v="19"/>
    <n v="0"/>
    <n v="30"/>
    <x v="7"/>
    <x v="19"/>
    <x v="1174"/>
    <d v="2016-10-13T20:40:23"/>
    <x v="2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x v="19"/>
    <n v="6"/>
    <n v="46.63"/>
    <x v="7"/>
    <x v="19"/>
    <x v="1175"/>
    <d v="2017-01-06T14:23:31"/>
    <x v="4"/>
  </r>
  <r>
    <n v="1175"/>
    <s v="Bad To The Cone Food Service ATX"/>
    <s v="&quot;Create-Your-Cone&quot;. Freshly made waffle cones stuffed with your choice of yummy ingredients, or frozen yogurt!"/>
    <x v="23"/>
    <n v="585"/>
    <x v="2"/>
    <s v="US"/>
    <s v="USD"/>
    <n v="1436981339"/>
    <n v="1434389339"/>
    <b v="0"/>
    <n v="9"/>
    <b v="0"/>
    <x v="19"/>
    <n v="3"/>
    <n v="65"/>
    <x v="7"/>
    <x v="19"/>
    <x v="1176"/>
    <d v="2015-05-06T20:45:49"/>
    <x v="2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x v="19"/>
    <n v="0"/>
    <n v="10"/>
    <x v="7"/>
    <x v="19"/>
    <x v="1177"/>
    <d v="2015-04-29T20:43:15"/>
    <x v="3"/>
  </r>
  <r>
    <n v="1177"/>
    <s v="Funnel Cakes come to the UK!"/>
    <s v="Its CRAZY the UK is still in the dark about funnel cakes! We want to convert a trailer and show the country what they've been missing!"/>
    <x v="13"/>
    <n v="0"/>
    <x v="2"/>
    <s v="GB"/>
    <s v="GBP"/>
    <n v="1413388296"/>
    <n v="1410796296"/>
    <b v="0"/>
    <n v="0"/>
    <b v="0"/>
    <x v="19"/>
    <n v="0"/>
    <n v="0"/>
    <x v="7"/>
    <x v="19"/>
    <x v="1178"/>
    <d v="2015-04-15T21:28:43"/>
    <x v="5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x v="19"/>
    <n v="0"/>
    <n v="5"/>
    <x v="7"/>
    <x v="19"/>
    <x v="1179"/>
    <d v="2016-12-07T16:49:00"/>
    <x v="5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x v="19"/>
    <n v="5"/>
    <n v="640"/>
    <x v="7"/>
    <x v="19"/>
    <x v="1180"/>
    <d v="2016-06-08T23:29:55"/>
    <x v="2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x v="19"/>
    <n v="12"/>
    <n v="69.12"/>
    <x v="7"/>
    <x v="19"/>
    <x v="1181"/>
    <d v="2014-08-01T15:58:45"/>
    <x v="5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x v="19"/>
    <n v="0"/>
    <n v="1.33"/>
    <x v="7"/>
    <x v="19"/>
    <x v="1182"/>
    <d v="2016-02-19T14:29:20"/>
    <x v="2"/>
  </r>
  <r>
    <n v="1182"/>
    <s v="J &amp; D Rolling Smoke BBQ expansion"/>
    <s v="Two  years ago this business was started to help a local non-profit.  We have since expanded and provide jobs in our small community."/>
    <x v="29"/>
    <n v="42"/>
    <x v="2"/>
    <s v="US"/>
    <s v="USD"/>
    <n v="1484239320"/>
    <n v="1482609088"/>
    <b v="0"/>
    <n v="4"/>
    <b v="0"/>
    <x v="19"/>
    <n v="4"/>
    <n v="10.5"/>
    <x v="7"/>
    <x v="19"/>
    <x v="1183"/>
    <d v="2017-01-12T12:09:38"/>
    <x v="4"/>
  </r>
  <r>
    <n v="1183"/>
    <s v="Freshie's Donuts Food Trailer"/>
    <s v="Help Freshie keep her dream alive by pledging to get a donut truck! She will be able to do events as well as cater to the community"/>
    <x v="1"/>
    <n v="100"/>
    <x v="2"/>
    <s v="US"/>
    <s v="USD"/>
    <n v="1478059140"/>
    <n v="1476391223"/>
    <b v="0"/>
    <n v="3"/>
    <b v="0"/>
    <x v="19"/>
    <n v="4"/>
    <n v="33.33"/>
    <x v="7"/>
    <x v="19"/>
    <x v="1184"/>
    <d v="2016-02-09T18:37:33"/>
    <x v="4"/>
  </r>
  <r>
    <n v="1184"/>
    <s v="2016/2017 Cyclocross Album"/>
    <s v="This coffee table album is the chronicle of the 2016/2017 cyclocross season, the latest edition of the renowned cyclephotos books."/>
    <x v="30"/>
    <n v="23086"/>
    <x v="0"/>
    <s v="GB"/>
    <s v="GBP"/>
    <n v="1486391011"/>
    <n v="1483712611"/>
    <b v="0"/>
    <n v="375"/>
    <b v="1"/>
    <x v="20"/>
    <n v="105"/>
    <n v="61.56"/>
    <x v="8"/>
    <x v="20"/>
    <x v="1185"/>
    <d v="2015-03-09T11:42:59"/>
    <x v="3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x v="20"/>
    <n v="105"/>
    <n v="118.74"/>
    <x v="8"/>
    <x v="20"/>
    <x v="1186"/>
    <d v="2015-10-21T08:20:53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x v="20"/>
    <n v="107"/>
    <n v="65.08"/>
    <x v="8"/>
    <x v="20"/>
    <x v="1187"/>
    <d v="2015-11-18T19:38:59"/>
    <x v="2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x v="20"/>
    <n v="104"/>
    <n v="130.16"/>
    <x v="8"/>
    <x v="20"/>
    <x v="1188"/>
    <d v="2016-05-13T15:57:14"/>
    <x v="2"/>
  </r>
  <r>
    <n v="1188"/>
    <s v="Because Dance."/>
    <s v="A photobook of young dancers and their inspiring stories, photographed in beautiful and unique locations."/>
    <x v="14"/>
    <n v="3211"/>
    <x v="0"/>
    <s v="CA"/>
    <s v="CAD"/>
    <n v="1482943740"/>
    <n v="1481129340"/>
    <b v="0"/>
    <n v="85"/>
    <b v="1"/>
    <x v="20"/>
    <n v="161"/>
    <n v="37.78"/>
    <x v="8"/>
    <x v="20"/>
    <x v="1189"/>
    <d v="2015-11-25T14:51:26"/>
    <x v="4"/>
  </r>
  <r>
    <n v="1189"/>
    <s v="Road Ramblers"/>
    <s v="A couple of experienced road trippers setting out for the big one. Six months traveling in a converted bus with a book at the end."/>
    <x v="9"/>
    <n v="9700"/>
    <x v="0"/>
    <s v="US"/>
    <s v="USD"/>
    <n v="1467242995"/>
    <n v="1465428595"/>
    <b v="0"/>
    <n v="86"/>
    <b v="1"/>
    <x v="20"/>
    <n v="108"/>
    <n v="112.79"/>
    <x v="8"/>
    <x v="20"/>
    <x v="1190"/>
    <d v="2015-06-06T18:30:00"/>
    <x v="4"/>
  </r>
  <r>
    <n v="1190"/>
    <s v="The Reality Of Chronic Illness - The Book"/>
    <s v="A pairing of self portraiture and writing to shed light on the reality of life with chronic illness."/>
    <x v="4"/>
    <n v="675"/>
    <x v="0"/>
    <s v="US"/>
    <s v="USD"/>
    <n v="1409500725"/>
    <n v="1406908725"/>
    <b v="0"/>
    <n v="13"/>
    <b v="1"/>
    <x v="20"/>
    <n v="135"/>
    <n v="51.92"/>
    <x v="8"/>
    <x v="20"/>
    <x v="1191"/>
    <d v="2015-03-26T11:27:36"/>
    <x v="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x v="20"/>
    <n v="109"/>
    <n v="89.24"/>
    <x v="8"/>
    <x v="20"/>
    <x v="1192"/>
    <d v="2016-06-15T14:34:06"/>
    <x v="4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x v="20"/>
    <n v="290"/>
    <n v="19.329999999999998"/>
    <x v="8"/>
    <x v="20"/>
    <x v="1193"/>
    <d v="2015-05-28T06:55:54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x v="20"/>
    <n v="104"/>
    <n v="79.97"/>
    <x v="8"/>
    <x v="20"/>
    <x v="1194"/>
    <d v="2015-05-01T14:45:27"/>
    <x v="4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x v="20"/>
    <n v="322"/>
    <n v="56.41"/>
    <x v="8"/>
    <x v="20"/>
    <x v="1195"/>
    <d v="2015-10-20T17:57:13"/>
    <x v="2"/>
  </r>
  <r>
    <n v="1195"/>
    <s v="CALAMITA/Ã€ project"/>
    <s v="CALAMITA/Ã€ is a tool for investigating the contemporary Vajont and the topic of catastrophes in general._x000a_Â«CHE IDDIO CE LA MANDI BUONAÂ»"/>
    <x v="5"/>
    <n v="13500"/>
    <x v="0"/>
    <s v="IT"/>
    <s v="EUR"/>
    <n v="1450602000"/>
    <n v="1445415653"/>
    <b v="0"/>
    <n v="170"/>
    <b v="1"/>
    <x v="20"/>
    <n v="135"/>
    <n v="79.41"/>
    <x v="8"/>
    <x v="20"/>
    <x v="1196"/>
    <d v="2015-05-14T12:09:11"/>
    <x v="2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x v="20"/>
    <n v="270"/>
    <n v="76.44"/>
    <x v="8"/>
    <x v="20"/>
    <x v="1197"/>
    <d v="2017-02-06T18:37:33"/>
    <x v="2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x v="20"/>
    <n v="253"/>
    <n v="121"/>
    <x v="8"/>
    <x v="20"/>
    <x v="1198"/>
    <d v="2016-03-01T10:19:33"/>
    <x v="4"/>
  </r>
  <r>
    <n v="1198"/>
    <s v="The White Desert: Wildlife &amp; Antarctica photobook"/>
    <s v="The White Desert is a photo project, documenting the fragility and beauty of the planet, from the Arctic to Antarctic regions!"/>
    <x v="0"/>
    <n v="9121"/>
    <x v="0"/>
    <s v="US"/>
    <s v="USD"/>
    <n v="1451530800"/>
    <n v="1448463086"/>
    <b v="0"/>
    <n v="167"/>
    <b v="1"/>
    <x v="20"/>
    <n v="261"/>
    <n v="54.62"/>
    <x v="8"/>
    <x v="20"/>
    <x v="1199"/>
    <d v="2016-02-23T17:01:04"/>
    <x v="2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x v="20"/>
    <n v="101"/>
    <n v="299.22000000000003"/>
    <x v="8"/>
    <x v="20"/>
    <x v="1200"/>
    <d v="2017-01-26T20:18:25"/>
    <x v="2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x v="20"/>
    <n v="126"/>
    <n v="58.53"/>
    <x v="8"/>
    <x v="20"/>
    <x v="1201"/>
    <d v="2015-05-08T22:36:12"/>
    <x v="2"/>
  </r>
  <r>
    <n v="1201"/>
    <s v="Invisible People of Belarus"/>
    <s v="Documentary book about the lives of disabled people and Chernobyl victims living in governmental institutions called Internats"/>
    <x v="13"/>
    <n v="6146.27"/>
    <x v="0"/>
    <s v="GB"/>
    <s v="GBP"/>
    <n v="1468593246"/>
    <n v="1466001246"/>
    <b v="0"/>
    <n v="111"/>
    <b v="1"/>
    <x v="20"/>
    <n v="102"/>
    <n v="55.37"/>
    <x v="8"/>
    <x v="20"/>
    <x v="1202"/>
    <d v="2016-05-25T20:47:41"/>
    <x v="4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x v="20"/>
    <n v="199"/>
    <n v="183.8"/>
    <x v="8"/>
    <x v="20"/>
    <x v="1203"/>
    <d v="2015-11-10T22:48:15"/>
    <x v="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x v="20"/>
    <n v="102"/>
    <n v="165.35"/>
    <x v="8"/>
    <x v="20"/>
    <x v="1204"/>
    <d v="2016-12-27T18:08:20"/>
    <x v="2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x v="20"/>
    <n v="103"/>
    <n v="234.79"/>
    <x v="8"/>
    <x v="20"/>
    <x v="1205"/>
    <d v="2015-04-10T20:10:05"/>
    <x v="2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x v="20"/>
    <n v="101"/>
    <n v="211.48"/>
    <x v="8"/>
    <x v="20"/>
    <x v="1206"/>
    <d v="2014-04-30T22:09:16"/>
    <x v="2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x v="20"/>
    <n v="115"/>
    <n v="32.340000000000003"/>
    <x v="8"/>
    <x v="20"/>
    <x v="1207"/>
    <d v="2015-08-31T14:47:37"/>
    <x v="3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x v="20"/>
    <n v="104"/>
    <n v="123.38"/>
    <x v="8"/>
    <x v="20"/>
    <x v="1208"/>
    <d v="2016-06-14T19:25:40"/>
    <x v="4"/>
  </r>
  <r>
    <n v="1208"/>
    <s v="Into The Great White Sands"/>
    <s v="Help me complete the photography and publish a fine art book on White Sands National Monument, a uniquely significant place."/>
    <x v="5"/>
    <n v="15530"/>
    <x v="0"/>
    <s v="US"/>
    <s v="USD"/>
    <n v="1458835264"/>
    <n v="1456246864"/>
    <b v="0"/>
    <n v="75"/>
    <b v="1"/>
    <x v="20"/>
    <n v="155"/>
    <n v="207.07"/>
    <x v="8"/>
    <x v="20"/>
    <x v="1209"/>
    <d v="2015-10-01T15:53:20"/>
    <x v="4"/>
  </r>
  <r>
    <n v="1209"/>
    <s v="Israel: An Inspiring Photographic Journey (Photobook)"/>
    <s v="This 80 page book displays 75 beautiful images of the Holy Land, site descriptions, scripture and thought provoking comments."/>
    <x v="13"/>
    <n v="6360"/>
    <x v="0"/>
    <s v="US"/>
    <s v="USD"/>
    <n v="1488053905"/>
    <n v="1485461905"/>
    <b v="0"/>
    <n v="46"/>
    <b v="1"/>
    <x v="20"/>
    <n v="106"/>
    <n v="138.26"/>
    <x v="8"/>
    <x v="20"/>
    <x v="1210"/>
    <d v="2016-09-20T11:05:13"/>
    <x v="3"/>
  </r>
  <r>
    <n v="1210"/>
    <s v="Det Andra GÃ¶teborg"/>
    <s v="En fotobok om livet i det enda andra GÃ¶teborg i vÃ¤rlden"/>
    <x v="23"/>
    <n v="50863"/>
    <x v="0"/>
    <s v="SE"/>
    <s v="SEK"/>
    <n v="1433106000"/>
    <n v="1431124572"/>
    <b v="0"/>
    <n v="103"/>
    <b v="1"/>
    <x v="20"/>
    <n v="254"/>
    <n v="493.82"/>
    <x v="8"/>
    <x v="20"/>
    <x v="1211"/>
    <d v="2015-07-26T15:05:12"/>
    <x v="2"/>
  </r>
  <r>
    <n v="1211"/>
    <s v="500 Views of Japan"/>
    <s v="From 2010 to 2015, I took over 15 000 photos in Japan. Here's 500 of them. Landscape, city view, people and so much more!"/>
    <x v="29"/>
    <n v="1011"/>
    <x v="0"/>
    <s v="CA"/>
    <s v="CAD"/>
    <n v="1465505261"/>
    <n v="1464209261"/>
    <b v="0"/>
    <n v="6"/>
    <b v="1"/>
    <x v="20"/>
    <n v="101"/>
    <n v="168.5"/>
    <x v="8"/>
    <x v="20"/>
    <x v="1212"/>
    <d v="2016-11-06T11:24:48"/>
    <x v="4"/>
  </r>
  <r>
    <n v="1212"/>
    <s v="Faces of Yoga: A Coffee Table Photo Book"/>
    <s v="Faces of Yoga is a series of uncomfortable photos of people in strange positions. The photo book will be ready for the holiday season!"/>
    <x v="1"/>
    <n v="3226"/>
    <x v="0"/>
    <s v="US"/>
    <s v="USD"/>
    <n v="1448586000"/>
    <n v="1447195695"/>
    <b v="0"/>
    <n v="83"/>
    <b v="1"/>
    <x v="20"/>
    <n v="129"/>
    <n v="38.869999999999997"/>
    <x v="8"/>
    <x v="20"/>
    <x v="1213"/>
    <d v="2016-03-01T17:17:27"/>
    <x v="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x v="20"/>
    <n v="102"/>
    <n v="61.53"/>
    <x v="8"/>
    <x v="20"/>
    <x v="1214"/>
    <d v="2016-10-11T04:15:09"/>
    <x v="4"/>
  </r>
  <r>
    <n v="1214"/>
    <s v="Framed Himalaya: Lachen Valley (Campaign Part - 2)"/>
    <s v="A coffee table book with photographs of nature's splendor from the mystical valley of Lachen in the Eastern recesses of the Himalaya."/>
    <x v="14"/>
    <n v="2636"/>
    <x v="0"/>
    <s v="US"/>
    <s v="USD"/>
    <n v="1433880605"/>
    <n v="1428696605"/>
    <b v="0"/>
    <n v="25"/>
    <b v="1"/>
    <x v="20"/>
    <n v="132"/>
    <n v="105.44"/>
    <x v="8"/>
    <x v="20"/>
    <x v="1215"/>
    <d v="2014-04-07T13:11:42"/>
    <x v="2"/>
  </r>
  <r>
    <n v="1215"/>
    <s v="ShootTokyo: The Book"/>
    <s v="A photography book that brings you on a journey through Tokyo and beyond.   This is a collection of my best images from ShootTokyo."/>
    <x v="11"/>
    <n v="39304.01"/>
    <x v="0"/>
    <s v="US"/>
    <s v="USD"/>
    <n v="1401487756"/>
    <n v="1398895756"/>
    <b v="0"/>
    <n v="549"/>
    <b v="1"/>
    <x v="20"/>
    <n v="786"/>
    <n v="71.59"/>
    <x v="8"/>
    <x v="20"/>
    <x v="1216"/>
    <d v="2013-08-23T21:44:38"/>
    <x v="5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x v="20"/>
    <n v="146"/>
    <n v="91.88"/>
    <x v="8"/>
    <x v="20"/>
    <x v="1217"/>
    <d v="2014-03-17T20:59:41"/>
    <x v="2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x v="20"/>
    <n v="103"/>
    <n v="148.57"/>
    <x v="8"/>
    <x v="20"/>
    <x v="1218"/>
    <d v="2014-07-07T22:03:36"/>
    <x v="4"/>
  </r>
  <r>
    <n v="1218"/>
    <s v="The Alaska Range"/>
    <s v="The Mountaineers Books and I, Carl Battreall, have teamed up to create the first photography book of the legendary Alaska Range."/>
    <x v="9"/>
    <n v="15505"/>
    <x v="0"/>
    <s v="US"/>
    <s v="USD"/>
    <n v="1446346800"/>
    <n v="1443714800"/>
    <b v="0"/>
    <n v="89"/>
    <b v="1"/>
    <x v="20"/>
    <n v="172"/>
    <n v="174.21"/>
    <x v="8"/>
    <x v="20"/>
    <x v="1219"/>
    <d v="2011-07-30T17:30:08"/>
    <x v="2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x v="20"/>
    <n v="159"/>
    <n v="102.86"/>
    <x v="8"/>
    <x v="20"/>
    <x v="1220"/>
    <d v="2012-03-17T11:02:07"/>
    <x v="4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x v="20"/>
    <n v="104"/>
    <n v="111.18"/>
    <x v="8"/>
    <x v="20"/>
    <x v="1221"/>
    <d v="2011-01-25T23:20:30"/>
    <x v="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x v="20"/>
    <n v="111"/>
    <n v="23.8"/>
    <x v="8"/>
    <x v="20"/>
    <x v="1222"/>
    <d v="2015-07-08T22:36:08"/>
    <x v="4"/>
  </r>
  <r>
    <n v="1222"/>
    <s v="Project Pilgrim"/>
    <s v="Project Pilgrim is my effort to work towards normalizing mental health."/>
    <x v="24"/>
    <n v="11215"/>
    <x v="0"/>
    <s v="CA"/>
    <s v="CAD"/>
    <n v="1459483200"/>
    <n v="1456852647"/>
    <b v="0"/>
    <n v="138"/>
    <b v="1"/>
    <x v="20"/>
    <n v="280"/>
    <n v="81.27"/>
    <x v="8"/>
    <x v="20"/>
    <x v="1223"/>
    <d v="2013-08-20T20:21:10"/>
    <x v="4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x v="20"/>
    <n v="112"/>
    <n v="116.21"/>
    <x v="8"/>
    <x v="20"/>
    <x v="1224"/>
    <d v="2012-01-31T22:46:14"/>
    <x v="4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x v="21"/>
    <n v="7"/>
    <n v="58.89"/>
    <x v="1"/>
    <x v="21"/>
    <x v="1225"/>
    <d v="2015-01-03T18:55:42"/>
    <x v="5"/>
  </r>
  <r>
    <n v="1225"/>
    <s v="Cesar Chavez's First Music Album (Canceled)"/>
    <s v="My first music album is a collection of 9 songs honoring Mexico's prolific composer, Jose Alfredo Jimenez with my artistic vision."/>
    <x v="10"/>
    <n v="132"/>
    <x v="1"/>
    <s v="US"/>
    <s v="USD"/>
    <n v="1382478278"/>
    <n v="1377294278"/>
    <b v="0"/>
    <n v="3"/>
    <b v="0"/>
    <x v="21"/>
    <n v="4"/>
    <n v="44"/>
    <x v="1"/>
    <x v="21"/>
    <x v="1226"/>
    <d v="2013-11-05T03:14:59"/>
    <x v="6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x v="21"/>
    <n v="4"/>
    <n v="48.43"/>
    <x v="1"/>
    <x v="21"/>
    <x v="1227"/>
    <d v="2012-07-20T16:19:24"/>
    <x v="5"/>
  </r>
  <r>
    <n v="1227"/>
    <s v="Beast of the Beats VIII Webster Hall, NY (Nov 6-9 2014)"/>
    <s v="After winning the iStandard Phoenix Producer Showcase (6/25/14)  I have been invited to Beast of the Beats VIII in New York Nov. 6-9"/>
    <x v="14"/>
    <n v="0"/>
    <x v="1"/>
    <s v="US"/>
    <s v="USD"/>
    <n v="1407394800"/>
    <n v="1404770616"/>
    <b v="0"/>
    <n v="0"/>
    <b v="0"/>
    <x v="21"/>
    <n v="0"/>
    <n v="0"/>
    <x v="1"/>
    <x v="21"/>
    <x v="1228"/>
    <d v="2012-08-04T06:47:45"/>
    <x v="5"/>
  </r>
  <r>
    <n v="1228"/>
    <s v="World artist Kat Maguire's debut CD entitled &quot;Gypsy&quot;"/>
    <s v="Kat is partnering with Kickstarter to raise the funds to complete her first solo World music CD &quot;Gypsy&quot;!"/>
    <x v="11"/>
    <n v="1465"/>
    <x v="1"/>
    <s v="US"/>
    <s v="USD"/>
    <n v="1317231008"/>
    <n v="1312047008"/>
    <b v="0"/>
    <n v="24"/>
    <b v="0"/>
    <x v="21"/>
    <n v="29"/>
    <n v="61.04"/>
    <x v="1"/>
    <x v="21"/>
    <x v="1229"/>
    <d v="2011-07-07T14:38:56"/>
    <x v="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x v="21"/>
    <n v="1"/>
    <n v="25"/>
    <x v="1"/>
    <x v="21"/>
    <x v="1230"/>
    <d v="2011-12-06T23:06:07"/>
    <x v="7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x v="21"/>
    <n v="0"/>
    <n v="0"/>
    <x v="1"/>
    <x v="21"/>
    <x v="1231"/>
    <d v="2013-05-15T00:57:37"/>
    <x v="1"/>
  </r>
  <r>
    <n v="1231"/>
    <s v="Villapalooza - Little Village Music Festival (Canceled)"/>
    <s v="a non-profit, free, all-day, all-ages music &amp; arts festival dedicated to promoting non-violent spaces for community engagement"/>
    <x v="11"/>
    <n v="0"/>
    <x v="1"/>
    <s v="US"/>
    <s v="USD"/>
    <n v="1440723600"/>
    <n v="1436394968"/>
    <b v="0"/>
    <n v="0"/>
    <b v="0"/>
    <x v="21"/>
    <n v="0"/>
    <n v="0"/>
    <x v="1"/>
    <x v="21"/>
    <x v="1232"/>
    <d v="2014-10-11T20:06:2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x v="11"/>
    <n v="40"/>
    <x v="1"/>
    <s v="US"/>
    <s v="USD"/>
    <n v="1381090870"/>
    <n v="1377030070"/>
    <b v="0"/>
    <n v="1"/>
    <b v="0"/>
    <x v="21"/>
    <n v="1"/>
    <n v="40"/>
    <x v="1"/>
    <x v="21"/>
    <x v="1233"/>
    <d v="2011-08-27T03:58:22"/>
    <x v="6"/>
  </r>
  <r>
    <n v="1233"/>
    <s v="Shakulute (Shakuhachi mouthpiece for Alto Flute) (Canceled)"/>
    <s v="A Shakulute mouthpiece will allow me to play my silver alto flute vertically  like my Japanese shakuhachis but with Western fingerings."/>
    <x v="29"/>
    <n v="116"/>
    <x v="1"/>
    <s v="US"/>
    <s v="USD"/>
    <n v="1329864374"/>
    <n v="1328049974"/>
    <b v="0"/>
    <n v="6"/>
    <b v="0"/>
    <x v="21"/>
    <n v="12"/>
    <n v="19.329999999999998"/>
    <x v="1"/>
    <x v="21"/>
    <x v="1234"/>
    <d v="2011-05-08T21:06:11"/>
    <x v="7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x v="21"/>
    <n v="0"/>
    <n v="0"/>
    <x v="1"/>
    <x v="21"/>
    <x v="1235"/>
    <d v="2013-03-22T19:48:43"/>
    <x v="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x v="21"/>
    <n v="3"/>
    <n v="35"/>
    <x v="1"/>
    <x v="21"/>
    <x v="1236"/>
    <d v="2014-05-15T14:23:54"/>
    <x v="6"/>
  </r>
  <r>
    <n v="1236"/>
    <s v="&quot;Volando&quot; CD Release (Canceled)"/>
    <s v="Raising money to give the musicians their due."/>
    <x v="1"/>
    <n v="0"/>
    <x v="1"/>
    <s v="US"/>
    <s v="USD"/>
    <n v="1343491200"/>
    <n v="1342801164"/>
    <b v="0"/>
    <n v="0"/>
    <b v="0"/>
    <x v="21"/>
    <n v="0"/>
    <n v="0"/>
    <x v="1"/>
    <x v="21"/>
    <x v="1237"/>
    <d v="2011-10-22T01:02:29"/>
    <x v="7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x v="21"/>
    <n v="0"/>
    <n v="0"/>
    <x v="1"/>
    <x v="21"/>
    <x v="1238"/>
    <d v="2013-04-06T07:00:55"/>
    <x v="7"/>
  </r>
  <r>
    <n v="1238"/>
    <s v="Life Music-Healing through Song (Canceled)"/>
    <s v="The purpose of the album is to pull from many differenet genres but to express life circumstances to reach everyday people through song"/>
    <x v="29"/>
    <n v="178"/>
    <x v="1"/>
    <s v="US"/>
    <s v="USD"/>
    <n v="1312641536"/>
    <n v="1310049536"/>
    <b v="0"/>
    <n v="3"/>
    <b v="0"/>
    <x v="21"/>
    <n v="18"/>
    <n v="59.33"/>
    <x v="1"/>
    <x v="21"/>
    <x v="1239"/>
    <d v="2014-05-08T15:45:53"/>
    <x v="1"/>
  </r>
  <r>
    <n v="1239"/>
    <s v="Help Calmenco! finance new CD and Tour (Canceled)"/>
    <s v="Please consider helping us with our new CD and Riverdance Tour"/>
    <x v="1"/>
    <n v="0"/>
    <x v="1"/>
    <s v="US"/>
    <s v="USD"/>
    <n v="1325804767"/>
    <n v="1323212767"/>
    <b v="0"/>
    <n v="0"/>
    <b v="0"/>
    <x v="21"/>
    <n v="0"/>
    <n v="0"/>
    <x v="1"/>
    <x v="21"/>
    <x v="1240"/>
    <d v="2012-06-07T17:46:51"/>
    <x v="1"/>
  </r>
  <r>
    <n v="1240"/>
    <s v="Message of Peace, Love &amp; Unity (Canceled)"/>
    <s v="Sharing positive vibes of Peace, Love &amp; Unity with the World through conscious Reggae Music!"/>
    <x v="8"/>
    <n v="241"/>
    <x v="1"/>
    <s v="US"/>
    <s v="USD"/>
    <n v="1373665860"/>
    <n v="1368579457"/>
    <b v="0"/>
    <n v="8"/>
    <b v="0"/>
    <x v="21"/>
    <n v="3"/>
    <n v="30.13"/>
    <x v="1"/>
    <x v="21"/>
    <x v="1241"/>
    <d v="2014-07-23T15:25:31"/>
    <x v="6"/>
  </r>
  <r>
    <n v="1241"/>
    <s v="Create The World's Music Shack for students! (education!)"/>
    <s v="We are non-profit founders creating a forest retreat for the inner city students to record\learn music in an inspirational sanctuary."/>
    <x v="11"/>
    <n v="2537"/>
    <x v="1"/>
    <s v="US"/>
    <s v="USD"/>
    <n v="1414994340"/>
    <n v="1413057980"/>
    <b v="0"/>
    <n v="34"/>
    <b v="0"/>
    <x v="21"/>
    <n v="51"/>
    <n v="74.62"/>
    <x v="1"/>
    <x v="21"/>
    <x v="1242"/>
    <d v="2011-07-27T19:32:47"/>
    <x v="5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x v="21"/>
    <n v="1"/>
    <n v="5"/>
    <x v="1"/>
    <x v="21"/>
    <x v="1243"/>
    <d v="2013-09-26T23:42:49"/>
    <x v="1"/>
  </r>
  <r>
    <n v="1243"/>
    <s v="Letâ€™s Keep the San Jose Mexican Heritage Festival Alive!"/>
    <s v="California's premier Latino cultural festival - music, theatre, film, workshops, visual arts, cuisine and more!"/>
    <x v="15"/>
    <n v="1691"/>
    <x v="1"/>
    <s v="US"/>
    <s v="USD"/>
    <n v="1310158800"/>
    <n v="1304888771"/>
    <b v="0"/>
    <n v="38"/>
    <b v="0"/>
    <x v="21"/>
    <n v="14"/>
    <n v="44.5"/>
    <x v="1"/>
    <x v="21"/>
    <x v="1244"/>
    <d v="2014-08-04T18:48:27"/>
    <x v="1"/>
  </r>
  <r>
    <n v="1244"/>
    <s v="Theatrum Mundi releasing debut album &quot;Eyes of the Realm.&quot;"/>
    <s v="THEATRUM MUNDI releases DEBUT ALBUM! Pre-order &quot;The Eyes of the Realm&quot; and help make it happen!"/>
    <x v="14"/>
    <n v="2076"/>
    <x v="0"/>
    <s v="US"/>
    <s v="USD"/>
    <n v="1366664400"/>
    <n v="1363981723"/>
    <b v="1"/>
    <n v="45"/>
    <b v="1"/>
    <x v="12"/>
    <n v="104"/>
    <n v="46.13"/>
    <x v="1"/>
    <x v="12"/>
    <x v="1245"/>
    <d v="2010-11-05T14:54:46"/>
    <x v="6"/>
  </r>
  <r>
    <n v="1245"/>
    <s v="Help Smokey Folk Create Our First Album &amp; Music Video"/>
    <s v="Smokey Folk is a folk rock band with a vaudeville twist! We have 18 original songs and want to record an album. Help us out!"/>
    <x v="14"/>
    <n v="2405"/>
    <x v="0"/>
    <s v="US"/>
    <s v="USD"/>
    <n v="1402755834"/>
    <n v="1400163834"/>
    <b v="1"/>
    <n v="17"/>
    <b v="1"/>
    <x v="12"/>
    <n v="120"/>
    <n v="141.47"/>
    <x v="1"/>
    <x v="12"/>
    <x v="1246"/>
    <d v="2013-11-01T20:17:32"/>
    <x v="5"/>
  </r>
  <r>
    <n v="1246"/>
    <s v="Candy Warpop &quot;Smilef**ker&quot; Music Video"/>
    <s v="Candy Warpop, Las Vegas' female-fronted alt-punk rock monster, is raising money to fund the production of their first music video."/>
    <x v="14"/>
    <n v="2340"/>
    <x v="0"/>
    <s v="US"/>
    <s v="USD"/>
    <n v="1323136949"/>
    <n v="1319245349"/>
    <b v="1"/>
    <n v="31"/>
    <b v="1"/>
    <x v="12"/>
    <n v="117"/>
    <n v="75.48"/>
    <x v="1"/>
    <x v="12"/>
    <x v="1247"/>
    <d v="2012-01-13T22:03:51"/>
    <x v="1"/>
  </r>
  <r>
    <n v="1247"/>
    <s v="BRAIN DEAD to record debut EP with SLAYER producer!"/>
    <s v="BRAIN DEAD is going to record their debut EP and they need your help, Bozos!"/>
    <x v="0"/>
    <n v="4275"/>
    <x v="0"/>
    <s v="US"/>
    <s v="USD"/>
    <n v="1367823655"/>
    <n v="1365231655"/>
    <b v="1"/>
    <n v="50"/>
    <b v="1"/>
    <x v="12"/>
    <n v="122"/>
    <n v="85.5"/>
    <x v="1"/>
    <x v="12"/>
    <x v="1248"/>
    <d v="2011-02-13T02:03:10"/>
    <x v="6"/>
  </r>
  <r>
    <n v="1248"/>
    <s v="The Vandies // Full length album!"/>
    <s v="The Vandies make pop rock in glorious Portland, Oregon. Help us fund our first full length album!"/>
    <x v="1"/>
    <n v="3791"/>
    <x v="0"/>
    <s v="US"/>
    <s v="USD"/>
    <n v="1402642740"/>
    <n v="1399563953"/>
    <b v="1"/>
    <n v="59"/>
    <b v="1"/>
    <x v="12"/>
    <n v="152"/>
    <n v="64.25"/>
    <x v="1"/>
    <x v="12"/>
    <x v="1249"/>
    <d v="2013-08-01T14:40:12"/>
    <x v="5"/>
  </r>
  <r>
    <n v="1249"/>
    <s v="Matt Stansberry &amp; The Romance - Debut EP"/>
    <s v="&quot;Let's Brighten It Up&quot; will be a seven song EP of originals heavily inspired by music from the 50s and 60s"/>
    <x v="11"/>
    <n v="5222"/>
    <x v="0"/>
    <s v="US"/>
    <s v="USD"/>
    <n v="1341683211"/>
    <n v="1339091211"/>
    <b v="1"/>
    <n v="81"/>
    <b v="1"/>
    <x v="12"/>
    <n v="104"/>
    <n v="64.47"/>
    <x v="1"/>
    <x v="12"/>
    <x v="1250"/>
    <d v="2014-05-07T23:17:44"/>
    <x v="7"/>
  </r>
  <r>
    <n v="1250"/>
    <s v="Willy Porter - Human Kindness"/>
    <s v="My new disc Human Kindness is some of the strongest &amp; most ambitious music Iâ€™ve made. Join me in giving it a solid push into the world."/>
    <x v="12"/>
    <n v="60046"/>
    <x v="0"/>
    <s v="US"/>
    <s v="USD"/>
    <n v="1410017131"/>
    <n v="1406129131"/>
    <b v="1"/>
    <n v="508"/>
    <b v="1"/>
    <x v="12"/>
    <n v="200"/>
    <n v="118.2"/>
    <x v="1"/>
    <x v="12"/>
    <x v="1251"/>
    <d v="2014-01-27T20:13:40"/>
    <x v="5"/>
  </r>
  <r>
    <n v="1251"/>
    <s v="Jack Oblivian Harlan t Bobo Limes european tour"/>
    <s v="A tour of europe with 3 memphis artist, Jack Oblivian, Harlan T Bobo and Shawn Cripps."/>
    <x v="13"/>
    <n v="6108"/>
    <x v="0"/>
    <s v="US"/>
    <s v="USD"/>
    <n v="1316979167"/>
    <n v="1311795167"/>
    <b v="1"/>
    <n v="74"/>
    <b v="1"/>
    <x v="12"/>
    <n v="102"/>
    <n v="82.54"/>
    <x v="1"/>
    <x v="12"/>
    <x v="1252"/>
    <d v="2013-12-30T08:13:4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x v="0"/>
    <n v="4818"/>
    <x v="0"/>
    <s v="US"/>
    <s v="USD"/>
    <n v="1382658169"/>
    <n v="1380238969"/>
    <b v="1"/>
    <n v="141"/>
    <b v="1"/>
    <x v="12"/>
    <n v="138"/>
    <n v="34.17"/>
    <x v="1"/>
    <x v="12"/>
    <x v="1253"/>
    <d v="2014-01-17T18:18:12"/>
    <x v="6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x v="12"/>
    <n v="303833"/>
    <n v="42.73"/>
    <x v="1"/>
    <x v="12"/>
    <x v="1254"/>
    <d v="2014-02-22T02:01:10"/>
    <x v="5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x v="12"/>
    <n v="199"/>
    <n v="94.49"/>
    <x v="1"/>
    <x v="12"/>
    <x v="1255"/>
    <d v="2013-09-30T15:54:43"/>
    <x v="0"/>
  </r>
  <r>
    <n v="1255"/>
    <s v="The Space Bards Present Their First Album, &quot;Neon Milk&quot;!"/>
    <s v="Let the Space Bards abduct you on a quirky musical journey about two aliens struggling to fit in on planet Earth."/>
    <x v="10"/>
    <n v="6071"/>
    <x v="0"/>
    <s v="US"/>
    <s v="USD"/>
    <n v="1385932652"/>
    <n v="1383337052"/>
    <b v="1"/>
    <n v="109"/>
    <b v="1"/>
    <x v="12"/>
    <n v="202"/>
    <n v="55.7"/>
    <x v="1"/>
    <x v="12"/>
    <x v="1256"/>
    <d v="2010-10-14T15:43:35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x v="12"/>
    <n v="35389.129999999997"/>
    <x v="0"/>
    <s v="US"/>
    <s v="USD"/>
    <n v="1329084231"/>
    <n v="1326492231"/>
    <b v="1"/>
    <n v="361"/>
    <b v="1"/>
    <x v="12"/>
    <n v="118"/>
    <n v="98.03"/>
    <x v="1"/>
    <x v="12"/>
    <x v="1257"/>
    <d v="2013-12-12T21:02:25"/>
    <x v="7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x v="12"/>
    <n v="295"/>
    <n v="92.1"/>
    <x v="1"/>
    <x v="12"/>
    <x v="1258"/>
    <d v="2013-06-24T14:02:38"/>
    <x v="1"/>
  </r>
  <r>
    <n v="1258"/>
    <s v="Mustard Plug New Record!"/>
    <s v="Mustard Plug needs help funding their new record.  Please help the Grand Rapids, MI band put out their 7th record!"/>
    <x v="15"/>
    <n v="25577.56"/>
    <x v="0"/>
    <s v="US"/>
    <s v="USD"/>
    <n v="1377960012"/>
    <n v="1375368012"/>
    <b v="1"/>
    <n v="670"/>
    <b v="1"/>
    <x v="12"/>
    <n v="213"/>
    <n v="38.18"/>
    <x v="1"/>
    <x v="12"/>
    <x v="1259"/>
    <d v="2013-08-21T20:17:27"/>
    <x v="6"/>
  </r>
  <r>
    <n v="1259"/>
    <s v="Help Falling From One complete their CD!!!"/>
    <s v="Falling From One is currently in the studio recording their first CD and they need your help!"/>
    <x v="1"/>
    <n v="2606"/>
    <x v="0"/>
    <s v="US"/>
    <s v="USD"/>
    <n v="1402286340"/>
    <n v="1399504664"/>
    <b v="1"/>
    <n v="96"/>
    <b v="1"/>
    <x v="12"/>
    <n v="104"/>
    <n v="27.15"/>
    <x v="1"/>
    <x v="12"/>
    <x v="1260"/>
    <d v="2016-03-16T19:45:12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x v="12"/>
    <n v="114"/>
    <n v="50.69"/>
    <x v="1"/>
    <x v="12"/>
    <x v="1261"/>
    <d v="2012-01-25T20:34:02"/>
    <x v="5"/>
  </r>
  <r>
    <n v="1261"/>
    <s v="The Puget EP's Vinyl Release"/>
    <s v="We just recorded a stellar EP and we're trying to put it out on vinyl.  Can you help these punx out?"/>
    <x v="14"/>
    <n v="2025"/>
    <x v="0"/>
    <s v="US"/>
    <s v="USD"/>
    <n v="1390983227"/>
    <n v="1388391227"/>
    <b v="1"/>
    <n v="52"/>
    <b v="1"/>
    <x v="12"/>
    <n v="101"/>
    <n v="38.94"/>
    <x v="1"/>
    <x v="12"/>
    <x v="1262"/>
    <d v="2013-10-14T16:24:19"/>
    <x v="6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x v="12"/>
    <n v="125"/>
    <n v="77.64"/>
    <x v="1"/>
    <x v="12"/>
    <x v="1263"/>
    <d v="2010-04-06T17:52:59"/>
    <x v="5"/>
  </r>
  <r>
    <n v="1263"/>
    <s v="New Tropic Bombs EP ~ &quot;Return to Bomber Bay&quot;"/>
    <s v="A fresh batch of chaos from Toledo, Ohio's reggae-rockers, Tropic Bombs!"/>
    <x v="16"/>
    <n v="1785"/>
    <x v="0"/>
    <s v="US"/>
    <s v="USD"/>
    <n v="1396054800"/>
    <n v="1393034470"/>
    <b v="1"/>
    <n v="41"/>
    <b v="1"/>
    <x v="12"/>
    <n v="119"/>
    <n v="43.54"/>
    <x v="1"/>
    <x v="12"/>
    <x v="1264"/>
    <d v="2014-08-01T17:31:31"/>
    <x v="5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x v="12"/>
    <n v="166"/>
    <n v="31.82"/>
    <x v="1"/>
    <x v="12"/>
    <x v="1265"/>
    <d v="2012-07-26T16:33:45"/>
    <x v="6"/>
  </r>
  <r>
    <n v="1265"/>
    <s v="The Five One [NEW ALBUM] RED BLUE GREEN GOLD"/>
    <s v="Our [NEW ALBUM]  is 95% complete, what we need now is the funds to be able to tour and promote it nationwide. Better Than The Beatles Not Quite Disney"/>
    <x v="0"/>
    <n v="4170.17"/>
    <x v="0"/>
    <s v="US"/>
    <s v="USD"/>
    <n v="1291131815"/>
    <n v="1287071015"/>
    <b v="1"/>
    <n v="66"/>
    <b v="1"/>
    <x v="12"/>
    <n v="119"/>
    <n v="63.18"/>
    <x v="1"/>
    <x v="12"/>
    <x v="1266"/>
    <d v="2013-07-03T20:49:47"/>
    <x v="0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x v="12"/>
    <n v="100"/>
    <n v="190.9"/>
    <x v="1"/>
    <x v="12"/>
    <x v="1267"/>
    <d v="2009-07-13T16:54:07"/>
    <x v="6"/>
  </r>
  <r>
    <n v="1267"/>
    <s v="Fountains of Wayne guitarist Jody Porter - New solo LP"/>
    <s v="A Rock 'n Roll album with plenty of indie guitar swagger. Fresh tunes that are a continuation of my early '90s shoegaze daze."/>
    <x v="30"/>
    <n v="22396"/>
    <x v="0"/>
    <s v="US"/>
    <s v="USD"/>
    <n v="1374674558"/>
    <n v="1372082558"/>
    <b v="1"/>
    <n v="159"/>
    <b v="1"/>
    <x v="12"/>
    <n v="102"/>
    <n v="140.86000000000001"/>
    <x v="1"/>
    <x v="12"/>
    <x v="1268"/>
    <d v="2012-07-31T13:29:07"/>
    <x v="6"/>
  </r>
  <r>
    <n v="1268"/>
    <s v="Full Devil Jacket 2nd Album Release"/>
    <s v="Full Devil Jacket Is releasing their first record in over 12 yrs and we want you to be a part of it!"/>
    <x v="15"/>
    <n v="14000"/>
    <x v="0"/>
    <s v="US"/>
    <s v="USD"/>
    <n v="1379708247"/>
    <n v="1377116247"/>
    <b v="1"/>
    <n v="182"/>
    <b v="1"/>
    <x v="12"/>
    <n v="117"/>
    <n v="76.92"/>
    <x v="1"/>
    <x v="12"/>
    <x v="1269"/>
    <d v="2014-05-27T13:19:26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x v="12"/>
    <n v="109"/>
    <n v="99.16"/>
    <x v="1"/>
    <x v="12"/>
    <x v="1270"/>
    <d v="2014-02-12T02:22:50"/>
    <x v="4"/>
  </r>
  <r>
    <n v="1270"/>
    <s v="Resolution15 records their next album, Svaha"/>
    <s v="We make awake metal using violins in place of guitars and want to record a full length album."/>
    <x v="5"/>
    <n v="11472"/>
    <x v="0"/>
    <s v="US"/>
    <s v="USD"/>
    <n v="1332704042"/>
    <n v="1327523642"/>
    <b v="1"/>
    <n v="169"/>
    <b v="1"/>
    <x v="12"/>
    <n v="115"/>
    <n v="67.88"/>
    <x v="1"/>
    <x v="12"/>
    <x v="1271"/>
    <d v="2010-12-01T18:10:54"/>
    <x v="7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x v="12"/>
    <n v="102"/>
    <n v="246.29"/>
    <x v="1"/>
    <x v="12"/>
    <x v="1272"/>
    <d v="2013-07-08T17:50:36"/>
    <x v="6"/>
  </r>
  <r>
    <n v="1272"/>
    <s v="N&amp;V MAKE AN ALBUM"/>
    <s v="We're going back into the studio this spring to record a new album.  You've heard some of the new material at recent shows.  Be a part of the process!"/>
    <x v="11"/>
    <n v="5300"/>
    <x v="0"/>
    <s v="US"/>
    <s v="USD"/>
    <n v="1276574400"/>
    <n v="1270576379"/>
    <b v="1"/>
    <n v="28"/>
    <b v="1"/>
    <x v="12"/>
    <n v="106"/>
    <n v="189.29"/>
    <x v="1"/>
    <x v="12"/>
    <x v="1273"/>
    <d v="2013-11-08T11:24:15"/>
    <x v="0"/>
  </r>
  <r>
    <n v="1273"/>
    <s v="Run Coyote &quot;Youth Haunts&quot; - Vinyl LP and CD"/>
    <s v="Run Coyote is raising funds to produce their debut album - &quot;Youth Haunts&quot; - on vinyl LP and CD"/>
    <x v="24"/>
    <n v="4140"/>
    <x v="0"/>
    <s v="CA"/>
    <s v="CAD"/>
    <n v="1409506291"/>
    <n v="1406914291"/>
    <b v="1"/>
    <n v="54"/>
    <b v="1"/>
    <x v="12"/>
    <n v="104"/>
    <n v="76.67"/>
    <x v="1"/>
    <x v="12"/>
    <x v="1274"/>
    <d v="2013-02-15T17:13:09"/>
    <x v="5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x v="12"/>
    <n v="155"/>
    <n v="82.96"/>
    <x v="1"/>
    <x v="12"/>
    <x v="1275"/>
    <d v="2016-12-08T05:38:02"/>
    <x v="7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x v="12"/>
    <n v="162"/>
    <n v="62.52"/>
    <x v="1"/>
    <x v="12"/>
    <x v="1276"/>
    <d v="2015-06-05T13:59:35"/>
    <x v="6"/>
  </r>
  <r>
    <n v="1276"/>
    <s v="MR. DREAM GOES TO JAIL"/>
    <s v="Sponsor this Brooklyn punk band's debut seven-inch, MR. DREAM GOES TO JAIL."/>
    <x v="10"/>
    <n v="3132.63"/>
    <x v="0"/>
    <s v="US"/>
    <s v="USD"/>
    <n v="1251777600"/>
    <n v="1247504047"/>
    <b v="1"/>
    <n v="68"/>
    <b v="1"/>
    <x v="12"/>
    <n v="104"/>
    <n v="46.07"/>
    <x v="1"/>
    <x v="12"/>
    <x v="1277"/>
    <d v="2015-02-04T09:13:47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x v="12"/>
    <n v="106"/>
    <n v="38.54"/>
    <x v="1"/>
    <x v="12"/>
    <x v="1278"/>
    <d v="2015-04-13T14:54:16"/>
    <x v="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x v="12"/>
    <n v="155"/>
    <n v="53.01"/>
    <x v="1"/>
    <x v="12"/>
    <x v="1279"/>
    <d v="2016-07-10T03:42:43"/>
    <x v="5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x v="12"/>
    <n v="111"/>
    <n v="73.36"/>
    <x v="1"/>
    <x v="12"/>
    <x v="1280"/>
    <d v="2016-12-05T03:14:05"/>
    <x v="5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x v="12"/>
    <n v="111"/>
    <n v="127.98"/>
    <x v="1"/>
    <x v="12"/>
    <x v="1281"/>
    <d v="2015-03-23T14:45:31"/>
    <x v="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x v="12"/>
    <n v="111"/>
    <n v="104.73"/>
    <x v="1"/>
    <x v="12"/>
    <x v="1282"/>
    <d v="2015-03-01T15:39:51"/>
    <x v="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x v="12"/>
    <n v="124"/>
    <n v="67.67"/>
    <x v="1"/>
    <x v="12"/>
    <x v="1283"/>
    <d v="2015-09-09T18:20:28"/>
    <x v="6"/>
  </r>
  <r>
    <n v="1283"/>
    <s v="Sketching In Stereo 3rd Album!"/>
    <s v="Our 3rd album is halfway complete, but we need your help to record, mix and master the final product!"/>
    <x v="29"/>
    <n v="2110.5"/>
    <x v="0"/>
    <s v="US"/>
    <s v="USD"/>
    <n v="1362974400"/>
    <n v="1360948389"/>
    <b v="1"/>
    <n v="22"/>
    <b v="1"/>
    <x v="12"/>
    <n v="211"/>
    <n v="95.93"/>
    <x v="1"/>
    <x v="12"/>
    <x v="1284"/>
    <d v="2015-10-15T16:49:31"/>
    <x v="6"/>
  </r>
  <r>
    <n v="1284"/>
    <s v="Free Jujube Brown NYC Performance"/>
    <s v="â€œFree Jujube Brownâ€ by Psalmayene 24 is coming home to NYC and we need YOUR support of this moving and inspiring piece"/>
    <x v="14"/>
    <n v="2020"/>
    <x v="0"/>
    <s v="US"/>
    <s v="USD"/>
    <n v="1483203540"/>
    <n v="1481175482"/>
    <b v="0"/>
    <n v="31"/>
    <b v="1"/>
    <x v="7"/>
    <n v="101"/>
    <n v="65.16"/>
    <x v="2"/>
    <x v="7"/>
    <x v="1285"/>
    <d v="2015-10-01T10:53:17"/>
    <x v="4"/>
  </r>
  <r>
    <n v="1285"/>
    <s v="We just keep going"/>
    <s v="The world premiere of hysterically funny and heartbreaking story about family, unconditional love and facing the unfaceable"/>
    <x v="14"/>
    <n v="2033"/>
    <x v="0"/>
    <s v="GB"/>
    <s v="GBP"/>
    <n v="1434808775"/>
    <n v="1433512775"/>
    <b v="0"/>
    <n v="63"/>
    <b v="1"/>
    <x v="7"/>
    <n v="102"/>
    <n v="32.270000000000003"/>
    <x v="2"/>
    <x v="7"/>
    <x v="1286"/>
    <d v="2015-06-29T13:44:57"/>
    <x v="2"/>
  </r>
  <r>
    <n v="1286"/>
    <s v="The Diary of a Nobody"/>
    <s v="A touring production of FRED's modern adaptation of the classic Victorian comic novel, reaching out to new audiences."/>
    <x v="16"/>
    <n v="1625"/>
    <x v="0"/>
    <s v="GB"/>
    <s v="GBP"/>
    <n v="1424181600"/>
    <n v="1423041227"/>
    <b v="0"/>
    <n v="20"/>
    <b v="1"/>
    <x v="7"/>
    <n v="108"/>
    <n v="81.25"/>
    <x v="2"/>
    <x v="7"/>
    <x v="1287"/>
    <d v="2016-02-23T01:12:53"/>
    <x v="2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x v="7"/>
    <n v="242"/>
    <n v="24.2"/>
    <x v="2"/>
    <x v="7"/>
    <x v="1288"/>
    <d v="2016-04-01T17:55:58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x v="24"/>
    <n v="4018"/>
    <x v="0"/>
    <s v="US"/>
    <s v="USD"/>
    <n v="1470801600"/>
    <n v="1468122163"/>
    <b v="0"/>
    <n v="61"/>
    <b v="1"/>
    <x v="7"/>
    <n v="100"/>
    <n v="65.87"/>
    <x v="2"/>
    <x v="7"/>
    <x v="1289"/>
    <d v="2016-03-29T16:20:32"/>
    <x v="4"/>
  </r>
  <r>
    <n v="1289"/>
    <s v="No Brains for Dinner"/>
    <s v="A chilling original Edwardian Comedy of errors and foolishness made for the Patrick Henry College stage."/>
    <x v="16"/>
    <n v="1876"/>
    <x v="0"/>
    <s v="US"/>
    <s v="USD"/>
    <n v="1483499645"/>
    <n v="1480907645"/>
    <b v="0"/>
    <n v="52"/>
    <b v="1"/>
    <x v="7"/>
    <n v="125"/>
    <n v="36.08"/>
    <x v="2"/>
    <x v="7"/>
    <x v="1290"/>
    <d v="2015-06-14T19:32:39"/>
    <x v="4"/>
  </r>
  <r>
    <n v="1290"/>
    <s v="I Died... I Came Back, ... Whatever"/>
    <s v="Sometimes your Heart has to STOP for your Life to START."/>
    <x v="0"/>
    <n v="3800"/>
    <x v="0"/>
    <s v="US"/>
    <s v="USD"/>
    <n v="1429772340"/>
    <n v="1427121931"/>
    <b v="0"/>
    <n v="86"/>
    <b v="1"/>
    <x v="7"/>
    <n v="109"/>
    <n v="44.19"/>
    <x v="2"/>
    <x v="7"/>
    <x v="1291"/>
    <d v="2016-04-23T16:12:18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x v="10"/>
    <n v="4371"/>
    <x v="0"/>
    <s v="US"/>
    <s v="USD"/>
    <n v="1428390000"/>
    <n v="1425224391"/>
    <b v="0"/>
    <n v="42"/>
    <b v="1"/>
    <x v="7"/>
    <n v="146"/>
    <n v="104.07"/>
    <x v="2"/>
    <x v="7"/>
    <x v="1292"/>
    <d v="2015-07-10T17:59:38"/>
    <x v="2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x v="7"/>
    <n v="110"/>
    <n v="35.96"/>
    <x v="2"/>
    <x v="7"/>
    <x v="1293"/>
    <d v="2016-11-01T01:23:31"/>
    <x v="2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x v="7"/>
    <n v="102"/>
    <n v="127.79"/>
    <x v="2"/>
    <x v="7"/>
    <x v="1294"/>
    <d v="2016-07-15T10:35:20"/>
    <x v="2"/>
  </r>
  <r>
    <n v="1294"/>
    <s v="HELMER'S LOO"/>
    <s v="We have an award-winning Danish play, now we just need a bathroom set to perform it in. Spend a penny to help us build the set!"/>
    <x v="4"/>
    <n v="610"/>
    <x v="0"/>
    <s v="GB"/>
    <s v="GBP"/>
    <n v="1445252400"/>
    <n v="1443696797"/>
    <b v="0"/>
    <n v="22"/>
    <b v="1"/>
    <x v="7"/>
    <n v="122"/>
    <n v="27.73"/>
    <x v="2"/>
    <x v="7"/>
    <x v="1295"/>
    <d v="2017-01-12T04:40:05"/>
    <x v="2"/>
  </r>
  <r>
    <n v="1295"/>
    <s v="Misfits of London: The Gin Chronicles"/>
    <s v="We had everything sorted for the Fringe, but now our accommodation and Edinburgh angel have fallen through. We're needing vital help."/>
    <x v="1"/>
    <n v="2549"/>
    <x v="0"/>
    <s v="GB"/>
    <s v="GBP"/>
    <n v="1438189200"/>
    <n v="1435585497"/>
    <b v="0"/>
    <n v="64"/>
    <b v="1"/>
    <x v="7"/>
    <n v="102"/>
    <n v="39.83"/>
    <x v="2"/>
    <x v="7"/>
    <x v="1296"/>
    <d v="2016-06-22T15:58:28"/>
    <x v="2"/>
  </r>
  <r>
    <n v="1296"/>
    <s v="Quirky Bird Theatre's Young Actors on Tour"/>
    <s v="Creating outstanding performance experiences with young actors from all economic backgrounds. Making great theatre accessible to all!"/>
    <x v="17"/>
    <n v="1200"/>
    <x v="0"/>
    <s v="GB"/>
    <s v="GBP"/>
    <n v="1457914373"/>
    <n v="1456189973"/>
    <b v="0"/>
    <n v="23"/>
    <b v="1"/>
    <x v="7"/>
    <n v="141"/>
    <n v="52.17"/>
    <x v="2"/>
    <x v="7"/>
    <x v="1297"/>
    <d v="2014-11-04T10:58:54"/>
    <x v="4"/>
  </r>
  <r>
    <n v="1297"/>
    <s v="The One Man Traveling Tennessee Williams Festival"/>
    <s v="We will bring you the world of Tennessee Williams right to the front door of your home, school, church, theatre and community."/>
    <x v="23"/>
    <n v="21905"/>
    <x v="0"/>
    <s v="US"/>
    <s v="USD"/>
    <n v="1462125358"/>
    <n v="1459533358"/>
    <b v="0"/>
    <n v="238"/>
    <b v="1"/>
    <x v="7"/>
    <n v="110"/>
    <n v="92.04"/>
    <x v="2"/>
    <x v="7"/>
    <x v="1298"/>
    <d v="2016-01-18T12:04:39"/>
    <x v="4"/>
  </r>
  <r>
    <n v="1298"/>
    <s v="Dinosaur Dreams"/>
    <s v="A play that raises awareness for mental health and explores the psychological effects childhood abuse can have on an adult."/>
    <x v="14"/>
    <n v="2093"/>
    <x v="0"/>
    <s v="GB"/>
    <s v="GBP"/>
    <n v="1461860432"/>
    <n v="1459268432"/>
    <b v="0"/>
    <n v="33"/>
    <b v="1"/>
    <x v="7"/>
    <n v="105"/>
    <n v="63.42"/>
    <x v="2"/>
    <x v="7"/>
    <x v="1299"/>
    <d v="2016-08-29T14:43:32"/>
    <x v="4"/>
  </r>
  <r>
    <n v="1299"/>
    <s v="The (out)Siders Project"/>
    <s v="A new work inspired by the classic novel and created by Dallas teens under the direction of professional artists."/>
    <x v="0"/>
    <n v="4340"/>
    <x v="0"/>
    <s v="US"/>
    <s v="USD"/>
    <n v="1436902359"/>
    <n v="1434310359"/>
    <b v="0"/>
    <n v="32"/>
    <b v="1"/>
    <x v="7"/>
    <n v="124"/>
    <n v="135.63"/>
    <x v="2"/>
    <x v="7"/>
    <x v="1300"/>
    <d v="2015-09-10T21:11:08"/>
    <x v="2"/>
  </r>
  <r>
    <n v="1300"/>
    <s v="Before The Lights Go Up"/>
    <s v="What would you do with the time ticking and the pressure building to make a choice?! Find out what happens in this hilarious new play!!"/>
    <x v="10"/>
    <n v="4050"/>
    <x v="0"/>
    <s v="US"/>
    <s v="USD"/>
    <n v="1464807420"/>
    <n v="1461427938"/>
    <b v="0"/>
    <n v="24"/>
    <b v="1"/>
    <x v="7"/>
    <n v="135"/>
    <n v="168.75"/>
    <x v="2"/>
    <x v="7"/>
    <x v="1301"/>
    <d v="2016-07-05T16:00:50"/>
    <x v="4"/>
  </r>
  <r>
    <n v="1301"/>
    <s v="the dreamer examines his pillow"/>
    <s v="The Attic Theater Company presents John Patrick Shanley's THE DREAMER EXAMINES HIS PILLOW, the first official revival since 1986"/>
    <x v="14"/>
    <n v="2055"/>
    <x v="0"/>
    <s v="US"/>
    <s v="USD"/>
    <n v="1437447600"/>
    <n v="1436551178"/>
    <b v="0"/>
    <n v="29"/>
    <b v="1"/>
    <x v="7"/>
    <n v="103"/>
    <n v="70.86"/>
    <x v="2"/>
    <x v="7"/>
    <x v="1302"/>
    <d v="2016-10-26T19:15:19"/>
    <x v="2"/>
  </r>
  <r>
    <n v="1302"/>
    <s v="Help bring Boys of a Certain Age back to NYC!"/>
    <s v="Boys of a Certain Age is a unique and special show that we're trying to remount in New York City in 2017."/>
    <x v="1"/>
    <n v="2500"/>
    <x v="0"/>
    <s v="US"/>
    <s v="USD"/>
    <n v="1480559011"/>
    <n v="1477963411"/>
    <b v="0"/>
    <n v="50"/>
    <b v="1"/>
    <x v="7"/>
    <n v="100"/>
    <n v="50"/>
    <x v="2"/>
    <x v="7"/>
    <x v="1303"/>
    <d v="2015-03-19T16:52:02"/>
    <x v="4"/>
  </r>
  <r>
    <n v="1303"/>
    <s v="Forward Arena Theatre Company: Summer Season"/>
    <s v="Groundbreaking queer theatre."/>
    <x v="0"/>
    <n v="4559.13"/>
    <x v="0"/>
    <s v="GB"/>
    <s v="GBP"/>
    <n v="1469962800"/>
    <n v="1468578920"/>
    <b v="0"/>
    <n v="108"/>
    <b v="1"/>
    <x v="7"/>
    <n v="130"/>
    <n v="42.21"/>
    <x v="2"/>
    <x v="7"/>
    <x v="1304"/>
    <d v="2016-02-02T17:01:54"/>
    <x v="4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x v="9"/>
    <n v="40"/>
    <n v="152.41"/>
    <x v="3"/>
    <x v="9"/>
    <x v="1305"/>
    <d v="2016-08-22T16:04:20"/>
    <x v="3"/>
  </r>
  <r>
    <n v="1305"/>
    <s v="Instantly Call for Help with Wearable SOS Ring - Mangos Ring"/>
    <s v="Instantly alert and show friends and family where you are during an assault or an emergency with a ring that fits on your finger"/>
    <x v="12"/>
    <n v="7793"/>
    <x v="1"/>
    <s v="US"/>
    <s v="USD"/>
    <n v="1469122200"/>
    <n v="1466611108"/>
    <b v="0"/>
    <n v="86"/>
    <b v="0"/>
    <x v="9"/>
    <n v="26"/>
    <n v="90.62"/>
    <x v="3"/>
    <x v="9"/>
    <x v="1306"/>
    <d v="2015-10-01T11:57:28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x v="9"/>
    <n v="65"/>
    <n v="201.6"/>
    <x v="3"/>
    <x v="9"/>
    <x v="1307"/>
    <d v="2016-01-24T23:05:09"/>
    <x v="5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x v="9"/>
    <n v="12"/>
    <n v="127.93"/>
    <x v="3"/>
    <x v="9"/>
    <x v="1308"/>
    <d v="2016-05-30T05:39:06"/>
    <x v="4"/>
  </r>
  <r>
    <n v="1308"/>
    <s v="Boost Band: Wristband Phone Charger (Canceled)"/>
    <s v="Boost Band, a wristband that charges any device"/>
    <x v="5"/>
    <n v="1136"/>
    <x v="1"/>
    <s v="US"/>
    <s v="USD"/>
    <n v="1475937812"/>
    <n v="1472481812"/>
    <b v="0"/>
    <n v="38"/>
    <b v="0"/>
    <x v="9"/>
    <n v="11"/>
    <n v="29.89"/>
    <x v="3"/>
    <x v="9"/>
    <x v="1309"/>
    <d v="2014-12-12T01:02:52"/>
    <x v="4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x v="9"/>
    <n v="112"/>
    <n v="367.97"/>
    <x v="3"/>
    <x v="9"/>
    <x v="1310"/>
    <d v="2014-06-26T19:29:25"/>
    <x v="2"/>
  </r>
  <r>
    <n v="1310"/>
    <s v="k5-jkt.by kiger (Canceled)"/>
    <s v="An essential hoodie that holds all sized smart phones and keep your headphone wires tangle free."/>
    <x v="23"/>
    <n v="3100"/>
    <x v="1"/>
    <s v="US"/>
    <s v="USD"/>
    <n v="1471622450"/>
    <n v="1467734450"/>
    <b v="0"/>
    <n v="24"/>
    <b v="0"/>
    <x v="9"/>
    <n v="16"/>
    <n v="129.16999999999999"/>
    <x v="3"/>
    <x v="9"/>
    <x v="1311"/>
    <d v="2016-12-01T16:34:06"/>
    <x v="4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x v="9"/>
    <n v="32"/>
    <n v="800.7"/>
    <x v="3"/>
    <x v="9"/>
    <x v="1312"/>
    <d v="2016-11-23T17:58:57"/>
    <x v="4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x v="9"/>
    <n v="1"/>
    <n v="28"/>
    <x v="3"/>
    <x v="9"/>
    <x v="1313"/>
    <d v="2015-04-21T15:45:25"/>
    <x v="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x v="9"/>
    <n v="31"/>
    <n v="102.02"/>
    <x v="3"/>
    <x v="9"/>
    <x v="1314"/>
    <d v="2016-03-22T16:45:46"/>
    <x v="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x v="9"/>
    <n v="1"/>
    <n v="184.36"/>
    <x v="3"/>
    <x v="9"/>
    <x v="1315"/>
    <d v="2016-09-13T15:12:32"/>
    <x v="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x v="9"/>
    <n v="40"/>
    <n v="162.91999999999999"/>
    <x v="3"/>
    <x v="9"/>
    <x v="1316"/>
    <d v="2016-11-30T02:03:55"/>
    <x v="2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x v="9"/>
    <n v="0"/>
    <n v="1"/>
    <x v="3"/>
    <x v="9"/>
    <x v="1317"/>
    <d v="2014-12-01T19:00:28"/>
    <x v="4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x v="9"/>
    <n v="6"/>
    <n v="603.53"/>
    <x v="3"/>
    <x v="9"/>
    <x v="1318"/>
    <d v="2015-04-29T16:17:15"/>
    <x v="4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x v="9"/>
    <n v="15"/>
    <n v="45.41"/>
    <x v="3"/>
    <x v="9"/>
    <x v="1319"/>
    <d v="2016-08-30T15:25:34"/>
    <x v="5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x v="9"/>
    <n v="15"/>
    <n v="97.33"/>
    <x v="3"/>
    <x v="9"/>
    <x v="1320"/>
    <d v="2014-10-23T05:19:05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x v="9"/>
    <n v="1"/>
    <n v="167.67"/>
    <x v="3"/>
    <x v="9"/>
    <x v="1321"/>
    <d v="2016-06-01T06:38:29"/>
    <x v="4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x v="9"/>
    <n v="1"/>
    <n v="859.86"/>
    <x v="3"/>
    <x v="9"/>
    <x v="1322"/>
    <d v="2016-07-18T12:05:54"/>
    <x v="4"/>
  </r>
  <r>
    <n v="1322"/>
    <s v="Invisible Reins - Let your children roam free (Canceled)"/>
    <s v="Invisible Reins - A Bluetooth innovation that links your child to your smart phone via an app. A safe zone can be set from 1-30 metres."/>
    <x v="20"/>
    <n v="106"/>
    <x v="1"/>
    <s v="GB"/>
    <s v="GBP"/>
    <n v="1432223125"/>
    <n v="1429631125"/>
    <b v="0"/>
    <n v="4"/>
    <b v="0"/>
    <x v="9"/>
    <n v="0"/>
    <n v="26.5"/>
    <x v="3"/>
    <x v="9"/>
    <x v="1323"/>
    <d v="2016-12-28T01:26:48"/>
    <x v="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x v="9"/>
    <n v="9"/>
    <n v="30.27"/>
    <x v="3"/>
    <x v="9"/>
    <x v="1324"/>
    <d v="2014-06-16T02:33:45"/>
    <x v="4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x v="9"/>
    <n v="10"/>
    <n v="54.67"/>
    <x v="3"/>
    <x v="9"/>
    <x v="1325"/>
    <d v="2016-02-10T18:34:47"/>
    <x v="4"/>
  </r>
  <r>
    <n v="1325"/>
    <s v="Solar PowerCap USB Cell Phone Charging Hats (Canceled)"/>
    <s v="The PowerCap is a device able to charge most mobile devices, and contains a battery for situations when the sun just isn't enough."/>
    <x v="23"/>
    <n v="486"/>
    <x v="1"/>
    <s v="US"/>
    <s v="USD"/>
    <n v="1483063435"/>
    <n v="1480471435"/>
    <b v="0"/>
    <n v="8"/>
    <b v="0"/>
    <x v="9"/>
    <n v="2"/>
    <n v="60.75"/>
    <x v="3"/>
    <x v="9"/>
    <x v="1326"/>
    <d v="2015-11-05T22:28:22"/>
    <x v="4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x v="9"/>
    <n v="1"/>
    <n v="102.73"/>
    <x v="3"/>
    <x v="9"/>
    <x v="1327"/>
    <d v="2014-11-12T20:43:48"/>
    <x v="5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x v="9"/>
    <n v="4"/>
    <n v="41.59"/>
    <x v="3"/>
    <x v="9"/>
    <x v="1328"/>
    <d v="2017-02-01T13:51:19"/>
    <x v="2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x v="9"/>
    <n v="2"/>
    <n v="116.53"/>
    <x v="3"/>
    <x v="9"/>
    <x v="1329"/>
    <d v="2015-07-03T19:17:13"/>
    <x v="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x v="9"/>
    <n v="1"/>
    <n v="45.33"/>
    <x v="3"/>
    <x v="9"/>
    <x v="1330"/>
    <d v="2014-10-24T15:31:55"/>
    <x v="5"/>
  </r>
  <r>
    <n v="1330"/>
    <s v="The 3G Smartwatch for Kids that Encourages Outdoor Play"/>
    <s v="Outdoor play is essential. Wanderwatch helps to make it fun and safe! Fun for kids, great for parents. Time to Play!"/>
    <x v="20"/>
    <n v="7873"/>
    <x v="1"/>
    <s v="US"/>
    <s v="USD"/>
    <n v="1467432000"/>
    <n v="1464763109"/>
    <b v="0"/>
    <n v="50"/>
    <b v="0"/>
    <x v="9"/>
    <n v="22"/>
    <n v="157.46"/>
    <x v="3"/>
    <x v="9"/>
    <x v="1331"/>
    <d v="2014-07-16T14:17:33"/>
    <x v="4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x v="9"/>
    <n v="1"/>
    <n v="100.5"/>
    <x v="3"/>
    <x v="9"/>
    <x v="1332"/>
    <d v="2016-08-30T14:58:37"/>
    <x v="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x v="9"/>
    <n v="0"/>
    <n v="0"/>
    <x v="3"/>
    <x v="9"/>
    <x v="1333"/>
    <d v="2015-06-17T19:35:39"/>
    <x v="4"/>
  </r>
  <r>
    <n v="1333"/>
    <s v="Bio Hazard Suit for Everyman (Canceled)"/>
    <s v="Im in the process of creating a biohazard suit that can be worn like an extra layer, unlike these bulky units that are currently in use"/>
    <x v="1"/>
    <n v="0"/>
    <x v="1"/>
    <s v="AU"/>
    <s v="AUD"/>
    <n v="1405478025"/>
    <n v="1402886025"/>
    <b v="0"/>
    <n v="0"/>
    <b v="0"/>
    <x v="9"/>
    <n v="0"/>
    <n v="0"/>
    <x v="3"/>
    <x v="9"/>
    <x v="1334"/>
    <d v="2016-06-21T12:38:03"/>
    <x v="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x v="9"/>
    <n v="11"/>
    <n v="51.82"/>
    <x v="3"/>
    <x v="9"/>
    <x v="1335"/>
    <d v="2016-06-01T18:57:19"/>
    <x v="4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x v="9"/>
    <n v="20"/>
    <n v="308.75"/>
    <x v="3"/>
    <x v="9"/>
    <x v="1336"/>
    <d v="2014-06-09T19:32:39"/>
    <x v="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x v="9"/>
    <n v="85"/>
    <n v="379.23"/>
    <x v="3"/>
    <x v="9"/>
    <x v="1337"/>
    <d v="2013-05-28T01:49:11"/>
    <x v="5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x v="9"/>
    <n v="49"/>
    <n v="176.36"/>
    <x v="3"/>
    <x v="9"/>
    <x v="1338"/>
    <d v="2015-02-05T15:18:45"/>
    <x v="3"/>
  </r>
  <r>
    <n v="1338"/>
    <s v="A New Case In Town | HAND Liberation | HANDL (Canceled)"/>
    <s v="HandL makes your phone feel like an organic extension of your hand. Elastic and brace system supports your device with just two fingers"/>
    <x v="12"/>
    <n v="991"/>
    <x v="1"/>
    <s v="US"/>
    <s v="USD"/>
    <n v="1438543033"/>
    <n v="1435951033"/>
    <b v="0"/>
    <n v="15"/>
    <b v="0"/>
    <x v="9"/>
    <n v="3"/>
    <n v="66.069999999999993"/>
    <x v="3"/>
    <x v="9"/>
    <x v="1339"/>
    <d v="2014-11-20T12:08:53"/>
    <x v="2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x v="9"/>
    <n v="7"/>
    <n v="89.65"/>
    <x v="3"/>
    <x v="9"/>
    <x v="1340"/>
    <d v="2015-11-09T07:58:55"/>
    <x v="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x v="9"/>
    <n v="0"/>
    <n v="0"/>
    <x v="3"/>
    <x v="9"/>
    <x v="1341"/>
    <d v="2015-11-26T00:18:54"/>
    <x v="5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x v="9"/>
    <n v="70"/>
    <n v="382.39"/>
    <x v="3"/>
    <x v="9"/>
    <x v="1342"/>
    <d v="2016-01-13T17:45:44"/>
    <x v="4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x v="9"/>
    <n v="0"/>
    <n v="100"/>
    <x v="3"/>
    <x v="9"/>
    <x v="1343"/>
    <d v="2015-07-15T13:52:46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x v="9"/>
    <n v="102"/>
    <n v="158.36000000000001"/>
    <x v="3"/>
    <x v="9"/>
    <x v="1344"/>
    <d v="2013-02-04T02:49:48"/>
    <x v="4"/>
  </r>
  <r>
    <n v="1344"/>
    <s v="A Masters Guide to The Way of the Warrior"/>
    <s v="The is the ultimate guide to applied Eastern philosophy, martial arts, and the path of the warrior from a scientific perspective."/>
    <x v="16"/>
    <n v="5666"/>
    <x v="0"/>
    <s v="CA"/>
    <s v="CAD"/>
    <n v="1467313039"/>
    <n v="1464807439"/>
    <b v="0"/>
    <n v="139"/>
    <b v="1"/>
    <x v="10"/>
    <n v="378"/>
    <n v="40.76"/>
    <x v="4"/>
    <x v="10"/>
    <x v="1345"/>
    <d v="2016-05-12T19:22:59"/>
    <x v="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x v="10"/>
    <n v="125"/>
    <n v="53.57"/>
    <x v="4"/>
    <x v="10"/>
    <x v="1346"/>
    <d v="2012-10-31T06:06:45"/>
    <x v="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x v="10"/>
    <n v="147"/>
    <n v="48.45"/>
    <x v="4"/>
    <x v="10"/>
    <x v="1347"/>
    <d v="2013-06-05T00:56:00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x v="1"/>
    <n v="2555"/>
    <x v="0"/>
    <s v="US"/>
    <s v="USD"/>
    <n v="1425741525"/>
    <n v="1423149525"/>
    <b v="0"/>
    <n v="31"/>
    <b v="1"/>
    <x v="10"/>
    <n v="102"/>
    <n v="82.42"/>
    <x v="4"/>
    <x v="10"/>
    <x v="1348"/>
    <d v="2013-01-30T23:05:37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x v="10"/>
    <n v="102"/>
    <n v="230.19"/>
    <x v="4"/>
    <x v="10"/>
    <x v="1349"/>
    <d v="2011-05-26T13:42:03"/>
    <x v="5"/>
  </r>
  <r>
    <n v="1349"/>
    <s v="Northern Exposure A Jasper Rock Climbing Guidebook"/>
    <s v="The first modern Jasper guidebook including over five hundred rock routes from alpine to bouldering, sport to trad multipitch and more."/>
    <x v="11"/>
    <n v="10210"/>
    <x v="0"/>
    <s v="CA"/>
    <s v="CAD"/>
    <n v="1450249140"/>
    <n v="1447055935"/>
    <b v="0"/>
    <n v="172"/>
    <b v="1"/>
    <x v="10"/>
    <n v="204"/>
    <n v="59.36"/>
    <x v="4"/>
    <x v="10"/>
    <x v="1350"/>
    <d v="2011-05-05T19:33:10"/>
    <x v="2"/>
  </r>
  <r>
    <n v="1350"/>
    <s v="House of Dunbar-The Rise and Fall of a Scottish Noble Family"/>
    <s v="Illustrated historical book of impregnable Dunbar Castle and rise and fall of its powerful Scottish Earls of Dunbar from 1072-1435AD"/>
    <x v="11"/>
    <n v="5202.5"/>
    <x v="0"/>
    <s v="US"/>
    <s v="USD"/>
    <n v="1451089134"/>
    <n v="1448497134"/>
    <b v="0"/>
    <n v="78"/>
    <b v="1"/>
    <x v="10"/>
    <n v="104"/>
    <n v="66.7"/>
    <x v="4"/>
    <x v="10"/>
    <x v="1351"/>
    <d v="2012-07-05T21:37:00"/>
    <x v="2"/>
  </r>
  <r>
    <n v="1351"/>
    <s v="Purpose: Your Journey To Find Meaning"/>
    <s v="Discover your purpose, live a more fulfilling life, leave a positive footprint on society."/>
    <x v="23"/>
    <n v="20253"/>
    <x v="0"/>
    <s v="US"/>
    <s v="USD"/>
    <n v="1455299144"/>
    <n v="1452707144"/>
    <b v="0"/>
    <n v="120"/>
    <b v="1"/>
    <x v="10"/>
    <n v="101"/>
    <n v="168.78"/>
    <x v="4"/>
    <x v="10"/>
    <x v="1352"/>
    <d v="2014-05-22T17:12:52"/>
    <x v="4"/>
  </r>
  <r>
    <n v="1352"/>
    <s v="Will's SmileBook Project"/>
    <s v="An important book, based on research, to make you and your learners smile again. Better smile sheets, better feedback, better learning!"/>
    <x v="5"/>
    <n v="13614"/>
    <x v="0"/>
    <s v="US"/>
    <s v="USD"/>
    <n v="1441425540"/>
    <n v="1436968366"/>
    <b v="0"/>
    <n v="227"/>
    <b v="1"/>
    <x v="10"/>
    <n v="136"/>
    <n v="59.97"/>
    <x v="4"/>
    <x v="10"/>
    <x v="1353"/>
    <d v="2013-07-09T22:25:31"/>
    <x v="2"/>
  </r>
  <r>
    <n v="1353"/>
    <s v="Finish The Script! - A College Writing Course in Book Form"/>
    <s v="A book that teaches aspiring writers how to get from a basic idea to a fully rewritten screenplay."/>
    <x v="29"/>
    <n v="1336"/>
    <x v="0"/>
    <s v="US"/>
    <s v="USD"/>
    <n v="1362960000"/>
    <n v="1359946188"/>
    <b v="0"/>
    <n v="42"/>
    <b v="1"/>
    <x v="10"/>
    <n v="134"/>
    <n v="31.81"/>
    <x v="4"/>
    <x v="10"/>
    <x v="1354"/>
    <d v="2016-01-27T20:15:27"/>
    <x v="6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x v="10"/>
    <n v="130"/>
    <n v="24.42"/>
    <x v="4"/>
    <x v="10"/>
    <x v="1355"/>
    <d v="2014-11-08T16:41:46"/>
    <x v="4"/>
  </r>
  <r>
    <n v="1355"/>
    <s v="Internationalisation of Sherlock's Home: The Empty House"/>
    <s v="Sherlock's Home was the most important Sherlock Holmes book of 2012 - about Undershaw - this project is to release language versions."/>
    <x v="1"/>
    <n v="3067"/>
    <x v="0"/>
    <s v="GB"/>
    <s v="GBP"/>
    <n v="1354269600"/>
    <n v="1351663605"/>
    <b v="0"/>
    <n v="121"/>
    <b v="1"/>
    <x v="10"/>
    <n v="123"/>
    <n v="25.35"/>
    <x v="4"/>
    <x v="10"/>
    <x v="1356"/>
    <d v="2015-02-14T17:35:52"/>
    <x v="7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x v="10"/>
    <n v="183"/>
    <n v="71.44"/>
    <x v="4"/>
    <x v="10"/>
    <x v="1357"/>
    <d v="2014-10-12T23:54:23"/>
    <x v="6"/>
  </r>
  <r>
    <n v="1357"/>
    <s v="Becoming Alicia"/>
    <s v="The search for identity leads one young woman to Mexico, where she follows her grandfather's journey back to America."/>
    <x v="14"/>
    <n v="2506"/>
    <x v="0"/>
    <s v="US"/>
    <s v="USD"/>
    <n v="1362117540"/>
    <n v="1359587137"/>
    <b v="0"/>
    <n v="65"/>
    <b v="1"/>
    <x v="10"/>
    <n v="125"/>
    <n v="38.549999999999997"/>
    <x v="4"/>
    <x v="10"/>
    <x v="1358"/>
    <d v="2015-10-15T00:04:10"/>
    <x v="6"/>
  </r>
  <r>
    <n v="1358"/>
    <s v="The Masada Story Project"/>
    <s v="I am working on a book about what people do when they visit Masada, an ancient fortress in the Judean desert."/>
    <x v="10"/>
    <n v="3350"/>
    <x v="0"/>
    <s v="US"/>
    <s v="USD"/>
    <n v="1309009323"/>
    <n v="1306417323"/>
    <b v="0"/>
    <n v="49"/>
    <b v="1"/>
    <x v="10"/>
    <n v="112"/>
    <n v="68.37"/>
    <x v="4"/>
    <x v="10"/>
    <x v="1359"/>
    <d v="2015-05-22T04:34:54"/>
    <x v="1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x v="10"/>
    <n v="116"/>
    <n v="40.21"/>
    <x v="4"/>
    <x v="10"/>
    <x v="1360"/>
    <d v="2014-03-12T14:15:46"/>
    <x v="1"/>
  </r>
  <r>
    <n v="1360"/>
    <s v="So Bad, It's Good! - A Book of Bad Movies"/>
    <s v="So Bad, It's Good! is a guide to finding the best films for your bad movie night."/>
    <x v="16"/>
    <n v="2598"/>
    <x v="0"/>
    <s v="US"/>
    <s v="USD"/>
    <n v="1343943420"/>
    <n v="1341524220"/>
    <b v="0"/>
    <n v="81"/>
    <b v="1"/>
    <x v="10"/>
    <n v="173"/>
    <n v="32.07"/>
    <x v="4"/>
    <x v="10"/>
    <x v="1361"/>
    <d v="2013-10-01T00:04:50"/>
    <x v="7"/>
  </r>
  <r>
    <n v="1361"/>
    <s v="Me, Myself &amp; I - the dark art of big wall soloing"/>
    <s v="The forbidden dark art of roped soloing, for climbers who need to know in order to make the ultimate climb come true!"/>
    <x v="13"/>
    <n v="7559"/>
    <x v="0"/>
    <s v="GB"/>
    <s v="GBP"/>
    <n v="1403370772"/>
    <n v="1400778772"/>
    <b v="0"/>
    <n v="264"/>
    <b v="1"/>
    <x v="10"/>
    <n v="126"/>
    <n v="28.63"/>
    <x v="4"/>
    <x v="10"/>
    <x v="1362"/>
    <d v="2015-04-07T18:12:22"/>
    <x v="5"/>
  </r>
  <r>
    <n v="1362"/>
    <s v="A Fantastic Affair: Karl Barth in America 1962â€“Research"/>
    <s v="The never-before-told story of Karl Barth's (first and only) journey to the United States in 1962."/>
    <x v="29"/>
    <n v="1091"/>
    <x v="0"/>
    <s v="US"/>
    <s v="USD"/>
    <n v="1378592731"/>
    <n v="1373408731"/>
    <b v="0"/>
    <n v="25"/>
    <b v="1"/>
    <x v="10"/>
    <n v="109"/>
    <n v="43.64"/>
    <x v="4"/>
    <x v="10"/>
    <x v="1363"/>
    <d v="2012-06-12T17:45:32"/>
    <x v="6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x v="10"/>
    <n v="100"/>
    <n v="40"/>
    <x v="4"/>
    <x v="10"/>
    <x v="1364"/>
    <d v="2016-11-30T22:50:3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x v="12"/>
    <n v="119"/>
    <n v="346.04"/>
    <x v="1"/>
    <x v="12"/>
    <x v="1365"/>
    <d v="2016-02-24T03:53:08"/>
    <x v="5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x v="12"/>
    <n v="100"/>
    <n v="81.739999999999995"/>
    <x v="1"/>
    <x v="12"/>
    <x v="1366"/>
    <d v="2016-12-16T01:35:19"/>
    <x v="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x v="12"/>
    <n v="126"/>
    <n v="64.540000000000006"/>
    <x v="1"/>
    <x v="12"/>
    <x v="1367"/>
    <d v="2016-11-03T16:03:26"/>
    <x v="5"/>
  </r>
  <r>
    <n v="1367"/>
    <s v="House of Rabbits  - &quot;Songs of Charivari&quot;"/>
    <s v="House of Rabbits are recording our full-length, debut album! Support independent music, receive great rewards!"/>
    <x v="11"/>
    <n v="5713"/>
    <x v="0"/>
    <s v="US"/>
    <s v="USD"/>
    <n v="1447463050"/>
    <n v="1444867450"/>
    <b v="0"/>
    <n v="90"/>
    <b v="1"/>
    <x v="12"/>
    <n v="114"/>
    <n v="63.48"/>
    <x v="1"/>
    <x v="12"/>
    <x v="1368"/>
    <d v="2017-01-12T05:16:10"/>
    <x v="2"/>
  </r>
  <r>
    <n v="1368"/>
    <s v="Saturate &quot; The Separation Effect &quot; CD"/>
    <s v="We are in the final stages of the creation of our 4th record, The Separation Effect. our most passionate record to date."/>
    <x v="11"/>
    <n v="5535"/>
    <x v="0"/>
    <s v="US"/>
    <s v="USD"/>
    <n v="1434342894"/>
    <n v="1432269294"/>
    <b v="0"/>
    <n v="87"/>
    <b v="1"/>
    <x v="12"/>
    <n v="111"/>
    <n v="63.62"/>
    <x v="1"/>
    <x v="12"/>
    <x v="1369"/>
    <d v="2016-07-17T18:13:30"/>
    <x v="2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x v="12"/>
    <n v="105"/>
    <n v="83.97"/>
    <x v="1"/>
    <x v="12"/>
    <x v="1370"/>
    <d v="2015-05-06T11:47:56"/>
    <x v="5"/>
  </r>
  <r>
    <n v="1370"/>
    <s v="Food On You presents Baby's First Parental Advisory"/>
    <s v="Songs about the first year of parenthood, often inappropriate for children"/>
    <x v="16"/>
    <n v="1555"/>
    <x v="0"/>
    <s v="US"/>
    <s v="USD"/>
    <n v="1381881890"/>
    <n v="1380585890"/>
    <b v="0"/>
    <n v="20"/>
    <b v="1"/>
    <x v="12"/>
    <n v="104"/>
    <n v="77.75"/>
    <x v="1"/>
    <x v="12"/>
    <x v="1371"/>
    <d v="2015-05-17T18:18:26"/>
    <x v="6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x v="12"/>
    <n v="107"/>
    <n v="107.07"/>
    <x v="1"/>
    <x v="12"/>
    <x v="1372"/>
    <d v="2016-11-29T05:08:45"/>
    <x v="2"/>
  </r>
  <r>
    <n v="1372"/>
    <s v="Ted Lukas &amp; the Misled new CD - &quot;FEED&quot;"/>
    <s v="Please help us raise funds to press our new CD!"/>
    <x v="4"/>
    <n v="620"/>
    <x v="0"/>
    <s v="US"/>
    <s v="USD"/>
    <n v="1342115132"/>
    <n v="1339523132"/>
    <b v="0"/>
    <n v="16"/>
    <b v="1"/>
    <x v="12"/>
    <n v="124"/>
    <n v="38.75"/>
    <x v="1"/>
    <x v="12"/>
    <x v="1373"/>
    <d v="2013-04-06T19:12:16"/>
    <x v="7"/>
  </r>
  <r>
    <n v="1373"/>
    <s v="Broccoli Samurai: Tour Van or Bust!"/>
    <s v="Help Broccoli Samurai raise money to get a new van and continue bringing you the jams!"/>
    <x v="5"/>
    <n v="10501"/>
    <x v="0"/>
    <s v="US"/>
    <s v="USD"/>
    <n v="1483138233"/>
    <n v="1480546233"/>
    <b v="0"/>
    <n v="52"/>
    <b v="1"/>
    <x v="12"/>
    <n v="105"/>
    <n v="201.94"/>
    <x v="1"/>
    <x v="12"/>
    <x v="1374"/>
    <d v="2016-12-03T01:47:58"/>
    <x v="4"/>
  </r>
  <r>
    <n v="1374"/>
    <s v="Sisters of Murphyâ€™s full-length album"/>
    <s v="After two successful EPs, Sisters of Murphy is back in the studio to release our first full-length album. We want YOU to be part of it!"/>
    <x v="16"/>
    <n v="2842"/>
    <x v="0"/>
    <s v="US"/>
    <s v="USD"/>
    <n v="1458874388"/>
    <n v="1456285988"/>
    <b v="0"/>
    <n v="66"/>
    <b v="1"/>
    <x v="12"/>
    <n v="189"/>
    <n v="43.06"/>
    <x v="1"/>
    <x v="12"/>
    <x v="1375"/>
    <d v="2015-06-05T17:38:42"/>
    <x v="4"/>
  </r>
  <r>
    <n v="1375"/>
    <s v="PAMPA FOLKS - 1st &quot;Indie Pop Western&quot; Album"/>
    <s v="Pampa Folks, l'album aux couleurs de dÃ©serts. Le quatuor, crÃ©Ã© en 2015  livre une Ã©nergie brute et prÃ©pare son premier album"/>
    <x v="24"/>
    <n v="6853"/>
    <x v="0"/>
    <s v="FR"/>
    <s v="EUR"/>
    <n v="1484444119"/>
    <n v="1481852119"/>
    <b v="0"/>
    <n v="109"/>
    <b v="1"/>
    <x v="12"/>
    <n v="171"/>
    <n v="62.87"/>
    <x v="1"/>
    <x v="12"/>
    <x v="1376"/>
    <d v="2016-03-04T16:32:01"/>
    <x v="4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x v="12"/>
    <n v="252"/>
    <n v="55.61"/>
    <x v="1"/>
    <x v="12"/>
    <x v="1377"/>
    <d v="2015-06-29T15:31:29"/>
    <x v="4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x v="12"/>
    <n v="116"/>
    <n v="48.71"/>
    <x v="1"/>
    <x v="12"/>
    <x v="1378"/>
    <d v="2015-05-02T22:06:35"/>
    <x v="3"/>
  </r>
  <r>
    <n v="1378"/>
    <s v="SIX BY SEVEN"/>
    <s v="A psychedelic post rock masterpiece!"/>
    <x v="14"/>
    <n v="4067"/>
    <x v="0"/>
    <s v="GB"/>
    <s v="GBP"/>
    <n v="1470075210"/>
    <n v="1468779210"/>
    <b v="0"/>
    <n v="133"/>
    <b v="1"/>
    <x v="12"/>
    <n v="203"/>
    <n v="30.58"/>
    <x v="1"/>
    <x v="12"/>
    <x v="1379"/>
    <d v="2016-09-21T14:45:17"/>
    <x v="4"/>
  </r>
  <r>
    <n v="1379"/>
    <s v="J. Walter Makes a Record"/>
    <s v="---------The long-awaited debut full-length from Justin Ruddy--------"/>
    <x v="5"/>
    <n v="11160"/>
    <x v="0"/>
    <s v="US"/>
    <s v="USD"/>
    <n v="1433504876"/>
    <n v="1430912876"/>
    <b v="0"/>
    <n v="151"/>
    <b v="1"/>
    <x v="12"/>
    <n v="112"/>
    <n v="73.91"/>
    <x v="1"/>
    <x v="12"/>
    <x v="1380"/>
    <d v="2016-07-14T11:32:37"/>
    <x v="2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x v="12"/>
    <n v="424"/>
    <n v="21.2"/>
    <x v="1"/>
    <x v="12"/>
    <x v="1381"/>
    <d v="2015-03-24T19:16:46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1"/>
    <n v="5355"/>
    <x v="0"/>
    <s v="US"/>
    <s v="USD"/>
    <n v="1482988125"/>
    <n v="1480396125"/>
    <b v="0"/>
    <n v="73"/>
    <b v="1"/>
    <x v="12"/>
    <n v="107"/>
    <n v="73.36"/>
    <x v="1"/>
    <x v="12"/>
    <x v="1382"/>
    <d v="2015-07-08T15:36:58"/>
    <x v="4"/>
  </r>
  <r>
    <n v="1382"/>
    <s v="The Floorwalkers New Album!"/>
    <s v="We're making a new record -- independently! We've got some great new songs we're really excited to bring to you!"/>
    <x v="8"/>
    <n v="8349"/>
    <x v="0"/>
    <s v="US"/>
    <s v="USD"/>
    <n v="1367867536"/>
    <n v="1365275536"/>
    <b v="0"/>
    <n v="148"/>
    <b v="1"/>
    <x v="12"/>
    <n v="104"/>
    <n v="56.41"/>
    <x v="1"/>
    <x v="12"/>
    <x v="1383"/>
    <d v="2016-02-01T03:43:0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x v="12"/>
    <n v="212"/>
    <n v="50.25"/>
    <x v="1"/>
    <x v="12"/>
    <x v="1384"/>
    <d v="2016-07-02T16:22:03"/>
    <x v="4"/>
  </r>
  <r>
    <n v="1384"/>
    <s v="Manny Manriquez' new rock opera journey: Outland Warrior"/>
    <s v="Outland Warrior is my first solo musical project, featuring songs written by me and recorded at my home studio."/>
    <x v="0"/>
    <n v="4343"/>
    <x v="0"/>
    <s v="US"/>
    <s v="USD"/>
    <n v="1436117922"/>
    <n v="1433525922"/>
    <b v="0"/>
    <n v="63"/>
    <b v="1"/>
    <x v="12"/>
    <n v="124"/>
    <n v="68.94"/>
    <x v="1"/>
    <x v="12"/>
    <x v="1385"/>
    <d v="2017-01-17T03:28:46"/>
    <x v="2"/>
  </r>
  <r>
    <n v="1385"/>
    <s v="Chi Might Project"/>
    <s v="Musicians, singers &amp; songwriters from all over the world collaborate via YouTube in order to create an amazing album!"/>
    <x v="8"/>
    <n v="8832.49"/>
    <x v="0"/>
    <s v="DE"/>
    <s v="EUR"/>
    <n v="1461931860"/>
    <n v="1457109121"/>
    <b v="0"/>
    <n v="134"/>
    <b v="1"/>
    <x v="12"/>
    <n v="110"/>
    <n v="65.91"/>
    <x v="1"/>
    <x v="12"/>
    <x v="1386"/>
    <d v="2016-12-15T21:48:01"/>
    <x v="4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x v="12"/>
    <n v="219"/>
    <n v="62.5"/>
    <x v="1"/>
    <x v="12"/>
    <x v="1387"/>
    <d v="2015-01-14T23:58:02"/>
    <x v="2"/>
  </r>
  <r>
    <n v="1387"/>
    <s v="FAMILY BUSINESS KICKSTARTER"/>
    <s v="Less than one week to PLEDGE YOUR SUPPORT for THE FAMILY BUSINESS as the band raises funds for the next full length rock album."/>
    <x v="24"/>
    <n v="5465"/>
    <x v="0"/>
    <s v="US"/>
    <s v="USD"/>
    <n v="1433305800"/>
    <n v="1430604395"/>
    <b v="0"/>
    <n v="78"/>
    <b v="1"/>
    <x v="12"/>
    <n v="137"/>
    <n v="70.06"/>
    <x v="1"/>
    <x v="12"/>
    <x v="1388"/>
    <d v="2016-09-27T22:01:50"/>
    <x v="2"/>
  </r>
  <r>
    <n v="1388"/>
    <s v="Ghosts of Jupiter: The Great Bright Horses"/>
    <s v="&quot;The Great Bright Horses&quot; is finished and ready for release! Help us put on the finishing touches and share it with the universe."/>
    <x v="11"/>
    <n v="6740.37"/>
    <x v="0"/>
    <s v="US"/>
    <s v="USD"/>
    <n v="1476720840"/>
    <n v="1474469117"/>
    <b v="0"/>
    <n v="112"/>
    <b v="1"/>
    <x v="12"/>
    <n v="135"/>
    <n v="60.18"/>
    <x v="1"/>
    <x v="12"/>
    <x v="1389"/>
    <d v="2016-06-05T20:58:54"/>
    <x v="4"/>
  </r>
  <r>
    <n v="1389"/>
    <s v="Pre-order DANCEHALL's first record!!!"/>
    <s v="Help fund the pressing of DANCEHALL's first record by pre-ordering it in advance!!!"/>
    <x v="4"/>
    <n v="727"/>
    <x v="0"/>
    <s v="GB"/>
    <s v="GBP"/>
    <n v="1471087957"/>
    <n v="1468495957"/>
    <b v="0"/>
    <n v="34"/>
    <b v="1"/>
    <x v="12"/>
    <n v="145"/>
    <n v="21.38"/>
    <x v="1"/>
    <x v="12"/>
    <x v="1390"/>
    <d v="2014-09-07T00:06:13"/>
    <x v="4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x v="12"/>
    <n v="109"/>
    <n v="160.79"/>
    <x v="1"/>
    <x v="12"/>
    <x v="1391"/>
    <d v="2016-05-08T08:11:13"/>
    <x v="2"/>
  </r>
  <r>
    <n v="1391"/>
    <s v="Rules and Regulations"/>
    <s v="With the money donated through this project we intend on investing in sound equipment for live shows"/>
    <x v="4"/>
    <n v="551"/>
    <x v="0"/>
    <s v="US"/>
    <s v="USD"/>
    <n v="1440219540"/>
    <n v="1436369818"/>
    <b v="0"/>
    <n v="13"/>
    <b v="1"/>
    <x v="12"/>
    <n v="110"/>
    <n v="42.38"/>
    <x v="1"/>
    <x v="12"/>
    <x v="1392"/>
    <d v="2013-05-05T23:54:34"/>
    <x v="2"/>
  </r>
  <r>
    <n v="1392"/>
    <s v="Telesomniac's Debut Album"/>
    <s v="Telesomniac is a rock band from Provo, UT releasing their debut album Thirty-One Flashes in the Dark."/>
    <x v="1"/>
    <n v="2841"/>
    <x v="0"/>
    <s v="US"/>
    <s v="USD"/>
    <n v="1456976586"/>
    <n v="1454298186"/>
    <b v="0"/>
    <n v="104"/>
    <b v="1"/>
    <x v="12"/>
    <n v="114"/>
    <n v="27.32"/>
    <x v="1"/>
    <x v="12"/>
    <x v="1393"/>
    <d v="2015-03-02T01:16:51"/>
    <x v="4"/>
  </r>
  <r>
    <n v="1393"/>
    <s v="WolfHunt | Social Commentary Rock Project"/>
    <s v="Rock n' Roll tales of our times"/>
    <x v="5"/>
    <n v="10235"/>
    <x v="0"/>
    <s v="US"/>
    <s v="USD"/>
    <n v="1470068523"/>
    <n v="1467476523"/>
    <b v="0"/>
    <n v="52"/>
    <b v="1"/>
    <x v="12"/>
    <n v="102"/>
    <n v="196.83"/>
    <x v="1"/>
    <x v="12"/>
    <x v="1394"/>
    <d v="2013-06-26T01:30:35"/>
    <x v="4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x v="12"/>
    <n v="122"/>
    <n v="53.88"/>
    <x v="1"/>
    <x v="12"/>
    <x v="1395"/>
    <d v="2015-01-28T12:14:45"/>
    <x v="3"/>
  </r>
  <r>
    <n v="1395"/>
    <s v="Quiet Oaks Full Length Album"/>
    <s v="Help Quiet Oaks record their debut album!!!"/>
    <x v="0"/>
    <n v="3916"/>
    <x v="0"/>
    <s v="US"/>
    <s v="USD"/>
    <n v="1484430481"/>
    <n v="1481838481"/>
    <b v="0"/>
    <n v="82"/>
    <b v="1"/>
    <x v="12"/>
    <n v="112"/>
    <n v="47.76"/>
    <x v="1"/>
    <x v="12"/>
    <x v="1396"/>
    <d v="2014-10-29T16:20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x v="13"/>
    <n v="6438"/>
    <x v="0"/>
    <s v="US"/>
    <s v="USD"/>
    <n v="1423871882"/>
    <n v="1421279882"/>
    <b v="0"/>
    <n v="73"/>
    <b v="1"/>
    <x v="12"/>
    <n v="107"/>
    <n v="88.19"/>
    <x v="1"/>
    <x v="12"/>
    <x v="1397"/>
    <d v="2015-10-20T10:23:27"/>
    <x v="2"/>
  </r>
  <r>
    <n v="1397"/>
    <s v="Halls of the Machine - All Tribal Dignitaries"/>
    <s v="HALLS OF THE MACHINE needs your support for the final production and release of their latest work titled, ALL TRIBAL DIGNITARIES."/>
    <x v="5"/>
    <n v="11385"/>
    <x v="0"/>
    <s v="US"/>
    <s v="USD"/>
    <n v="1477603140"/>
    <n v="1475013710"/>
    <b v="0"/>
    <n v="158"/>
    <b v="1"/>
    <x v="12"/>
    <n v="114"/>
    <n v="72.06"/>
    <x v="1"/>
    <x v="12"/>
    <x v="1398"/>
    <d v="2014-07-18T12:52:58"/>
    <x v="4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x v="12"/>
    <n v="110"/>
    <n v="74.25"/>
    <x v="1"/>
    <x v="12"/>
    <x v="1399"/>
    <d v="2015-10-14T20:55:56"/>
    <x v="4"/>
  </r>
  <r>
    <n v="1399"/>
    <s v="Rocket And A Bomb Live DVD/Album + new Michael Knott 7&quot;EP"/>
    <s v="20 years of Rocket &amp; a Bomb live DVD and download + a brand new Michael Knott EP released on 7&quot; vinyl, Cd, and download!"/>
    <x v="9"/>
    <n v="11353"/>
    <x v="0"/>
    <s v="US"/>
    <s v="USD"/>
    <n v="1412640373"/>
    <n v="1410048373"/>
    <b v="0"/>
    <n v="184"/>
    <b v="1"/>
    <x v="12"/>
    <n v="126"/>
    <n v="61.7"/>
    <x v="1"/>
    <x v="12"/>
    <x v="1400"/>
    <d v="2014-11-02T03:12:15"/>
    <x v="5"/>
  </r>
  <r>
    <n v="1400"/>
    <s v="Stone Kings: From Creation To Devastation"/>
    <s v="We're looking to our fans to help partially fund the new album. It's 12 tracks in length &amp; will be a musical trip like no other!"/>
    <x v="19"/>
    <n v="586"/>
    <x v="0"/>
    <s v="GB"/>
    <s v="GBP"/>
    <n v="1465709400"/>
    <n v="1462695073"/>
    <b v="0"/>
    <n v="34"/>
    <b v="1"/>
    <x v="12"/>
    <n v="167"/>
    <n v="17.239999999999998"/>
    <x v="1"/>
    <x v="12"/>
    <x v="1401"/>
    <d v="2016-04-19T07:38:40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1"/>
    <n v="12413"/>
    <x v="0"/>
    <s v="US"/>
    <s v="USD"/>
    <n v="1369612474"/>
    <n v="1367798074"/>
    <b v="0"/>
    <n v="240"/>
    <b v="1"/>
    <x v="12"/>
    <n v="497"/>
    <n v="51.72"/>
    <x v="1"/>
    <x v="12"/>
    <x v="1402"/>
    <d v="2015-01-09T01:25:00"/>
    <x v="6"/>
  </r>
  <r>
    <n v="1402"/>
    <s v="Nineteen Fifty Eight - Untitled EP"/>
    <s v="Help us fund our latest project - a 5 track EP: fast-paced, hard-hitting, female-fronted rock with catchy choruses and lyrics to match!"/>
    <x v="1"/>
    <n v="2729"/>
    <x v="0"/>
    <s v="GB"/>
    <s v="GBP"/>
    <n v="1430439411"/>
    <n v="1425259011"/>
    <b v="0"/>
    <n v="113"/>
    <b v="1"/>
    <x v="12"/>
    <n v="109"/>
    <n v="24.15"/>
    <x v="1"/>
    <x v="12"/>
    <x v="1403"/>
    <d v="2014-11-04T01:31:39"/>
    <x v="2"/>
  </r>
  <r>
    <n v="1403"/>
    <s v="Gregorian Rock"/>
    <s v="Gregorian Rock merges Gregorian chant with modern music. It is serene, yet pummeling. It's not for everyone, but it might be for you."/>
    <x v="24"/>
    <n v="4103"/>
    <x v="0"/>
    <s v="US"/>
    <s v="USD"/>
    <n v="1374802235"/>
    <n v="1372210235"/>
    <b v="0"/>
    <n v="66"/>
    <b v="1"/>
    <x v="12"/>
    <n v="103"/>
    <n v="62.17"/>
    <x v="1"/>
    <x v="12"/>
    <x v="1404"/>
    <d v="2015-12-22T10:29:30"/>
    <x v="6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x v="22"/>
    <n v="2"/>
    <n v="48.2"/>
    <x v="4"/>
    <x v="22"/>
    <x v="1405"/>
    <d v="2016-12-04T06:04:27"/>
    <x v="2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x v="22"/>
    <n v="0"/>
    <n v="6.18"/>
    <x v="4"/>
    <x v="22"/>
    <x v="1406"/>
    <d v="2015-07-07T16:13:11"/>
    <x v="5"/>
  </r>
  <r>
    <n v="1406"/>
    <s v="Man Down! Translation project"/>
    <s v="The White coat and the battle dress uniform"/>
    <x v="15"/>
    <n v="15"/>
    <x v="2"/>
    <s v="IT"/>
    <s v="EUR"/>
    <n v="1449914400"/>
    <n v="1445336607"/>
    <b v="0"/>
    <n v="3"/>
    <b v="0"/>
    <x v="22"/>
    <n v="0"/>
    <n v="5"/>
    <x v="4"/>
    <x v="22"/>
    <x v="1407"/>
    <d v="2015-10-22T22:13:39"/>
    <x v="2"/>
  </r>
  <r>
    <n v="1407"/>
    <s v="My life, My travel, My past - time to share"/>
    <s v="I traveled, I took pictures, I met people, I ate. Then I wrote a travel journal that needs editing, translation, and publishing."/>
    <x v="10"/>
    <n v="15"/>
    <x v="2"/>
    <s v="US"/>
    <s v="USD"/>
    <n v="1407847978"/>
    <n v="1405687978"/>
    <b v="0"/>
    <n v="2"/>
    <b v="0"/>
    <x v="22"/>
    <n v="1"/>
    <n v="7.5"/>
    <x v="4"/>
    <x v="22"/>
    <x v="1408"/>
    <d v="2015-08-16T03:36:14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x v="29"/>
    <n v="72"/>
    <x v="2"/>
    <s v="GB"/>
    <s v="GBP"/>
    <n v="1447451756"/>
    <n v="1444856156"/>
    <b v="0"/>
    <n v="6"/>
    <b v="0"/>
    <x v="22"/>
    <n v="7"/>
    <n v="12"/>
    <x v="4"/>
    <x v="22"/>
    <x v="1409"/>
    <d v="2016-01-26T10:57:14"/>
    <x v="2"/>
  </r>
  <r>
    <n v="1409"/>
    <s v="Modern Literal Torah Translation: Genesis"/>
    <s v="Modern Literal Translation of the 1st Book of the Torah in English and Russian with sub-linear and interlinear layout."/>
    <x v="24"/>
    <n v="0"/>
    <x v="2"/>
    <s v="US"/>
    <s v="USD"/>
    <n v="1420085535"/>
    <n v="1414897935"/>
    <b v="0"/>
    <n v="0"/>
    <b v="0"/>
    <x v="22"/>
    <n v="0"/>
    <n v="0"/>
    <x v="4"/>
    <x v="22"/>
    <x v="1410"/>
    <d v="2016-09-09T10:56:59"/>
    <x v="5"/>
  </r>
  <r>
    <n v="1410"/>
    <s v="Existence Space and Office (English translation)"/>
    <s v="Let's translate this book! A fundamental guide to existential workspaces: how to recover efficiency generating environmental well-being"/>
    <x v="13"/>
    <n v="1"/>
    <x v="2"/>
    <s v="IT"/>
    <s v="EUR"/>
    <n v="1464939520"/>
    <n v="1461051520"/>
    <b v="0"/>
    <n v="1"/>
    <b v="0"/>
    <x v="22"/>
    <n v="0"/>
    <n v="1"/>
    <x v="4"/>
    <x v="22"/>
    <x v="1411"/>
    <d v="2016-06-03T16:01:26"/>
    <x v="4"/>
  </r>
  <r>
    <n v="1411"/>
    <s v="The Divine Comedy- A New English Translation"/>
    <s v="There have been an exorbident number of translations of this most beautiful poem though none have ever been done by a nineteen year old"/>
    <x v="10"/>
    <n v="7"/>
    <x v="2"/>
    <s v="GB"/>
    <s v="GBP"/>
    <n v="1423185900"/>
    <n v="1420766700"/>
    <b v="0"/>
    <n v="3"/>
    <b v="0"/>
    <x v="22"/>
    <n v="0"/>
    <n v="2.33"/>
    <x v="4"/>
    <x v="22"/>
    <x v="1412"/>
    <d v="2015-01-09T21:58:29"/>
    <x v="2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x v="22"/>
    <n v="5"/>
    <n v="24.62"/>
    <x v="4"/>
    <x v="22"/>
    <x v="1413"/>
    <d v="2016-08-22T05:45:04"/>
    <x v="5"/>
  </r>
  <r>
    <n v="1413"/>
    <s v="LE NUVOLE DEL CIELO-CLOUDS OF THE SKY"/>
    <s v="I need funds to publish a book based on a selection of sentences from the Gospel demonstrating that Christianity is a strong religion."/>
    <x v="14"/>
    <n v="100"/>
    <x v="2"/>
    <s v="IT"/>
    <s v="EUR"/>
    <n v="1455964170"/>
    <n v="1450780170"/>
    <b v="0"/>
    <n v="1"/>
    <b v="0"/>
    <x v="22"/>
    <n v="5"/>
    <n v="100"/>
    <x v="4"/>
    <x v="22"/>
    <x v="1414"/>
    <d v="2015-12-02T08:38:51"/>
    <x v="2"/>
  </r>
  <r>
    <n v="1414"/>
    <s v="Database of Interlinear Greek Words"/>
    <s v="Create an open source &quot;interlinear&quot; translation fo the Greek New Testament in re-publishable and open source database format."/>
    <x v="4"/>
    <n v="1"/>
    <x v="2"/>
    <s v="US"/>
    <s v="USD"/>
    <n v="1483423467"/>
    <n v="1480831467"/>
    <b v="0"/>
    <n v="1"/>
    <b v="0"/>
    <x v="22"/>
    <n v="0"/>
    <n v="1"/>
    <x v="4"/>
    <x v="22"/>
    <x v="1415"/>
    <d v="2016-11-02T17:13:22"/>
    <x v="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x v="22"/>
    <n v="18"/>
    <n v="88.89"/>
    <x v="4"/>
    <x v="22"/>
    <x v="1416"/>
    <d v="2015-03-30T03:09:19"/>
    <x v="2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x v="22"/>
    <n v="0"/>
    <n v="0"/>
    <x v="4"/>
    <x v="22"/>
    <x v="1417"/>
    <d v="2015-06-25T09:22:00"/>
    <x v="2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x v="22"/>
    <n v="1"/>
    <n v="27.5"/>
    <x v="4"/>
    <x v="22"/>
    <x v="1418"/>
    <d v="2016-08-19T20:26:25"/>
    <x v="2"/>
  </r>
  <r>
    <n v="1418"/>
    <s v="Realidades del Hombre"/>
    <s v="Â¿Y si hubiera una camino intermedio entre ciencia y religion?_x000a_Descubre la respuesta ayudando a publicar y traducir este libro."/>
    <x v="10"/>
    <n v="6"/>
    <x v="2"/>
    <s v="ES"/>
    <s v="EUR"/>
    <n v="1456397834"/>
    <n v="1453805834"/>
    <b v="0"/>
    <n v="1"/>
    <b v="0"/>
    <x v="22"/>
    <n v="0"/>
    <n v="6"/>
    <x v="4"/>
    <x v="22"/>
    <x v="1419"/>
    <d v="2016-03-03T09:06:5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x v="22"/>
    <n v="7"/>
    <n v="44.5"/>
    <x v="4"/>
    <x v="22"/>
    <x v="1420"/>
    <d v="2015-03-11T01:27:22"/>
    <x v="4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x v="22"/>
    <n v="3"/>
    <n v="1"/>
    <x v="4"/>
    <x v="22"/>
    <x v="1421"/>
    <d v="2014-11-18T19:31:28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x v="22"/>
    <n v="0"/>
    <n v="100"/>
    <x v="4"/>
    <x v="22"/>
    <x v="1422"/>
    <d v="2015-10-27T05:03:3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x v="22"/>
    <n v="0"/>
    <n v="13"/>
    <x v="4"/>
    <x v="22"/>
    <x v="1423"/>
    <d v="2015-06-20T18:43:48"/>
    <x v="4"/>
  </r>
  <r>
    <n v="1423"/>
    <s v="Progressive King James Version New Testament"/>
    <s v="Help fund me to destroy the monopoly Rupert Murdoch has over the publication of modern bibles. I have a new one to rival the NKJV."/>
    <x v="12"/>
    <n v="100"/>
    <x v="2"/>
    <s v="AU"/>
    <s v="AUD"/>
    <n v="1451637531"/>
    <n v="1449045531"/>
    <b v="0"/>
    <n v="1"/>
    <b v="0"/>
    <x v="22"/>
    <n v="0"/>
    <n v="100"/>
    <x v="4"/>
    <x v="22"/>
    <x v="1424"/>
    <d v="2016-10-30T15:01:15"/>
    <x v="2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x v="22"/>
    <n v="20"/>
    <n v="109.07"/>
    <x v="4"/>
    <x v="22"/>
    <x v="1425"/>
    <d v="2015-05-18T18:24:38"/>
    <x v="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x v="22"/>
    <n v="0"/>
    <n v="0"/>
    <x v="4"/>
    <x v="22"/>
    <x v="1426"/>
    <d v="2015-09-11T18:43:40"/>
    <x v="2"/>
  </r>
  <r>
    <n v="1426"/>
    <s v="Die Welt der Haie in Englisch (The World of Sharks)"/>
    <s v="The World of Sharks is an interactive eBook for the iPad and Mac. It shall be translated into english to make it available worldwide."/>
    <x v="29"/>
    <n v="0"/>
    <x v="2"/>
    <s v="DE"/>
    <s v="EUR"/>
    <n v="1440408120"/>
    <n v="1435224120"/>
    <b v="0"/>
    <n v="0"/>
    <b v="0"/>
    <x v="22"/>
    <n v="0"/>
    <n v="0"/>
    <x v="4"/>
    <x v="22"/>
    <x v="1427"/>
    <d v="2016-01-22T08:24:17"/>
    <x v="2"/>
  </r>
  <r>
    <n v="1427"/>
    <s v="WHAT CAN I DO?..."/>
    <s v="The book with advices that can save many lives._x000a_You will find here many case studies, extreme situations and solutions."/>
    <x v="11"/>
    <n v="419"/>
    <x v="2"/>
    <s v="DE"/>
    <s v="EUR"/>
    <n v="1474230385"/>
    <n v="1471638385"/>
    <b v="0"/>
    <n v="4"/>
    <b v="0"/>
    <x v="22"/>
    <n v="8"/>
    <n v="104.75"/>
    <x v="4"/>
    <x v="22"/>
    <x v="1428"/>
    <d v="2014-06-06T12:45:39"/>
    <x v="4"/>
  </r>
  <r>
    <n v="1428"/>
    <s v="Translation of the book &quot;He sees me with his Heart&quot;"/>
    <s v="My father wrote a book about raising a blind child. I, as a professional translator, am going to write it in English for everyone."/>
    <x v="29"/>
    <n v="45"/>
    <x v="2"/>
    <s v="ES"/>
    <s v="EUR"/>
    <n v="1459584417"/>
    <n v="1456996017"/>
    <b v="0"/>
    <n v="3"/>
    <b v="0"/>
    <x v="22"/>
    <n v="5"/>
    <n v="15"/>
    <x v="4"/>
    <x v="22"/>
    <x v="1429"/>
    <d v="2016-03-28T20:54:59"/>
    <x v="4"/>
  </r>
  <r>
    <n v="1429"/>
    <s v="10 P.M."/>
    <s v="A guy in his 30's tries to live his &quot;American Dream&quot;, but quickly it turns into a nightmare. (A Novel)"/>
    <x v="5"/>
    <n v="0"/>
    <x v="2"/>
    <s v="US"/>
    <s v="USD"/>
    <n v="1428629242"/>
    <n v="1426037242"/>
    <b v="0"/>
    <n v="0"/>
    <b v="0"/>
    <x v="22"/>
    <n v="0"/>
    <n v="0"/>
    <x v="4"/>
    <x v="22"/>
    <x v="1430"/>
    <d v="2015-02-05T19:55:01"/>
    <x v="2"/>
  </r>
  <r>
    <n v="1430"/>
    <s v="Esoteric Project Management"/>
    <s v="Profesional translation and publishing of the book on unique synthesis of project management and meditation"/>
    <x v="11"/>
    <n v="403"/>
    <x v="2"/>
    <s v="US"/>
    <s v="USD"/>
    <n v="1419017488"/>
    <n v="1416339088"/>
    <b v="0"/>
    <n v="5"/>
    <b v="0"/>
    <x v="22"/>
    <n v="8"/>
    <n v="80.599999999999994"/>
    <x v="4"/>
    <x v="22"/>
    <x v="1431"/>
    <d v="2016-04-26T17:57:43"/>
    <x v="5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x v="22"/>
    <n v="32"/>
    <n v="115.55"/>
    <x v="4"/>
    <x v="22"/>
    <x v="1432"/>
    <d v="2015-07-13T18:22:49"/>
    <x v="2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x v="22"/>
    <n v="0"/>
    <n v="0"/>
    <x v="4"/>
    <x v="22"/>
    <x v="1433"/>
    <d v="2016-04-25T15:29:18"/>
    <x v="2"/>
  </r>
  <r>
    <n v="1433"/>
    <s v="The Gayatri Mantra for Jhansi, India"/>
    <s v="Publish my book on the Gayatri Mantra in English for the benefit of the readers and the children at the orphanage in Jhansi, India"/>
    <x v="15"/>
    <n v="805"/>
    <x v="2"/>
    <s v="IT"/>
    <s v="EUR"/>
    <n v="1481367600"/>
    <n v="1477839675"/>
    <b v="0"/>
    <n v="10"/>
    <b v="0"/>
    <x v="22"/>
    <n v="7"/>
    <n v="80.5"/>
    <x v="4"/>
    <x v="22"/>
    <x v="1434"/>
    <d v="2016-12-03T22:13:29"/>
    <x v="4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x v="22"/>
    <n v="10"/>
    <n v="744.55"/>
    <x v="4"/>
    <x v="22"/>
    <x v="1435"/>
    <d v="2015-07-14T20:57:42"/>
    <x v="2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x v="22"/>
    <n v="0"/>
    <n v="7.5"/>
    <x v="4"/>
    <x v="22"/>
    <x v="1436"/>
    <d v="2015-05-15T13:00:55"/>
    <x v="2"/>
  </r>
  <r>
    <n v="1436"/>
    <s v="Translation of an interactive eLearning-website for surgery"/>
    <s v="Help us to get www.mySurgery.de, an interactive eLearning-Website for general and visceral surgery, translated to english language."/>
    <x v="5"/>
    <n v="77"/>
    <x v="2"/>
    <s v="DE"/>
    <s v="EUR"/>
    <n v="1456043057"/>
    <n v="1453451057"/>
    <b v="0"/>
    <n v="2"/>
    <b v="0"/>
    <x v="22"/>
    <n v="1"/>
    <n v="38.5"/>
    <x v="4"/>
    <x v="22"/>
    <x v="1437"/>
    <d v="2016-04-01T10:44:38"/>
    <x v="4"/>
  </r>
  <r>
    <n v="1437"/>
    <s v="THE BACHELOR KNOWS NO BORDERS"/>
    <s v="Introducing A True Story That Bridges Borders: Join Us As We Translate THE BACHELOR CHAPTERS: A THINKING WOMAN'S ROMANCE Into Spanish!"/>
    <x v="10"/>
    <n v="807"/>
    <x v="2"/>
    <s v="US"/>
    <s v="USD"/>
    <n v="1405227540"/>
    <n v="1402058739"/>
    <b v="0"/>
    <n v="22"/>
    <b v="0"/>
    <x v="22"/>
    <n v="27"/>
    <n v="36.68"/>
    <x v="4"/>
    <x v="22"/>
    <x v="1438"/>
    <d v="2016-06-08T17:32:14"/>
    <x v="5"/>
  </r>
  <r>
    <n v="1438"/>
    <s v="Felting tutorials - worldwide wool craft - translation"/>
    <s v="Feltmaking is an acient yet modern craft using wool in creative ways. Our thorough guides should be for people all over the world."/>
    <x v="23"/>
    <n v="600"/>
    <x v="2"/>
    <s v="DK"/>
    <s v="DKK"/>
    <n v="1461765300"/>
    <n v="1459198499"/>
    <b v="0"/>
    <n v="8"/>
    <b v="0"/>
    <x v="22"/>
    <n v="3"/>
    <n v="75"/>
    <x v="4"/>
    <x v="22"/>
    <x v="1439"/>
    <d v="2015-04-21T22:28:38"/>
    <x v="4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x v="22"/>
    <n v="7"/>
    <n v="30"/>
    <x v="4"/>
    <x v="22"/>
    <x v="1440"/>
    <d v="2015-03-23T19:28:25"/>
    <x v="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x v="22"/>
    <n v="0"/>
    <n v="1"/>
    <x v="4"/>
    <x v="22"/>
    <x v="1441"/>
    <d v="2016-01-21T04:06:37"/>
    <x v="4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x v="22"/>
    <n v="1"/>
    <n v="673.33"/>
    <x v="4"/>
    <x v="22"/>
    <x v="1442"/>
    <d v="2014-10-19T23:00:59"/>
    <x v="2"/>
  </r>
  <r>
    <n v="1442"/>
    <s v="Alternative Economics: Reversing Stagnation on Smashwords"/>
    <s v="If people contribute on Kickstarter, I will be able to give this 159-page e-book anthology away free to libraries and e-bookreaders.  I"/>
    <x v="16"/>
    <n v="0"/>
    <x v="2"/>
    <s v="US"/>
    <s v="USD"/>
    <n v="1464190158"/>
    <n v="1461598158"/>
    <b v="0"/>
    <n v="0"/>
    <b v="0"/>
    <x v="22"/>
    <n v="0"/>
    <n v="0"/>
    <x v="4"/>
    <x v="22"/>
    <x v="1443"/>
    <d v="2014-06-28T16:52:43"/>
    <x v="4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x v="22"/>
    <n v="0"/>
    <n v="0"/>
    <x v="4"/>
    <x v="22"/>
    <x v="1444"/>
    <d v="2017-03-01T16:42:27"/>
    <x v="4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x v="22"/>
    <n v="0"/>
    <n v="0"/>
    <x v="4"/>
    <x v="22"/>
    <x v="1445"/>
    <d v="2016-04-03T20:48:00"/>
    <x v="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x v="22"/>
    <n v="0"/>
    <n v="0"/>
    <x v="4"/>
    <x v="22"/>
    <x v="1446"/>
    <d v="2014-07-12T16:08:4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x v="22"/>
    <n v="0"/>
    <n v="0"/>
    <x v="4"/>
    <x v="22"/>
    <x v="1447"/>
    <d v="2016-12-04T16:02:45"/>
    <x v="4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x v="22"/>
    <n v="0"/>
    <n v="25"/>
    <x v="4"/>
    <x v="22"/>
    <x v="1448"/>
    <d v="2015-10-12T21:30:44"/>
    <x v="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x v="22"/>
    <n v="0"/>
    <n v="0"/>
    <x v="4"/>
    <x v="22"/>
    <x v="1449"/>
    <d v="2014-07-11T16:56:00"/>
    <x v="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x v="22"/>
    <n v="0"/>
    <n v="0"/>
    <x v="4"/>
    <x v="22"/>
    <x v="1450"/>
    <d v="2015-11-04T04:54:56"/>
    <x v="2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x v="22"/>
    <n v="0"/>
    <n v="1"/>
    <x v="4"/>
    <x v="22"/>
    <x v="1451"/>
    <d v="2014-10-03T21:31:38"/>
    <x v="4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x v="22"/>
    <n v="0"/>
    <n v="1"/>
    <x v="4"/>
    <x v="22"/>
    <x v="1452"/>
    <d v="2014-09-17T15:29:14"/>
    <x v="5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x v="22"/>
    <n v="0"/>
    <n v="0"/>
    <x v="4"/>
    <x v="22"/>
    <x v="1453"/>
    <d v="2013-03-11T15:54:31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x v="22"/>
    <n v="0"/>
    <n v="0"/>
    <x v="4"/>
    <x v="22"/>
    <x v="1454"/>
    <d v="2013-02-21T21:52:18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x v="22"/>
    <n v="1"/>
    <n v="15"/>
    <x v="4"/>
    <x v="22"/>
    <x v="1455"/>
    <d v="2013-01-17T15:52:38"/>
    <x v="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x v="22"/>
    <n v="11"/>
    <n v="225"/>
    <x v="4"/>
    <x v="22"/>
    <x v="1456"/>
    <d v="2012-02-20T17:37:32"/>
    <x v="5"/>
  </r>
  <r>
    <n v="1456"/>
    <s v="Sometimes you don't need love (Canceled)"/>
    <s v="English Version of my auto-published novel"/>
    <x v="11"/>
    <n v="145"/>
    <x v="1"/>
    <s v="IT"/>
    <s v="EUR"/>
    <n v="1483459365"/>
    <n v="1480867365"/>
    <b v="0"/>
    <n v="3"/>
    <b v="0"/>
    <x v="22"/>
    <n v="3"/>
    <n v="48.33"/>
    <x v="4"/>
    <x v="22"/>
    <x v="1457"/>
    <d v="2015-12-02T04:07:46"/>
    <x v="4"/>
  </r>
  <r>
    <n v="1457"/>
    <s v="Hey! I&quot;m not invisable, I am Just Old (Canceled)"/>
    <s v="Age is more than just a number, I hope your younger than you feel."/>
    <x v="13"/>
    <n v="0"/>
    <x v="1"/>
    <s v="US"/>
    <s v="USD"/>
    <n v="1447281044"/>
    <n v="1444685444"/>
    <b v="0"/>
    <n v="0"/>
    <b v="0"/>
    <x v="22"/>
    <n v="0"/>
    <n v="0"/>
    <x v="4"/>
    <x v="22"/>
    <x v="1458"/>
    <d v="2012-01-25T19:14:45"/>
    <x v="2"/>
  </r>
  <r>
    <n v="1458"/>
    <s v="The Atheist/Agnostic Translation Guide to the AA's Big Book"/>
    <s v="I decided to get help. I respect AA and recognize the value of it's methods but the overwhelming religious language is a big hurdle. ."/>
    <x v="11"/>
    <n v="0"/>
    <x v="1"/>
    <s v="US"/>
    <s v="USD"/>
    <n v="1407729600"/>
    <n v="1405097760"/>
    <b v="0"/>
    <n v="0"/>
    <b v="0"/>
    <x v="22"/>
    <n v="0"/>
    <n v="0"/>
    <x v="4"/>
    <x v="22"/>
    <x v="1459"/>
    <d v="2011-04-13T00:20:49"/>
    <x v="5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x v="22"/>
    <n v="0"/>
    <n v="0"/>
    <x v="4"/>
    <x v="22"/>
    <x v="1460"/>
    <d v="2013-01-16T14:21:49"/>
    <x v="2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x v="22"/>
    <n v="0"/>
    <n v="0"/>
    <x v="4"/>
    <x v="22"/>
    <x v="1461"/>
    <d v="2012-12-07T19:51:03"/>
    <x v="5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x v="23"/>
    <n v="101"/>
    <n v="44.67"/>
    <x v="4"/>
    <x v="23"/>
    <x v="1462"/>
    <d v="2015-03-10T22:58:54"/>
    <x v="5"/>
  </r>
  <r>
    <n v="1462"/>
    <s v="Unbound: Fiction on the Radio"/>
    <s v="A new radio show focused on short fiction produced by Louisville Public Media"/>
    <x v="24"/>
    <n v="4340.7"/>
    <x v="0"/>
    <s v="US"/>
    <s v="USD"/>
    <n v="1365609271"/>
    <n v="1363017271"/>
    <b v="1"/>
    <n v="150"/>
    <b v="1"/>
    <x v="23"/>
    <n v="109"/>
    <n v="28.94"/>
    <x v="4"/>
    <x v="23"/>
    <x v="1463"/>
    <d v="2013-09-16T13:01:43"/>
    <x v="6"/>
  </r>
  <r>
    <n v="1463"/>
    <s v="The River Runs Through Us, a Six-Part Public Radio Series"/>
    <s v="The River Runs Through Us is a six-part, yearlong radio series exploring the meaning and metaphor of the Connecticut River."/>
    <x v="21"/>
    <n v="886"/>
    <x v="0"/>
    <s v="US"/>
    <s v="USD"/>
    <n v="1365367938"/>
    <n v="1361483538"/>
    <b v="1"/>
    <n v="25"/>
    <b v="1"/>
    <x v="23"/>
    <n v="148"/>
    <n v="35.44"/>
    <x v="4"/>
    <x v="23"/>
    <x v="1464"/>
    <d v="2012-01-31T23:30:39"/>
    <x v="6"/>
  </r>
  <r>
    <n v="1464"/>
    <s v="Science Studio"/>
    <s v="The Best Science Media on the Web"/>
    <x v="11"/>
    <n v="8160"/>
    <x v="0"/>
    <s v="US"/>
    <s v="USD"/>
    <n v="1361029958"/>
    <n v="1358437958"/>
    <b v="1"/>
    <n v="234"/>
    <b v="1"/>
    <x v="23"/>
    <n v="163"/>
    <n v="34.869999999999997"/>
    <x v="4"/>
    <x v="23"/>
    <x v="1465"/>
    <d v="2013-08-14T17:28:12"/>
    <x v="6"/>
  </r>
  <r>
    <n v="1465"/>
    <s v="Idle Thumbs Video Game Podcast"/>
    <s v="Idle Thumbs was a podcast that ran for two years. People liked it, and we liked doing it. We want to bring it back, better than before."/>
    <x v="12"/>
    <n v="136924.35"/>
    <x v="0"/>
    <s v="US"/>
    <s v="USD"/>
    <n v="1332385200"/>
    <n v="1329759452"/>
    <b v="1"/>
    <n v="2602"/>
    <b v="1"/>
    <x v="23"/>
    <n v="456"/>
    <n v="52.62"/>
    <x v="4"/>
    <x v="23"/>
    <x v="1466"/>
    <d v="2014-11-17T17:21:03"/>
    <x v="7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x v="23"/>
    <n v="108"/>
    <n v="69.599999999999994"/>
    <x v="4"/>
    <x v="23"/>
    <x v="1467"/>
    <d v="2011-08-11T01:00:22"/>
    <x v="2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x v="23"/>
    <n v="115"/>
    <n v="76.72"/>
    <x v="4"/>
    <x v="23"/>
    <x v="1468"/>
    <d v="2011-10-24T14:46:44"/>
    <x v="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x v="23"/>
    <n v="102"/>
    <n v="33.19"/>
    <x v="4"/>
    <x v="23"/>
    <x v="1469"/>
    <d v="2013-04-30T20:55:13"/>
    <x v="1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x v="23"/>
    <n v="108"/>
    <n v="149.46"/>
    <x v="4"/>
    <x v="23"/>
    <x v="1470"/>
    <d v="2014-04-25T17:53:09"/>
    <x v="6"/>
  </r>
  <r>
    <n v="1470"/>
    <s v="The CASAMENA Radio Hour Volume 1 CDx2"/>
    <s v="Carlos Mena presents the CASAMENA Radio Hour Vol 1, a  2-CD Mix and Compilation featuring new and unreleased Deep and Afro house."/>
    <x v="16"/>
    <n v="1877"/>
    <x v="0"/>
    <s v="US"/>
    <s v="USD"/>
    <n v="1356724263"/>
    <n v="1354909863"/>
    <b v="1"/>
    <n v="81"/>
    <b v="1"/>
    <x v="23"/>
    <n v="125"/>
    <n v="23.17"/>
    <x v="4"/>
    <x v="23"/>
    <x v="1471"/>
    <d v="2013-07-09T22:24:59"/>
    <x v="7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x v="23"/>
    <n v="104"/>
    <n v="96.88"/>
    <x v="4"/>
    <x v="23"/>
    <x v="1472"/>
    <d v="2013-10-03T22:09:05"/>
    <x v="2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x v="23"/>
    <n v="139"/>
    <n v="103.2"/>
    <x v="4"/>
    <x v="23"/>
    <x v="1473"/>
    <d v="2012-08-15T20:35:36"/>
    <x v="6"/>
  </r>
  <r>
    <n v="1473"/>
    <s v="ONE LOVES ONLY FORM"/>
    <s v="Public Radio Project"/>
    <x v="16"/>
    <n v="1807.74"/>
    <x v="0"/>
    <s v="US"/>
    <s v="USD"/>
    <n v="1330644639"/>
    <n v="1328052639"/>
    <b v="1"/>
    <n v="47"/>
    <b v="1"/>
    <x v="23"/>
    <n v="121"/>
    <n v="38.46"/>
    <x v="4"/>
    <x v="23"/>
    <x v="1474"/>
    <d v="2016-06-27T04:37:55"/>
    <x v="7"/>
  </r>
  <r>
    <n v="1474"/>
    <s v="Bring the Seattle Geekly podcast back!"/>
    <s v="We ended the Seattle Geekly podcast back in mid 2011, We've been thinking of bringing it back but we need help monetarily."/>
    <x v="10"/>
    <n v="3368"/>
    <x v="0"/>
    <s v="US"/>
    <s v="USD"/>
    <n v="1379093292"/>
    <n v="1376501292"/>
    <b v="1"/>
    <n v="76"/>
    <b v="1"/>
    <x v="23"/>
    <n v="112"/>
    <n v="44.32"/>
    <x v="4"/>
    <x v="23"/>
    <x v="1475"/>
    <d v="2012-05-24T04:49:23"/>
    <x v="6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x v="23"/>
    <n v="189"/>
    <n v="64.17"/>
    <x v="4"/>
    <x v="23"/>
    <x v="1476"/>
    <d v="2015-05-06T19:06:13"/>
    <x v="5"/>
  </r>
  <r>
    <n v="1476"/>
    <s v="The Comedy Button Podcast"/>
    <s v="The Comedy Button is a brand new nerd pop culture podcast with weekly video sketches."/>
    <x v="13"/>
    <n v="39693.279999999999"/>
    <x v="0"/>
    <s v="US"/>
    <s v="USD"/>
    <n v="1315616422"/>
    <n v="1313024422"/>
    <b v="1"/>
    <n v="916"/>
    <b v="1"/>
    <x v="23"/>
    <n v="662"/>
    <n v="43.33"/>
    <x v="4"/>
    <x v="23"/>
    <x v="1477"/>
    <d v="2015-01-28T04:02:41"/>
    <x v="1"/>
  </r>
  <r>
    <n v="1477"/>
    <s v="Keep Live Music on WMSE"/>
    <s v="WMSE, a community-funded radio station in Milwaukee, WI needs to replace its in-house digital studio to keep live music on the air."/>
    <x v="12"/>
    <n v="33393"/>
    <x v="0"/>
    <s v="US"/>
    <s v="USD"/>
    <n v="1324609200"/>
    <n v="1319467604"/>
    <b v="1"/>
    <n v="369"/>
    <b v="1"/>
    <x v="23"/>
    <n v="111"/>
    <n v="90.5"/>
    <x v="4"/>
    <x v="23"/>
    <x v="1478"/>
    <d v="2016-07-03T22:01:11"/>
    <x v="1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x v="23"/>
    <n v="1182"/>
    <n v="29.19"/>
    <x v="4"/>
    <x v="23"/>
    <x v="1479"/>
    <d v="2013-12-06T13:31:00"/>
    <x v="6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x v="23"/>
    <n v="137"/>
    <n v="30.96"/>
    <x v="4"/>
    <x v="23"/>
    <x v="1480"/>
    <d v="2012-10-16T14:40:52"/>
    <x v="5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x v="23"/>
    <n v="117"/>
    <n v="92.16"/>
    <x v="4"/>
    <x v="23"/>
    <x v="1481"/>
    <d v="2013-09-03T13:27:54"/>
    <x v="6"/>
  </r>
  <r>
    <n v="1481"/>
    <s v="Downloads From My Mind - Science Fiction Short Stories"/>
    <s v="This will be my first collection of short stories, written from ideas and scraps of ideas that I've had since I was a young child."/>
    <x v="11"/>
    <n v="105"/>
    <x v="2"/>
    <s v="CA"/>
    <s v="CAD"/>
    <n v="1383430145"/>
    <n v="1380838145"/>
    <b v="0"/>
    <n v="6"/>
    <b v="0"/>
    <x v="11"/>
    <n v="2"/>
    <n v="17.5"/>
    <x v="4"/>
    <x v="11"/>
    <x v="1482"/>
    <d v="2014-12-18T17:07:23"/>
    <x v="6"/>
  </r>
  <r>
    <n v="1482"/>
    <s v="Black Matter: Reality is in the eyes of the beholder"/>
    <s v="Those who believe, call them Gods._x000a_Those who don't believe, call them aliens._x000a_Either way, you can't stop the war."/>
    <x v="11"/>
    <n v="5"/>
    <x v="2"/>
    <s v="US"/>
    <s v="USD"/>
    <n v="1347004260"/>
    <n v="1345062936"/>
    <b v="0"/>
    <n v="1"/>
    <b v="0"/>
    <x v="11"/>
    <n v="0"/>
    <n v="5"/>
    <x v="4"/>
    <x v="11"/>
    <x v="1483"/>
    <d v="2011-05-19T21:14:06"/>
    <x v="7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x v="11"/>
    <n v="1"/>
    <n v="25"/>
    <x v="4"/>
    <x v="11"/>
    <x v="1484"/>
    <d v="2013-05-17T20:47:55"/>
    <x v="4"/>
  </r>
  <r>
    <n v="1484"/>
    <s v="a book called filtered down thru the stars"/>
    <s v="The mussings of an old wizard"/>
    <x v="14"/>
    <n v="0"/>
    <x v="2"/>
    <s v="US"/>
    <s v="USD"/>
    <n v="1342882260"/>
    <n v="1337834963"/>
    <b v="0"/>
    <n v="0"/>
    <b v="0"/>
    <x v="11"/>
    <n v="0"/>
    <n v="0"/>
    <x v="4"/>
    <x v="11"/>
    <x v="1485"/>
    <d v="2015-03-04T17:20:13"/>
    <x v="7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x v="11"/>
    <n v="2"/>
    <n v="50"/>
    <x v="4"/>
    <x v="11"/>
    <x v="1486"/>
    <d v="2011-07-28T18:57:11"/>
    <x v="2"/>
  </r>
  <r>
    <n v="1486"/>
    <s v="I Died. Yesterday by Pamela Norton Docken"/>
    <s v="Follow the intimate and intense journey of a young woman's last moments of her unexpected death and journey to the continuance of life."/>
    <x v="23"/>
    <n v="48"/>
    <x v="2"/>
    <s v="US"/>
    <s v="USD"/>
    <n v="1425009761"/>
    <n v="1422417761"/>
    <b v="0"/>
    <n v="3"/>
    <b v="0"/>
    <x v="11"/>
    <n v="0"/>
    <n v="16"/>
    <x v="4"/>
    <x v="11"/>
    <x v="1487"/>
    <d v="2014-07-18T11:24:19"/>
    <x v="2"/>
  </r>
  <r>
    <n v="1487"/>
    <s v="You Killed Me First"/>
    <s v="A lover becomes an enemy when a line has been crossed. Torn between memories and reality, his mask of sanity is slipping."/>
    <x v="5"/>
    <n v="0"/>
    <x v="2"/>
    <s v="US"/>
    <s v="USD"/>
    <n v="1470175271"/>
    <n v="1467583271"/>
    <b v="0"/>
    <n v="0"/>
    <b v="0"/>
    <x v="11"/>
    <n v="0"/>
    <n v="0"/>
    <x v="4"/>
    <x v="11"/>
    <x v="1488"/>
    <d v="2013-06-19T15:25:22"/>
    <x v="4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x v="11"/>
    <n v="2"/>
    <n v="60"/>
    <x v="4"/>
    <x v="11"/>
    <x v="1489"/>
    <d v="2014-07-20T23:36:18"/>
    <x v="6"/>
  </r>
  <r>
    <n v="1489"/>
    <s v="QUIET ENJOYMENT, a novel of two gay friends, life and AIDS"/>
    <s v="My project is a novel, QUIET ENJOYMENT. It is a funny and serious story of one friend helping another deal with AIDS."/>
    <x v="11"/>
    <n v="0"/>
    <x v="2"/>
    <s v="US"/>
    <s v="USD"/>
    <n v="1352994052"/>
    <n v="1350398452"/>
    <b v="0"/>
    <n v="0"/>
    <b v="0"/>
    <x v="11"/>
    <n v="0"/>
    <n v="0"/>
    <x v="4"/>
    <x v="11"/>
    <x v="1490"/>
    <d v="2016-06-06T00:10:33"/>
    <x v="7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x v="11"/>
    <n v="31"/>
    <n v="47.11"/>
    <x v="4"/>
    <x v="11"/>
    <x v="1491"/>
    <d v="2013-04-01T21:42:37"/>
    <x v="6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x v="11"/>
    <n v="8"/>
    <n v="100"/>
    <x v="4"/>
    <x v="11"/>
    <x v="1492"/>
    <d v="2015-06-08T14:00:23"/>
    <x v="5"/>
  </r>
  <r>
    <n v="1492"/>
    <s v="The Grym Brothers Series"/>
    <s v="The Grym Brothers is a series about two brothers who are grim reapers, hunting down souls that canâ€™t or wonâ€™t move on the afterlife."/>
    <x v="24"/>
    <n v="30"/>
    <x v="2"/>
    <s v="US"/>
    <s v="USD"/>
    <n v="1308431646"/>
    <n v="1305839646"/>
    <b v="0"/>
    <n v="2"/>
    <b v="0"/>
    <x v="11"/>
    <n v="1"/>
    <n v="15"/>
    <x v="4"/>
    <x v="11"/>
    <x v="1493"/>
    <d v="2016-02-26T13:01:20"/>
    <x v="1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x v="11"/>
    <n v="0"/>
    <n v="0"/>
    <x v="4"/>
    <x v="11"/>
    <x v="1494"/>
    <d v="2016-08-24T08:20:01"/>
    <x v="6"/>
  </r>
  <r>
    <n v="1494"/>
    <s v="Six Days in September: A Civil War Novel"/>
    <s v="Help this story of the 1862 Confederate invasion of Maryland be published! It is to Sharpsburg as The Killer Angels is to Gettysburg."/>
    <x v="11"/>
    <n v="445"/>
    <x v="2"/>
    <s v="US"/>
    <s v="USD"/>
    <n v="1428075480"/>
    <n v="1425489613"/>
    <b v="0"/>
    <n v="11"/>
    <b v="0"/>
    <x v="11"/>
    <n v="9"/>
    <n v="40.450000000000003"/>
    <x v="4"/>
    <x v="11"/>
    <x v="1495"/>
    <d v="2014-05-13T15:47:04"/>
    <x v="2"/>
  </r>
  <r>
    <n v="1495"/>
    <s v="A Magical Bildungsroman with a Female Heroine"/>
    <s v="The Adventures of Penelope Hawthorne. Part One: The Spellbook of Dracone."/>
    <x v="14"/>
    <n v="0"/>
    <x v="2"/>
    <s v="US"/>
    <s v="USD"/>
    <n v="1314471431"/>
    <n v="1311879431"/>
    <b v="0"/>
    <n v="0"/>
    <b v="0"/>
    <x v="11"/>
    <n v="0"/>
    <n v="0"/>
    <x v="4"/>
    <x v="11"/>
    <x v="1496"/>
    <d v="2016-02-14T10:38:23"/>
    <x v="1"/>
  </r>
  <r>
    <n v="1496"/>
    <s v="Tainted Steel (Series 1 - 4)"/>
    <s v="Capturing the awe-inspiring magic of the likes of LoTR, Tainted Steel tells the story of one mans' struggle against Destiny."/>
    <x v="16"/>
    <n v="0"/>
    <x v="2"/>
    <s v="US"/>
    <s v="USD"/>
    <n v="1410866659"/>
    <n v="1405682659"/>
    <b v="0"/>
    <n v="0"/>
    <b v="0"/>
    <x v="11"/>
    <n v="0"/>
    <n v="0"/>
    <x v="4"/>
    <x v="11"/>
    <x v="1497"/>
    <d v="2014-06-24T18:51:44"/>
    <x v="5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x v="11"/>
    <n v="0"/>
    <n v="1"/>
    <x v="4"/>
    <x v="11"/>
    <x v="1498"/>
    <d v="2010-03-17T10:48:29"/>
    <x v="6"/>
  </r>
  <r>
    <n v="1498"/>
    <s v="Alexis' Aggravation: Murder in the Southwest. A Crime Novel"/>
    <s v="Is a dead body in her bar enough to make this cop return to the force? She tried to retire . . but can she? A page-turning crime novel."/>
    <x v="10"/>
    <n v="57"/>
    <x v="2"/>
    <s v="US"/>
    <s v="USD"/>
    <n v="1409787378"/>
    <n v="1405899378"/>
    <b v="0"/>
    <n v="3"/>
    <b v="0"/>
    <x v="11"/>
    <n v="2"/>
    <n v="19"/>
    <x v="4"/>
    <x v="11"/>
    <x v="1499"/>
    <d v="2014-05-27T14:44:41"/>
    <x v="5"/>
  </r>
  <r>
    <n v="1499"/>
    <s v="The Second Renaissance"/>
    <s v="Coming soon, a new science fiction novel about human evolution and sorcery. In the near future, you are either forced to adapt or die"/>
    <x v="14"/>
    <n v="5"/>
    <x v="2"/>
    <s v="US"/>
    <s v="USD"/>
    <n v="1470355833"/>
    <n v="1465171833"/>
    <b v="0"/>
    <n v="1"/>
    <b v="0"/>
    <x v="11"/>
    <n v="0"/>
    <n v="5"/>
    <x v="4"/>
    <x v="11"/>
    <x v="1500"/>
    <d v="2017-01-16T12:48:05"/>
    <x v="4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x v="11"/>
    <n v="25"/>
    <n v="46.73"/>
    <x v="4"/>
    <x v="11"/>
    <x v="1501"/>
    <d v="2014-06-19T09:14:38"/>
    <x v="6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x v="20"/>
    <n v="166"/>
    <n v="97.73"/>
    <x v="8"/>
    <x v="20"/>
    <x v="1502"/>
    <d v="2015-10-19T14:00:04"/>
    <x v="2"/>
  </r>
  <r>
    <n v="1502"/>
    <s v="Cosmic Surgery"/>
    <s v="Cosmic Surgery is a photo book, set in the not too distant future where the world of cosmetic surgery is about to be transformed"/>
    <x v="30"/>
    <n v="22318"/>
    <x v="0"/>
    <s v="GB"/>
    <s v="GBP"/>
    <n v="1458943200"/>
    <n v="1456491680"/>
    <b v="1"/>
    <n v="329"/>
    <b v="1"/>
    <x v="20"/>
    <n v="101"/>
    <n v="67.84"/>
    <x v="8"/>
    <x v="20"/>
    <x v="1503"/>
    <d v="2017-01-06T16:25:39"/>
    <x v="4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x v="20"/>
    <n v="108"/>
    <n v="56.98"/>
    <x v="8"/>
    <x v="20"/>
    <x v="1504"/>
    <d v="2014-06-16T15:17:46"/>
    <x v="4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x v="20"/>
    <n v="278"/>
    <n v="67.16"/>
    <x v="8"/>
    <x v="20"/>
    <x v="1505"/>
    <d v="2015-08-18T14:20:40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x v="20"/>
    <n v="104"/>
    <n v="48.04"/>
    <x v="8"/>
    <x v="20"/>
    <x v="1506"/>
    <d v="2016-02-15T06:04:57"/>
    <x v="4"/>
  </r>
  <r>
    <n v="1506"/>
    <s v="Holden Lane High School photobook"/>
    <s v="A photographic book consisting of 36 colour photographs that explore Holden Lane High School in its final state."/>
    <x v="16"/>
    <n v="1671"/>
    <x v="0"/>
    <s v="GB"/>
    <s v="GBP"/>
    <n v="1406227904"/>
    <n v="1403635904"/>
    <b v="1"/>
    <n v="43"/>
    <b v="1"/>
    <x v="20"/>
    <n v="111"/>
    <n v="38.86"/>
    <x v="8"/>
    <x v="20"/>
    <x v="1507"/>
    <d v="2016-09-06T11:11:32"/>
    <x v="5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x v="20"/>
    <n v="215"/>
    <n v="78.180000000000007"/>
    <x v="8"/>
    <x v="20"/>
    <x v="1508"/>
    <d v="2014-11-05T13:35:53"/>
    <x v="0"/>
  </r>
  <r>
    <n v="1508"/>
    <s v="Destino by Michelle Frankfurter: A Photo Book About Destiny"/>
    <s v="Destino tells the story of Central American migrants on the arduous trek across Mexico in pursuit of the American Dream."/>
    <x v="18"/>
    <n v="20491"/>
    <x v="0"/>
    <s v="US"/>
    <s v="USD"/>
    <n v="1403880281"/>
    <n v="1401201881"/>
    <b v="1"/>
    <n v="211"/>
    <b v="1"/>
    <x v="20"/>
    <n v="111"/>
    <n v="97.11"/>
    <x v="8"/>
    <x v="20"/>
    <x v="1509"/>
    <d v="2014-05-01T19:40:52"/>
    <x v="5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x v="20"/>
    <n v="124"/>
    <n v="110.39"/>
    <x v="8"/>
    <x v="20"/>
    <x v="1510"/>
    <d v="2014-05-23T17:48:03"/>
    <x v="3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x v="20"/>
    <n v="101"/>
    <n v="39.92"/>
    <x v="8"/>
    <x v="20"/>
    <x v="1511"/>
    <d v="2014-11-12T20:35:13"/>
    <x v="5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x v="20"/>
    <n v="112"/>
    <n v="75.98"/>
    <x v="8"/>
    <x v="20"/>
    <x v="1512"/>
    <d v="2016-05-03T04:01:31"/>
    <x v="2"/>
  </r>
  <r>
    <n v="1512"/>
    <s v="UnPresidented: Trump's Inaugural &amp; the People's Response"/>
    <s v="DC's top street photographers document the inauguration of Donald J. Trump -- 3 days that will rock a nation and change the world."/>
    <x v="0"/>
    <n v="19557"/>
    <x v="0"/>
    <s v="US"/>
    <s v="USD"/>
    <n v="1486311939"/>
    <n v="1483719939"/>
    <b v="1"/>
    <n v="335"/>
    <b v="1"/>
    <x v="20"/>
    <n v="559"/>
    <n v="58.38"/>
    <x v="8"/>
    <x v="20"/>
    <x v="1513"/>
    <d v="2014-09-17T19:55:39"/>
    <x v="3"/>
  </r>
  <r>
    <n v="1513"/>
    <s v="Russian Interiors"/>
    <s v="An intimate portrait of Russian women in their private spaces by late photographer Andy Rocchelli published by Cesura."/>
    <x v="8"/>
    <n v="12001.5"/>
    <x v="0"/>
    <s v="GB"/>
    <s v="GBP"/>
    <n v="1405523866"/>
    <n v="1402931866"/>
    <b v="1"/>
    <n v="215"/>
    <b v="1"/>
    <x v="20"/>
    <n v="150"/>
    <n v="55.82"/>
    <x v="8"/>
    <x v="20"/>
    <x v="1514"/>
    <d v="2014-11-21T18:01:56"/>
    <x v="5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x v="20"/>
    <n v="106"/>
    <n v="151.24"/>
    <x v="8"/>
    <x v="20"/>
    <x v="1515"/>
    <d v="2017-01-21T12:01:30"/>
    <x v="2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x v="20"/>
    <n v="157"/>
    <n v="849.67"/>
    <x v="8"/>
    <x v="20"/>
    <x v="1516"/>
    <d v="2016-07-19T16:52:18"/>
    <x v="4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x v="20"/>
    <n v="109"/>
    <n v="159.24"/>
    <x v="8"/>
    <x v="20"/>
    <x v="1517"/>
    <d v="2015-12-01T06:37:27"/>
    <x v="4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x v="20"/>
    <n v="162"/>
    <n v="39.51"/>
    <x v="8"/>
    <x v="20"/>
    <x v="1518"/>
    <d v="2017-02-14T14:24:46"/>
    <x v="5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x v="20"/>
    <n v="205"/>
    <n v="130.53"/>
    <x v="8"/>
    <x v="20"/>
    <x v="1519"/>
    <d v="2017-01-01T17:35:22"/>
    <x v="5"/>
  </r>
  <r>
    <n v="1519"/>
    <s v="Jesus Days, 1978-1983"/>
    <s v="A documentary photobook that captures the late 70s in evangelical America seen thru the eyes of a closeted and religious young man."/>
    <x v="9"/>
    <n v="9302.75"/>
    <x v="0"/>
    <s v="US"/>
    <s v="USD"/>
    <n v="1403301540"/>
    <n v="1400867283"/>
    <b v="1"/>
    <n v="145"/>
    <b v="1"/>
    <x v="20"/>
    <n v="103"/>
    <n v="64.16"/>
    <x v="8"/>
    <x v="20"/>
    <x v="1520"/>
    <d v="2015-02-17T15:05:20"/>
    <x v="5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x v="20"/>
    <n v="103"/>
    <n v="111.53"/>
    <x v="8"/>
    <x v="20"/>
    <x v="1521"/>
    <d v="2015-09-28T18:24:55"/>
    <x v="5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x v="20"/>
    <n v="107"/>
    <n v="170.45"/>
    <x v="8"/>
    <x v="20"/>
    <x v="1522"/>
    <d v="2014-10-29T19:15:26"/>
    <x v="4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x v="20"/>
    <n v="139"/>
    <n v="133.74"/>
    <x v="8"/>
    <x v="20"/>
    <x v="1523"/>
    <d v="2016-01-22T11:24:25"/>
    <x v="5"/>
  </r>
  <r>
    <n v="1523"/>
    <s v="Contact by Jake Shivery"/>
    <s v="Monograph featuring PDX photographer Jake Shivery's 8x10 contact portraits; 1/2 plates and 1/2 extensive essay.  Approx. 9x12, 108 pgs."/>
    <x v="18"/>
    <n v="23096"/>
    <x v="0"/>
    <s v="US"/>
    <s v="USD"/>
    <n v="1419292800"/>
    <n v="1416592916"/>
    <b v="1"/>
    <n v="241"/>
    <b v="1"/>
    <x v="20"/>
    <n v="125"/>
    <n v="95.83"/>
    <x v="8"/>
    <x v="20"/>
    <x v="1524"/>
    <d v="2016-03-14T00:02:57"/>
    <x v="5"/>
  </r>
  <r>
    <n v="1524"/>
    <s v="Heath - Limited Edition Split Zine - Make 100"/>
    <s v="Limited edition split zine by photographers AdeY and Kersti K. 100 signed and hand numbered copies!"/>
    <x v="10"/>
    <n v="6210"/>
    <x v="0"/>
    <s v="SE"/>
    <s v="SEK"/>
    <n v="1487592090"/>
    <n v="1485000090"/>
    <b v="1"/>
    <n v="28"/>
    <b v="1"/>
    <x v="20"/>
    <n v="207"/>
    <n v="221.79"/>
    <x v="8"/>
    <x v="20"/>
    <x v="1525"/>
    <d v="2015-08-05T16:11:02"/>
    <x v="3"/>
  </r>
  <r>
    <n v="1525"/>
    <s v="Silver Hour: a photo book by Alex Westfall"/>
    <s v="With content created in Iceland, Silver Hour is a book of photographs, journal entries, and drawings about light and the landscape."/>
    <x v="28"/>
    <n v="4524.1499999999996"/>
    <x v="0"/>
    <s v="US"/>
    <s v="USD"/>
    <n v="1471539138"/>
    <n v="1468947138"/>
    <b v="1"/>
    <n v="140"/>
    <b v="1"/>
    <x v="20"/>
    <n v="174"/>
    <n v="32.32"/>
    <x v="8"/>
    <x v="20"/>
    <x v="1526"/>
    <d v="2016-04-24T19:53:51"/>
    <x v="4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x v="20"/>
    <n v="120"/>
    <n v="98.84"/>
    <x v="8"/>
    <x v="20"/>
    <x v="1527"/>
    <d v="2015-07-28T19:15:10"/>
    <x v="2"/>
  </r>
  <r>
    <n v="1527"/>
    <s v="Island - Japan, from the view point of many"/>
    <s v="Eight creatives visited Japan. This is a unique photo-book of their separate but collected experiences."/>
    <x v="0"/>
    <n v="3865.55"/>
    <x v="0"/>
    <s v="US"/>
    <s v="USD"/>
    <n v="1489497886"/>
    <n v="1487082286"/>
    <b v="1"/>
    <n v="70"/>
    <b v="1"/>
    <x v="20"/>
    <n v="110"/>
    <n v="55.22"/>
    <x v="8"/>
    <x v="20"/>
    <x v="1528"/>
    <d v="2016-07-01T07:33:47"/>
    <x v="3"/>
  </r>
  <r>
    <n v="1528"/>
    <s v="Don't Go Outside: Tokyo Street Photos"/>
    <s v="A book of street photos from around Shibuya that I've made between 2011-2016."/>
    <x v="10"/>
    <n v="8447"/>
    <x v="0"/>
    <s v="US"/>
    <s v="USD"/>
    <n v="1485907200"/>
    <n v="1483292122"/>
    <b v="1"/>
    <n v="160"/>
    <b v="1"/>
    <x v="20"/>
    <n v="282"/>
    <n v="52.79"/>
    <x v="8"/>
    <x v="20"/>
    <x v="1529"/>
    <d v="2014-12-08T18:46:10"/>
    <x v="3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x v="20"/>
    <n v="101"/>
    <n v="135.66999999999999"/>
    <x v="8"/>
    <x v="20"/>
    <x v="1530"/>
    <d v="2016-12-01T22:03:39"/>
    <x v="2"/>
  </r>
  <r>
    <n v="1530"/>
    <s v="A 4-year-old's Portrait of the American West"/>
    <s v="A photobook made by 4-year-old Hawkeye Huey: National Geographic's youngest photographer and Rolling Stone's top 100 on Instagram"/>
    <x v="20"/>
    <n v="47189"/>
    <x v="0"/>
    <s v="US"/>
    <s v="USD"/>
    <n v="1445624695"/>
    <n v="1443464695"/>
    <b v="1"/>
    <n v="874"/>
    <b v="1"/>
    <x v="20"/>
    <n v="135"/>
    <n v="53.99"/>
    <x v="8"/>
    <x v="20"/>
    <x v="1531"/>
    <d v="2014-10-27T00:10:16"/>
    <x v="2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x v="20"/>
    <n v="176"/>
    <n v="56.64"/>
    <x v="8"/>
    <x v="20"/>
    <x v="1532"/>
    <d v="2014-12-01T17:05:38"/>
    <x v="5"/>
  </r>
  <r>
    <n v="1532"/>
    <s v="Geiko and Maiko of Kyoto"/>
    <s v="Award winning photography celebrating the artistry of geiko and maiko and the exquisite traditions of their Kyoto communities."/>
    <x v="11"/>
    <n v="24201"/>
    <x v="0"/>
    <s v="AU"/>
    <s v="AUD"/>
    <n v="1455548400"/>
    <n v="1453461865"/>
    <b v="1"/>
    <n v="294"/>
    <b v="1"/>
    <x v="20"/>
    <n v="484"/>
    <n v="82.32"/>
    <x v="8"/>
    <x v="20"/>
    <x v="1533"/>
    <d v="2015-06-15T23:55:00"/>
    <x v="4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x v="20"/>
    <n v="145"/>
    <n v="88.26"/>
    <x v="8"/>
    <x v="20"/>
    <x v="1534"/>
    <d v="2014-10-23T12:13:54"/>
    <x v="4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x v="20"/>
    <n v="418"/>
    <n v="84.91"/>
    <x v="8"/>
    <x v="20"/>
    <x v="1535"/>
    <d v="2015-02-18T01:13:44"/>
    <x v="2"/>
  </r>
  <r>
    <n v="1535"/>
    <s v="Small Steps Are Giant Leaps"/>
    <s v="&quot;Small Steps are Giant Leaps&quot; is about reminding parents that to our kids this is a new and exciting world just waiting to be explored."/>
    <x v="24"/>
    <n v="5297"/>
    <x v="0"/>
    <s v="US"/>
    <s v="USD"/>
    <n v="1464040800"/>
    <n v="1461527631"/>
    <b v="1"/>
    <n v="110"/>
    <b v="1"/>
    <x v="20"/>
    <n v="132"/>
    <n v="48.15"/>
    <x v="8"/>
    <x v="20"/>
    <x v="1536"/>
    <d v="2015-01-27T21:13:54"/>
    <x v="4"/>
  </r>
  <r>
    <n v="1536"/>
    <s v="We Call This Home: 3 yrs of travel to 60 countries photobook"/>
    <s v="Travel around the world on a backpacking trip 3 years in the making through a book with amazing photos and stories to over 60 countries"/>
    <x v="15"/>
    <n v="30037.01"/>
    <x v="0"/>
    <s v="US"/>
    <s v="USD"/>
    <n v="1440702910"/>
    <n v="1438110910"/>
    <b v="1"/>
    <n v="455"/>
    <b v="1"/>
    <x v="20"/>
    <n v="250"/>
    <n v="66.02"/>
    <x v="8"/>
    <x v="20"/>
    <x v="1537"/>
    <d v="2014-07-19T05:06:39"/>
    <x v="2"/>
  </r>
  <r>
    <n v="1537"/>
    <s v="FACE TO FAITH | MOUNT KAILASH | TIBET photobook"/>
    <s v="A Photobook about one of the most fascinating places on earth -     the sacred Mount Kailash in Tibet."/>
    <x v="15"/>
    <n v="21588"/>
    <x v="0"/>
    <s v="DE"/>
    <s v="EUR"/>
    <n v="1470506400"/>
    <n v="1467358427"/>
    <b v="1"/>
    <n v="224"/>
    <b v="1"/>
    <x v="20"/>
    <n v="180"/>
    <n v="96.38"/>
    <x v="8"/>
    <x v="20"/>
    <x v="1538"/>
    <d v="2017-02-16T10:14:42"/>
    <x v="4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x v="20"/>
    <n v="103"/>
    <n v="156.16999999999999"/>
    <x v="8"/>
    <x v="20"/>
    <x v="1539"/>
    <d v="2015-10-09T21:10:20"/>
    <x v="5"/>
  </r>
  <r>
    <n v="1539"/>
    <s v="The Music Never Stopped:Epic Live Music Photos by Bob Minkin"/>
    <s v="Stunning hardcover coffee table book spanning over 25 years of music photography and stories in Marin County, CA by Bob Minkin"/>
    <x v="23"/>
    <n v="27197.22"/>
    <x v="0"/>
    <s v="US"/>
    <s v="USD"/>
    <n v="1483481019"/>
    <n v="1480629819"/>
    <b v="0"/>
    <n v="284"/>
    <b v="1"/>
    <x v="20"/>
    <n v="136"/>
    <n v="95.76"/>
    <x v="8"/>
    <x v="20"/>
    <x v="1540"/>
    <d v="2015-10-04T03:15:59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x v="20"/>
    <n v="118"/>
    <n v="180.41"/>
    <x v="8"/>
    <x v="20"/>
    <x v="1541"/>
    <d v="2016-04-12T10:47:14"/>
    <x v="5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x v="24"/>
    <n v="0"/>
    <n v="3"/>
    <x v="8"/>
    <x v="24"/>
    <x v="1542"/>
    <d v="2015-04-27T19:47:19"/>
    <x v="5"/>
  </r>
  <r>
    <n v="1542"/>
    <s v="From student to beekeeper"/>
    <s v="The photography project aims to show challenges &amp; successes of a  student attempting to continue his family beekeeping heritage."/>
    <x v="4"/>
    <n v="20"/>
    <x v="2"/>
    <s v="CA"/>
    <s v="CAD"/>
    <n v="1435708500"/>
    <n v="1434412500"/>
    <b v="0"/>
    <n v="1"/>
    <b v="0"/>
    <x v="24"/>
    <n v="4"/>
    <n v="20"/>
    <x v="8"/>
    <x v="24"/>
    <x v="1543"/>
    <d v="2014-09-10T16:31:48"/>
    <x v="2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x v="24"/>
    <n v="0"/>
    <n v="10"/>
    <x v="8"/>
    <x v="24"/>
    <x v="1544"/>
    <d v="2015-08-03T06:47:27"/>
    <x v="5"/>
  </r>
  <r>
    <n v="1544"/>
    <s v="LaFee Photography"/>
    <s v="My name is Travis LaFee, I live in beautiful McCall, Idaho. I wish to display the beauty of valley county by taking pics outdoors."/>
    <x v="29"/>
    <n v="0"/>
    <x v="2"/>
    <s v="US"/>
    <s v="USD"/>
    <n v="1427847480"/>
    <n v="1424222024"/>
    <b v="0"/>
    <n v="0"/>
    <b v="0"/>
    <x v="24"/>
    <n v="0"/>
    <n v="0"/>
    <x v="8"/>
    <x v="24"/>
    <x v="1545"/>
    <d v="2015-07-03T06:03:10"/>
    <x v="2"/>
  </r>
  <r>
    <n v="1545"/>
    <s v="Nevada County Hearts"/>
    <s v="&quot;He will not be a wise man who does not study human hearts!&quot;_x000a_Hope in natural art, creation!"/>
    <x v="10"/>
    <n v="1"/>
    <x v="2"/>
    <s v="US"/>
    <s v="USD"/>
    <n v="1425330960"/>
    <n v="1422393234"/>
    <b v="0"/>
    <n v="1"/>
    <b v="0"/>
    <x v="24"/>
    <n v="0"/>
    <n v="1"/>
    <x v="8"/>
    <x v="24"/>
    <x v="1546"/>
    <d v="2015-08-25T14:43:52"/>
    <x v="2"/>
  </r>
  <r>
    <n v="1546"/>
    <s v="Hen Harrier Wildlife Sanctuary"/>
    <s v="Buy and maintain 6 acres of land in West Ireland as a Wildlife Refuge for an endangered species of native Raptor called the Hen Harrier"/>
    <x v="29"/>
    <n v="289"/>
    <x v="2"/>
    <s v="GB"/>
    <s v="GBP"/>
    <n v="1410930399"/>
    <n v="1405746399"/>
    <b v="0"/>
    <n v="11"/>
    <b v="0"/>
    <x v="24"/>
    <n v="29"/>
    <n v="26.27"/>
    <x v="8"/>
    <x v="24"/>
    <x v="1547"/>
    <d v="2016-06-04T03:40:24"/>
    <x v="5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x v="24"/>
    <n v="0"/>
    <n v="0"/>
    <x v="8"/>
    <x v="24"/>
    <x v="1548"/>
    <d v="2014-08-20T15:40:33"/>
    <x v="3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x v="24"/>
    <n v="9"/>
    <n v="60"/>
    <x v="8"/>
    <x v="24"/>
    <x v="1549"/>
    <d v="2015-06-30T09:32:39"/>
    <x v="2"/>
  </r>
  <r>
    <n v="1549"/>
    <s v="2016 Calendar:  Wonders of Nature"/>
    <s v="A 2016 calendar collection of landscape and wildlife photographs from award winning photographer, Steve Marler."/>
    <x v="4"/>
    <n v="170"/>
    <x v="2"/>
    <s v="US"/>
    <s v="USD"/>
    <n v="1446524159"/>
    <n v="1443928559"/>
    <b v="0"/>
    <n v="6"/>
    <b v="0"/>
    <x v="24"/>
    <n v="34"/>
    <n v="28.33"/>
    <x v="8"/>
    <x v="24"/>
    <x v="1550"/>
    <d v="2015-04-14T01:16:39"/>
    <x v="2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x v="24"/>
    <n v="13"/>
    <n v="14.43"/>
    <x v="8"/>
    <x v="24"/>
    <x v="1551"/>
    <d v="2014-10-24T00:29:53"/>
    <x v="4"/>
  </r>
  <r>
    <n v="1551"/>
    <s v="Randy Hoffman Photography"/>
    <s v="I can do it but help can't hurt. Sweet Montana photos like never seen before. Be a part of Randy Hoffman Photography and our activities"/>
    <x v="0"/>
    <n v="0"/>
    <x v="2"/>
    <s v="US"/>
    <s v="USD"/>
    <n v="1432756039"/>
    <n v="1430164039"/>
    <b v="0"/>
    <n v="0"/>
    <b v="0"/>
    <x v="24"/>
    <n v="0"/>
    <n v="0"/>
    <x v="8"/>
    <x v="24"/>
    <x v="1552"/>
    <d v="2013-10-08T01:00:03"/>
    <x v="2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x v="24"/>
    <n v="49"/>
    <n v="132.19"/>
    <x v="8"/>
    <x v="24"/>
    <x v="1553"/>
    <d v="2009-09-23T13:35:16"/>
    <x v="5"/>
  </r>
  <r>
    <n v="1553"/>
    <s v="Avatar in Training: Mastering the Four Elements of Nature"/>
    <s v="This project is about exhibiting the raw beauty of the elements through highlining, surfing, fire spinning and rock climbing."/>
    <x v="13"/>
    <n v="0"/>
    <x v="2"/>
    <s v="US"/>
    <s v="USD"/>
    <n v="1441176447"/>
    <n v="1438584447"/>
    <b v="0"/>
    <n v="0"/>
    <b v="0"/>
    <x v="24"/>
    <n v="0"/>
    <n v="0"/>
    <x v="8"/>
    <x v="24"/>
    <x v="1554"/>
    <d v="2014-01-13T17:49:11"/>
    <x v="2"/>
  </r>
  <r>
    <n v="1554"/>
    <s v="Barbara O'Donovan Designs"/>
    <s v="I create art by photographing flowers/seeds i would love to buy my own camera/computer/Photoshop and restore my old shed into my studio"/>
    <x v="23"/>
    <n v="0"/>
    <x v="2"/>
    <s v="AU"/>
    <s v="AUD"/>
    <n v="1438495390"/>
    <n v="1435903390"/>
    <b v="0"/>
    <n v="0"/>
    <b v="0"/>
    <x v="24"/>
    <n v="0"/>
    <n v="0"/>
    <x v="8"/>
    <x v="24"/>
    <x v="1555"/>
    <d v="2015-04-27T08:48:29"/>
    <x v="2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x v="24"/>
    <n v="0"/>
    <n v="0"/>
    <x v="8"/>
    <x v="24"/>
    <x v="1556"/>
    <d v="2011-05-09T17:31:01"/>
    <x v="2"/>
  </r>
  <r>
    <n v="1556"/>
    <s v="West Canada - A Coffee Table Book"/>
    <s v="To gather a collection of photographs for a coffee table book that displays the beauty of Canada's west."/>
    <x v="16"/>
    <n v="677"/>
    <x v="2"/>
    <s v="CA"/>
    <s v="CAD"/>
    <n v="1467603624"/>
    <n v="1465011624"/>
    <b v="0"/>
    <n v="12"/>
    <b v="0"/>
    <x v="24"/>
    <n v="45"/>
    <n v="56.42"/>
    <x v="8"/>
    <x v="24"/>
    <x v="1557"/>
    <d v="2016-06-28T22:00:04"/>
    <x v="4"/>
  </r>
  <r>
    <n v="1557"/>
    <s v="Reflecting Light Photo"/>
    <s v="I have always been captivated by photography, Now I am trying to set up my own company and publish my pictures."/>
    <x v="1"/>
    <n v="100"/>
    <x v="2"/>
    <s v="US"/>
    <s v="USD"/>
    <n v="1411227633"/>
    <n v="1408549233"/>
    <b v="0"/>
    <n v="1"/>
    <b v="0"/>
    <x v="24"/>
    <n v="4"/>
    <n v="100"/>
    <x v="8"/>
    <x v="24"/>
    <x v="1558"/>
    <d v="2014-02-01T22:29:05"/>
    <x v="5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x v="24"/>
    <n v="5"/>
    <n v="11.67"/>
    <x v="8"/>
    <x v="24"/>
    <x v="1559"/>
    <d v="2014-11-19T01:29:45"/>
    <x v="2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x v="24"/>
    <n v="0"/>
    <n v="50"/>
    <x v="8"/>
    <x v="24"/>
    <x v="1560"/>
    <d v="2013-04-25T16:18:34"/>
    <x v="2"/>
  </r>
  <r>
    <n v="1560"/>
    <s v="Fine Art Landscape 2015 Calendar"/>
    <s v="I would like to share my landscape photographic travels of 2014 with more than just family an friends. 12 months of images."/>
    <x v="1"/>
    <n v="94"/>
    <x v="2"/>
    <s v="US"/>
    <s v="USD"/>
    <n v="1415842193"/>
    <n v="1414110593"/>
    <b v="0"/>
    <n v="4"/>
    <b v="0"/>
    <x v="24"/>
    <n v="4"/>
    <n v="23.5"/>
    <x v="8"/>
    <x v="24"/>
    <x v="1561"/>
    <d v="2016-03-09T19:31:2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x v="5"/>
    <n v="67"/>
    <x v="1"/>
    <s v="US"/>
    <s v="USD"/>
    <n v="1383789603"/>
    <n v="1381194003"/>
    <b v="0"/>
    <n v="1"/>
    <b v="0"/>
    <x v="25"/>
    <n v="1"/>
    <n v="67"/>
    <x v="4"/>
    <x v="25"/>
    <x v="1562"/>
    <d v="2015-05-20T18:28:03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4"/>
    <n v="0"/>
    <x v="1"/>
    <s v="US"/>
    <s v="USD"/>
    <n v="1259715000"/>
    <n v="1253712916"/>
    <b v="0"/>
    <n v="0"/>
    <b v="0"/>
    <x v="25"/>
    <n v="0"/>
    <n v="0"/>
    <x v="4"/>
    <x v="25"/>
    <x v="1563"/>
    <d v="2016-02-04T00:47:39"/>
    <x v="8"/>
  </r>
  <r>
    <n v="1563"/>
    <s v="Expedition into the Empty Quarter - The Book (Canceled)"/>
    <s v="Unique book revealing my discoveries in the Empty Quarter of Oman. Collection of travel writing, poetry, artwork and science!"/>
    <x v="13"/>
    <n v="85"/>
    <x v="1"/>
    <s v="GB"/>
    <s v="GBP"/>
    <n v="1394815751"/>
    <n v="1389635351"/>
    <b v="0"/>
    <n v="2"/>
    <b v="0"/>
    <x v="25"/>
    <n v="1"/>
    <n v="42.5"/>
    <x v="4"/>
    <x v="25"/>
    <x v="1564"/>
    <d v="2017-02-20T00:00:02"/>
    <x v="5"/>
  </r>
  <r>
    <n v="1564"/>
    <s v="coming apart at the stitches... (Canceled)"/>
    <s v="This is a book of art and poetry that highlights the highs and lows of a young 20 something coming to terms with her bipolar."/>
    <x v="5"/>
    <n v="10"/>
    <x v="1"/>
    <s v="US"/>
    <s v="USD"/>
    <n v="1432843500"/>
    <n v="1430124509"/>
    <b v="0"/>
    <n v="1"/>
    <b v="0"/>
    <x v="25"/>
    <n v="0"/>
    <n v="10"/>
    <x v="4"/>
    <x v="25"/>
    <x v="1565"/>
    <d v="2015-01-13T22:15:29"/>
    <x v="2"/>
  </r>
  <r>
    <n v="1565"/>
    <s v="The National Forests Passport Project (Canceled)"/>
    <s v="Award-winning artists compete to have their art featured in the National Forests Passport Book depicting 9 Forest Regions of the US."/>
    <x v="24"/>
    <n v="100"/>
    <x v="1"/>
    <s v="US"/>
    <s v="USD"/>
    <n v="1307554261"/>
    <n v="1304962261"/>
    <b v="0"/>
    <n v="1"/>
    <b v="0"/>
    <x v="25"/>
    <n v="3"/>
    <n v="100"/>
    <x v="4"/>
    <x v="25"/>
    <x v="1566"/>
    <d v="2014-06-09T12:34:56"/>
    <x v="1"/>
  </r>
  <r>
    <n v="1566"/>
    <s v="DeVito Art Skull Island Kongstarter (Canceled)"/>
    <s v="Joe DeVito's first Art Book and original King Kong novellas available in both Limited and Deluxe Editions."/>
    <x v="12"/>
    <n v="6375"/>
    <x v="1"/>
    <s v="US"/>
    <s v="USD"/>
    <n v="1469656800"/>
    <n v="1467151204"/>
    <b v="0"/>
    <n v="59"/>
    <b v="0"/>
    <x v="25"/>
    <n v="21"/>
    <n v="108.05"/>
    <x v="4"/>
    <x v="25"/>
    <x v="1567"/>
    <d v="2015-05-16T21:06:08"/>
    <x v="4"/>
  </r>
  <r>
    <n v="1567"/>
    <s v="Kickstart a Traveling Heart (Canceled)"/>
    <s v="Traveling to create a book of my photography! Help support my trip and buy a book! Also limited edition t-shirts and prints for sale!"/>
    <x v="2"/>
    <n v="350"/>
    <x v="1"/>
    <s v="US"/>
    <s v="USD"/>
    <n v="1392595200"/>
    <n v="1391293745"/>
    <b v="0"/>
    <n v="13"/>
    <b v="0"/>
    <x v="25"/>
    <n v="4"/>
    <n v="26.92"/>
    <x v="4"/>
    <x v="25"/>
    <x v="1568"/>
    <d v="2012-05-25T20:20:48"/>
    <x v="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x v="25"/>
    <n v="14"/>
    <n v="155"/>
    <x v="4"/>
    <x v="25"/>
    <x v="1569"/>
    <d v="2010-08-09T01:34:51"/>
    <x v="5"/>
  </r>
  <r>
    <n v="1569"/>
    <s v="to be removed (Canceled)"/>
    <s v="to be removed"/>
    <x v="12"/>
    <n v="0"/>
    <x v="1"/>
    <s v="US"/>
    <s v="USD"/>
    <n v="1369498714"/>
    <n v="1366906714"/>
    <b v="0"/>
    <n v="0"/>
    <b v="0"/>
    <x v="25"/>
    <n v="0"/>
    <n v="0"/>
    <x v="4"/>
    <x v="25"/>
    <x v="1570"/>
    <d v="2013-07-26T23:54:51"/>
    <x v="6"/>
  </r>
  <r>
    <n v="1570"/>
    <s v="BEAUTIFUL DREAMERS: An Adult Coloring Book (Canceled)"/>
    <s v="A Coloring Book of Breathtaking Beauties_x000a_To Calm the Heart and Soul"/>
    <x v="13"/>
    <n v="2484"/>
    <x v="1"/>
    <s v="US"/>
    <s v="USD"/>
    <n v="1460140282"/>
    <n v="1457551882"/>
    <b v="0"/>
    <n v="52"/>
    <b v="0"/>
    <x v="25"/>
    <n v="41"/>
    <n v="47.77"/>
    <x v="4"/>
    <x v="25"/>
    <x v="1571"/>
    <d v="2012-03-22T01:12:06"/>
    <x v="4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x v="25"/>
    <n v="1"/>
    <n v="20"/>
    <x v="4"/>
    <x v="25"/>
    <x v="1572"/>
    <d v="2015-11-17T10:46:30"/>
    <x v="2"/>
  </r>
  <r>
    <n v="1572"/>
    <s v="A Countrified Wedding: A Guide to an English Country Wedding"/>
    <s v="So many brides want a country wedding, but where to start? Whether you want a barn or a tipi, this guide can help you plan your day."/>
    <x v="1"/>
    <n v="125"/>
    <x v="1"/>
    <s v="GB"/>
    <s v="GBP"/>
    <n v="1456703940"/>
    <n v="1454546859"/>
    <b v="0"/>
    <n v="3"/>
    <b v="0"/>
    <x v="25"/>
    <n v="5"/>
    <n v="41.67"/>
    <x v="4"/>
    <x v="25"/>
    <x v="1573"/>
    <d v="2015-08-30T18:57:33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"/>
    <n v="223"/>
    <x v="1"/>
    <s v="CA"/>
    <s v="CAD"/>
    <n v="1491019140"/>
    <n v="1487548802"/>
    <b v="0"/>
    <n v="3"/>
    <b v="0"/>
    <x v="25"/>
    <n v="2"/>
    <n v="74.33"/>
    <x v="4"/>
    <x v="25"/>
    <x v="1574"/>
    <d v="2014-08-26T21:43:11"/>
    <x v="3"/>
  </r>
  <r>
    <n v="1574"/>
    <s v="BLK/MTL the Illustrated Works of Carmine Diaz (Canceled)"/>
    <s v="BLK/MTL's Illustrated Works 100's of Hi-Res Pics ft. Custom Artist Carmine Diaz's popular Paintings packed into 1 Coffee table Art Book"/>
    <x v="5"/>
    <n v="506"/>
    <x v="1"/>
    <s v="US"/>
    <s v="USD"/>
    <n v="1424211329"/>
    <n v="1421187329"/>
    <b v="0"/>
    <n v="6"/>
    <b v="0"/>
    <x v="25"/>
    <n v="5"/>
    <n v="84.33"/>
    <x v="4"/>
    <x v="25"/>
    <x v="1575"/>
    <d v="2014-05-20T15:35:01"/>
    <x v="2"/>
  </r>
  <r>
    <n v="1575"/>
    <s v="Underwater Colors Of The Channel Islands (Canceled)"/>
    <s v="A stunning, limited-edition photography book displaying the colorful and exotic marine life in the waters along the Channel Islands"/>
    <x v="5"/>
    <n v="2291"/>
    <x v="1"/>
    <s v="US"/>
    <s v="USD"/>
    <n v="1404909296"/>
    <n v="1402317296"/>
    <b v="0"/>
    <n v="35"/>
    <b v="0"/>
    <x v="25"/>
    <n v="23"/>
    <n v="65.459999999999994"/>
    <x v="4"/>
    <x v="25"/>
    <x v="1576"/>
    <d v="2016-12-03T21:29:28"/>
    <x v="5"/>
  </r>
  <r>
    <n v="1576"/>
    <s v="The Obsessive Line Collection (Canceled)"/>
    <s v="For the publication of my first 3 books: an Art book, a graphic novel, and a coloring book"/>
    <x v="11"/>
    <n v="650"/>
    <x v="1"/>
    <s v="US"/>
    <s v="USD"/>
    <n v="1435698368"/>
    <n v="1431810368"/>
    <b v="0"/>
    <n v="10"/>
    <b v="0"/>
    <x v="25"/>
    <n v="13"/>
    <n v="65"/>
    <x v="4"/>
    <x v="25"/>
    <x v="1577"/>
    <d v="2015-03-06T02:30:22"/>
    <x v="2"/>
  </r>
  <r>
    <n v="1577"/>
    <s v="Abstract Image Photography Coffee Table Book (Canceled)"/>
    <s v="I've been putting together a portfolio of fine abstract photography of the highest quality, color, and design. A vision of beauty!"/>
    <x v="5"/>
    <n v="55"/>
    <x v="1"/>
    <s v="US"/>
    <s v="USD"/>
    <n v="1343161248"/>
    <n v="1337977248"/>
    <b v="0"/>
    <n v="2"/>
    <b v="0"/>
    <x v="25"/>
    <n v="1"/>
    <n v="27.5"/>
    <x v="4"/>
    <x v="25"/>
    <x v="1578"/>
    <d v="2014-11-13T22:49:25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x v="25"/>
    <n v="11"/>
    <n v="51.25"/>
    <x v="4"/>
    <x v="25"/>
    <x v="1579"/>
    <d v="2015-01-01T05:59:59"/>
    <x v="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x v="25"/>
    <n v="1"/>
    <n v="14"/>
    <x v="4"/>
    <x v="25"/>
    <x v="1580"/>
    <d v="2015-09-09T23:38:06"/>
    <x v="6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x v="25"/>
    <n v="0"/>
    <n v="0"/>
    <x v="4"/>
    <x v="25"/>
    <x v="1581"/>
    <d v="2015-08-24T20:34:24"/>
    <x v="7"/>
  </r>
  <r>
    <n v="1581"/>
    <s v="The Sharper Image"/>
    <s v="Photographic canvas prints depicting different scenes from around the globe, including local images taken in Sussex England."/>
    <x v="29"/>
    <n v="5"/>
    <x v="2"/>
    <s v="GB"/>
    <s v="GBP"/>
    <n v="1450521990"/>
    <n v="1447757190"/>
    <b v="0"/>
    <n v="1"/>
    <b v="0"/>
    <x v="26"/>
    <n v="1"/>
    <n v="5"/>
    <x v="8"/>
    <x v="26"/>
    <x v="1582"/>
    <d v="2016-03-04T17:25:41"/>
    <x v="2"/>
  </r>
  <r>
    <n v="1582"/>
    <s v="Scenes from New Orleans"/>
    <s v="I create canvas prints of images from in and around New Orleans"/>
    <x v="29"/>
    <n v="93"/>
    <x v="2"/>
    <s v="US"/>
    <s v="USD"/>
    <n v="1445894400"/>
    <n v="1440961053"/>
    <b v="0"/>
    <n v="3"/>
    <b v="0"/>
    <x v="26"/>
    <n v="9"/>
    <n v="31"/>
    <x v="8"/>
    <x v="26"/>
    <x v="1583"/>
    <d v="2015-02-11T01:44:45"/>
    <x v="2"/>
  </r>
  <r>
    <n v="1583"/>
    <s v="Follow in footsteps an awesome book adventure"/>
    <s v="I am a photographer who is inspired by the original Jules Verne story. I will make a thousands of photo and video materials for You."/>
    <x v="23"/>
    <n v="15"/>
    <x v="2"/>
    <s v="GB"/>
    <s v="GBP"/>
    <n v="1411681391"/>
    <n v="1409089391"/>
    <b v="0"/>
    <n v="1"/>
    <b v="0"/>
    <x v="26"/>
    <n v="0"/>
    <n v="15"/>
    <x v="8"/>
    <x v="26"/>
    <x v="1584"/>
    <d v="2015-01-29T20:17:35"/>
    <x v="5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x v="26"/>
    <n v="0"/>
    <n v="0"/>
    <x v="8"/>
    <x v="26"/>
    <x v="1585"/>
    <d v="2016-03-16T17:06:22"/>
    <x v="5"/>
  </r>
  <r>
    <n v="1585"/>
    <s v="Live 4 The Rush: Palooza Pics"/>
    <s v="We've explored some of the most amazing places in New Zealand and can't think of a better way to share our experiences than a photo :)"/>
    <x v="14"/>
    <n v="1580"/>
    <x v="2"/>
    <s v="CA"/>
    <s v="CAD"/>
    <n v="1482663600"/>
    <n v="1480800568"/>
    <b v="0"/>
    <n v="12"/>
    <b v="0"/>
    <x v="26"/>
    <n v="79"/>
    <n v="131.66999999999999"/>
    <x v="8"/>
    <x v="26"/>
    <x v="1586"/>
    <d v="2014-05-21T01:12:08"/>
    <x v="4"/>
  </r>
  <r>
    <n v="1586"/>
    <s v="Missouri In Pictures"/>
    <s v="Show the world the beauty that is in all of our back yards!"/>
    <x v="16"/>
    <n v="0"/>
    <x v="2"/>
    <s v="US"/>
    <s v="USD"/>
    <n v="1428197422"/>
    <n v="1425609022"/>
    <b v="0"/>
    <n v="0"/>
    <b v="0"/>
    <x v="26"/>
    <n v="0"/>
    <n v="0"/>
    <x v="8"/>
    <x v="26"/>
    <x v="1587"/>
    <d v="2014-10-29T10:19:29"/>
    <x v="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x v="26"/>
    <n v="0"/>
    <n v="1"/>
    <x v="8"/>
    <x v="26"/>
    <x v="1588"/>
    <d v="2016-08-21T08:29:57"/>
    <x v="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x v="26"/>
    <n v="0"/>
    <n v="0"/>
    <x v="8"/>
    <x v="26"/>
    <x v="1589"/>
    <d v="2015-05-27T16:00:58"/>
    <x v="2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x v="26"/>
    <n v="0"/>
    <n v="0"/>
    <x v="8"/>
    <x v="26"/>
    <x v="1590"/>
    <d v="2016-03-09T12:56:16"/>
    <x v="2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x v="26"/>
    <n v="2"/>
    <n v="510"/>
    <x v="8"/>
    <x v="26"/>
    <x v="1591"/>
    <d v="2014-06-01T01:22:32"/>
    <x v="2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x v="26"/>
    <n v="29"/>
    <n v="44.48"/>
    <x v="8"/>
    <x v="26"/>
    <x v="1592"/>
    <d v="2011-04-05T02:13:53"/>
    <x v="4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x v="26"/>
    <n v="0"/>
    <n v="0"/>
    <x v="8"/>
    <x v="26"/>
    <x v="1593"/>
    <d v="2011-09-02T07:08:37"/>
    <x v="2"/>
  </r>
  <r>
    <n v="1593"/>
    <s v="Picturing Italy"/>
    <s v="A trip to fulfill a dream of capturing the wonders and history of ancient Italy in person."/>
    <x v="30"/>
    <n v="3"/>
    <x v="2"/>
    <s v="US"/>
    <s v="USD"/>
    <n v="1425154655"/>
    <n v="1422562655"/>
    <b v="0"/>
    <n v="3"/>
    <b v="0"/>
    <x v="26"/>
    <n v="0"/>
    <n v="1"/>
    <x v="8"/>
    <x v="26"/>
    <x v="1594"/>
    <d v="2011-11-29T04:04:19"/>
    <x v="2"/>
  </r>
  <r>
    <n v="1594"/>
    <s v="Scenes and Things from New Orleans"/>
    <s v="I photograph my love of New Orleans, create canvases and share those memories with you."/>
    <x v="29"/>
    <n v="205"/>
    <x v="2"/>
    <s v="US"/>
    <s v="USD"/>
    <n v="1463329260"/>
    <n v="1458147982"/>
    <b v="0"/>
    <n v="10"/>
    <b v="0"/>
    <x v="26"/>
    <n v="21"/>
    <n v="20.5"/>
    <x v="8"/>
    <x v="26"/>
    <x v="1595"/>
    <d v="2012-02-06T20:17:15"/>
    <x v="4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x v="26"/>
    <n v="0"/>
    <n v="40"/>
    <x v="8"/>
    <x v="26"/>
    <x v="1596"/>
    <d v="2011-07-23T00:18:33"/>
    <x v="5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x v="26"/>
    <n v="2"/>
    <n v="25"/>
    <x v="8"/>
    <x v="26"/>
    <x v="1597"/>
    <d v="2010-12-24T02:40:38"/>
    <x v="5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x v="26"/>
    <n v="0"/>
    <n v="0"/>
    <x v="8"/>
    <x v="26"/>
    <x v="1598"/>
    <d v="2012-05-24T19:24:11"/>
    <x v="4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x v="26"/>
    <n v="0"/>
    <n v="1"/>
    <x v="8"/>
    <x v="26"/>
    <x v="1599"/>
    <d v="2013-11-29T19:56:26"/>
    <x v="2"/>
  </r>
  <r>
    <n v="1599"/>
    <s v="The Londoner: Prints &amp; Canvas"/>
    <s v="A London photographer trekking 5,895m up Africa's Mount Kilimanjaro to pursue and enrich a career."/>
    <x v="4"/>
    <n v="0"/>
    <x v="2"/>
    <s v="GB"/>
    <s v="GBP"/>
    <n v="1460116576"/>
    <n v="1457528176"/>
    <b v="0"/>
    <n v="0"/>
    <b v="0"/>
    <x v="26"/>
    <n v="0"/>
    <n v="0"/>
    <x v="8"/>
    <x v="26"/>
    <x v="1600"/>
    <d v="2011-09-10T00:01:49"/>
    <x v="4"/>
  </r>
  <r>
    <n v="1600"/>
    <s v="Organic in India"/>
    <s v="I plan to document volunteer work on an organic farm in rural India, and photograph the people and places I encounter during the trip."/>
    <x v="11"/>
    <n v="367"/>
    <x v="2"/>
    <s v="US"/>
    <s v="USD"/>
    <n v="1405401060"/>
    <n v="1401585752"/>
    <b v="0"/>
    <n v="9"/>
    <b v="0"/>
    <x v="26"/>
    <n v="7"/>
    <n v="40.78"/>
    <x v="8"/>
    <x v="26"/>
    <x v="1601"/>
    <d v="2012-11-15T22:11:50"/>
    <x v="5"/>
  </r>
  <r>
    <n v="1601"/>
    <s v="Release Soundzero's Debut Album!"/>
    <s v="We're so close to releasing our long-awaited debut album! A little help will go a long way... let's do this!"/>
    <x v="1"/>
    <n v="2706.23"/>
    <x v="0"/>
    <s v="US"/>
    <s v="USD"/>
    <n v="1304561633"/>
    <n v="1301969633"/>
    <b v="0"/>
    <n v="56"/>
    <b v="1"/>
    <x v="12"/>
    <n v="108"/>
    <n v="48.33"/>
    <x v="1"/>
    <x v="12"/>
    <x v="1602"/>
    <d v="2013-05-15T00:00:32"/>
    <x v="1"/>
  </r>
  <r>
    <n v="1602"/>
    <s v="The Material - Let You Down music video"/>
    <s v="We need the help of fans of both music and film alike to help us create our collective vision for this song."/>
    <x v="16"/>
    <n v="1502.5"/>
    <x v="0"/>
    <s v="US"/>
    <s v="USD"/>
    <n v="1318633200"/>
    <n v="1314947317"/>
    <b v="0"/>
    <n v="32"/>
    <b v="1"/>
    <x v="12"/>
    <n v="100"/>
    <n v="46.95"/>
    <x v="1"/>
    <x v="12"/>
    <x v="1603"/>
    <d v="2012-12-03T20:59:44"/>
    <x v="1"/>
  </r>
  <r>
    <n v="1603"/>
    <s v="Max's First Solo Album!"/>
    <s v="An exercise in the wild and dangerous world of solo musicianship by Maxwell D Feinstein."/>
    <x v="14"/>
    <n v="2000.66"/>
    <x v="0"/>
    <s v="US"/>
    <s v="USD"/>
    <n v="1327723459"/>
    <n v="1322539459"/>
    <b v="0"/>
    <n v="30"/>
    <b v="1"/>
    <x v="12"/>
    <n v="100"/>
    <n v="66.69"/>
    <x v="1"/>
    <x v="12"/>
    <x v="1604"/>
    <d v="2012-06-22T01:40:02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x v="12"/>
    <n v="122"/>
    <n v="48.84"/>
    <x v="1"/>
    <x v="12"/>
    <x v="1605"/>
    <d v="2014-06-04T23:32:49"/>
    <x v="7"/>
  </r>
  <r>
    <n v="1605"/>
    <s v="A Band of Orcs Official Gaming Miniatures Presale"/>
    <s v="A Band of Orcs needs gas, tires &amp; tags to get to GenCon Indy for the debut of their 28 mm gaming miniatures and historic live concert!"/>
    <x v="13"/>
    <n v="6041.6"/>
    <x v="0"/>
    <s v="US"/>
    <s v="USD"/>
    <n v="1312182000"/>
    <n v="1311380313"/>
    <b v="0"/>
    <n v="44"/>
    <b v="1"/>
    <x v="12"/>
    <n v="101"/>
    <n v="137.31"/>
    <x v="1"/>
    <x v="12"/>
    <x v="1606"/>
    <d v="2011-10-29T01:13:16"/>
    <x v="1"/>
  </r>
  <r>
    <n v="1606"/>
    <s v="The Scurvies to release new album this summer! Check it out!"/>
    <s v="The Scurvies, an independent punk rock 'n' roll band are recording a new album to be released on vinyl and CD, on their very own label."/>
    <x v="8"/>
    <n v="8080.33"/>
    <x v="0"/>
    <s v="US"/>
    <s v="USD"/>
    <n v="1300930838"/>
    <n v="1293158438"/>
    <b v="0"/>
    <n v="92"/>
    <b v="1"/>
    <x v="12"/>
    <n v="101"/>
    <n v="87.83"/>
    <x v="1"/>
    <x v="12"/>
    <x v="1607"/>
    <d v="2012-10-12T17:10:21"/>
    <x v="0"/>
  </r>
  <r>
    <n v="1607"/>
    <s v="New Tour Bus for The Slants"/>
    <s v="The world's only all-Asian American dance rock band, The Slants, needs a bus to tour cons, shows, and festivals."/>
    <x v="5"/>
    <n v="14511"/>
    <x v="0"/>
    <s v="US"/>
    <s v="USD"/>
    <n v="1339701851"/>
    <n v="1337887451"/>
    <b v="0"/>
    <n v="205"/>
    <b v="1"/>
    <x v="12"/>
    <n v="145"/>
    <n v="70.790000000000006"/>
    <x v="1"/>
    <x v="12"/>
    <x v="1608"/>
    <d v="2013-09-29T15:56:28"/>
    <x v="7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x v="12"/>
    <n v="101"/>
    <n v="52.83"/>
    <x v="1"/>
    <x v="12"/>
    <x v="1609"/>
    <d v="2013-01-27T15:42:15"/>
    <x v="6"/>
  </r>
  <r>
    <n v="1609"/>
    <s v="Get Still the Sky's Limit on the Road! (&amp; with a new album!)"/>
    <s v="Still the Sky's Limit is finishing their first full length album and going on a full US tour, and WE NEED YOUR HELP!"/>
    <x v="16"/>
    <n v="1775"/>
    <x v="0"/>
    <s v="US"/>
    <s v="USD"/>
    <n v="1320220800"/>
    <n v="1315612909"/>
    <b v="0"/>
    <n v="4"/>
    <b v="1"/>
    <x v="12"/>
    <n v="118"/>
    <n v="443.75"/>
    <x v="1"/>
    <x v="12"/>
    <x v="1610"/>
    <d v="2014-08-25T04:28:06"/>
    <x v="1"/>
  </r>
  <r>
    <n v="1610"/>
    <s v="So The Story Goes: The New Album by &quot;Just Joe&quot; Altier"/>
    <s v="So The Story Goes is the upcoming album from &quot;Just Joe&quot; Altier."/>
    <x v="14"/>
    <n v="5437"/>
    <x v="0"/>
    <s v="US"/>
    <s v="USD"/>
    <n v="1355609510"/>
    <n v="1353017510"/>
    <b v="0"/>
    <n v="112"/>
    <b v="1"/>
    <x v="12"/>
    <n v="272"/>
    <n v="48.54"/>
    <x v="1"/>
    <x v="12"/>
    <x v="1611"/>
    <d v="2013-02-16T08:09:00"/>
    <x v="7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x v="12"/>
    <n v="125"/>
    <n v="37.07"/>
    <x v="1"/>
    <x v="12"/>
    <x v="1612"/>
    <d v="2012-04-04T14:33:35"/>
    <x v="6"/>
  </r>
  <r>
    <n v="1612"/>
    <s v="Join AT THE WAYSIDE For The &quot;Ready...Set...Snow Tour!&quot;"/>
    <s v="Help us achieve our goal to get our van repaired, gassed up, and road-ready for our winter tour!"/>
    <x v="4"/>
    <n v="550"/>
    <x v="0"/>
    <s v="US"/>
    <s v="USD"/>
    <n v="1357160384"/>
    <n v="1354568384"/>
    <b v="0"/>
    <n v="11"/>
    <b v="1"/>
    <x v="12"/>
    <n v="110"/>
    <n v="50"/>
    <x v="1"/>
    <x v="12"/>
    <x v="1613"/>
    <d v="2014-11-07T07:04:34"/>
    <x v="7"/>
  </r>
  <r>
    <n v="1613"/>
    <s v="New  E.P. mastering and recording"/>
    <s v="Ghosts and Paper Hearts are getting ready to release their new EP and we want it to be sent everywhere. Help us out PLEASE!!!!!"/>
    <x v="29"/>
    <n v="1015"/>
    <x v="0"/>
    <s v="US"/>
    <s v="USD"/>
    <n v="1342921202"/>
    <n v="1340329202"/>
    <b v="0"/>
    <n v="26"/>
    <b v="1"/>
    <x v="12"/>
    <n v="102"/>
    <n v="39.04"/>
    <x v="1"/>
    <x v="12"/>
    <x v="1614"/>
    <d v="2013-06-28T16:31:29"/>
    <x v="7"/>
  </r>
  <r>
    <n v="1614"/>
    <s v="Chaotic Resemblance 2015 album, Produced by Oz Fox - Stryper"/>
    <s v="We are going into the studio this June/July to begin our New Album. Pre-order the CD &amp; join us as we present The Greatest Show Alive."/>
    <x v="11"/>
    <n v="5135"/>
    <x v="0"/>
    <s v="US"/>
    <s v="USD"/>
    <n v="1407085200"/>
    <n v="1401924769"/>
    <b v="0"/>
    <n v="77"/>
    <b v="1"/>
    <x v="12"/>
    <n v="103"/>
    <n v="66.69"/>
    <x v="1"/>
    <x v="12"/>
    <x v="1615"/>
    <d v="2012-11-30T08:48:55"/>
    <x v="5"/>
  </r>
  <r>
    <n v="1615"/>
    <s v="PRE ORDER Reno Divorce Digital CD &quot;Stuck On You&quot; $15 or more"/>
    <s v="We are Reno Divorce!! Here is a taste of our upcoming release and we invite you to be a part of it."/>
    <x v="8"/>
    <n v="9130"/>
    <x v="0"/>
    <s v="US"/>
    <s v="USD"/>
    <n v="1323742396"/>
    <n v="1319850796"/>
    <b v="0"/>
    <n v="136"/>
    <b v="1"/>
    <x v="12"/>
    <n v="114"/>
    <n v="67.13"/>
    <x v="1"/>
    <x v="12"/>
    <x v="1616"/>
    <d v="2012-08-14T16:47:33"/>
    <x v="1"/>
  </r>
  <r>
    <n v="1616"/>
    <s v="Aly Jados: the New EP rOckNrOLLa"/>
    <s v="HELP! We don't have much time.....Join Aly Jados in making her new EP a reality before the world ends!!!!"/>
    <x v="5"/>
    <n v="10420"/>
    <x v="0"/>
    <s v="US"/>
    <s v="USD"/>
    <n v="1353621600"/>
    <n v="1350061821"/>
    <b v="0"/>
    <n v="157"/>
    <b v="1"/>
    <x v="12"/>
    <n v="104"/>
    <n v="66.37"/>
    <x v="1"/>
    <x v="12"/>
    <x v="1617"/>
    <d v="2013-11-01T20:21:07"/>
    <x v="7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x v="12"/>
    <n v="146"/>
    <n v="64.62"/>
    <x v="1"/>
    <x v="12"/>
    <x v="1618"/>
    <d v="2012-10-23T16:58:09"/>
    <x v="6"/>
  </r>
  <r>
    <n v="1618"/>
    <s v="Janus Word Album"/>
    <s v="Janus Word combines hard rock with melodic acoustic music for a unique and awesome sound."/>
    <x v="16"/>
    <n v="1576"/>
    <x v="0"/>
    <s v="US"/>
    <s v="USD"/>
    <n v="1362757335"/>
    <n v="1359301335"/>
    <b v="0"/>
    <n v="27"/>
    <b v="1"/>
    <x v="12"/>
    <n v="105"/>
    <n v="58.37"/>
    <x v="1"/>
    <x v="12"/>
    <x v="1619"/>
    <d v="2014-05-15T17:41:22"/>
    <x v="6"/>
  </r>
  <r>
    <n v="1619"/>
    <s v="Casual Encounters: The Quest For a PA"/>
    <s v="Creating a live show experience that does justice to the musicianship and time spent rehearsing.  Help us weave this sonic tapestry!"/>
    <x v="16"/>
    <n v="2000"/>
    <x v="0"/>
    <s v="US"/>
    <s v="USD"/>
    <n v="1410755286"/>
    <n v="1408940886"/>
    <b v="0"/>
    <n v="23"/>
    <b v="1"/>
    <x v="12"/>
    <n v="133"/>
    <n v="86.96"/>
    <x v="1"/>
    <x v="12"/>
    <x v="1620"/>
    <d v="2014-01-06T20:48:53"/>
    <x v="5"/>
  </r>
  <r>
    <n v="1620"/>
    <s v="Kickstart my music career with 300 CDs"/>
    <s v="Kickstarting my music career with 300 hard copy CDs of my first release."/>
    <x v="29"/>
    <n v="1130"/>
    <x v="0"/>
    <s v="US"/>
    <s v="USD"/>
    <n v="1361606940"/>
    <n v="1361002140"/>
    <b v="0"/>
    <n v="17"/>
    <b v="1"/>
    <x v="12"/>
    <n v="113"/>
    <n v="66.47"/>
    <x v="1"/>
    <x v="12"/>
    <x v="1621"/>
    <d v="2012-01-31T20:06:15"/>
    <x v="6"/>
  </r>
  <r>
    <n v="1621"/>
    <s v="The First Full Length Fifth Freedom Album"/>
    <s v="Its long over due! Help us fund our debut album! We need all our friends and fans support on this! Lets make it happen!"/>
    <x v="11"/>
    <n v="6060"/>
    <x v="0"/>
    <s v="US"/>
    <s v="USD"/>
    <n v="1338177540"/>
    <n v="1333550015"/>
    <b v="0"/>
    <n v="37"/>
    <b v="1"/>
    <x v="12"/>
    <n v="121"/>
    <n v="163.78"/>
    <x v="1"/>
    <x v="12"/>
    <x v="1622"/>
    <d v="2012-09-12T20:37:41"/>
    <x v="7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x v="12"/>
    <n v="102"/>
    <n v="107.98"/>
    <x v="1"/>
    <x v="12"/>
    <x v="1623"/>
    <d v="2011-07-26T08:10:54"/>
    <x v="5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x v="12"/>
    <n v="101"/>
    <n v="42.11"/>
    <x v="1"/>
    <x v="12"/>
    <x v="1624"/>
    <d v="2011-12-19T21:12:36"/>
    <x v="6"/>
  </r>
  <r>
    <n v="1624"/>
    <s v="Joey De Noble needs YOUR help!"/>
    <s v="Joey De Noble is raising money to help record his latest music, and he wants YOU to be a part of it!"/>
    <x v="29"/>
    <n v="1180"/>
    <x v="0"/>
    <s v="US"/>
    <s v="USD"/>
    <n v="1357721335"/>
    <n v="1354265335"/>
    <b v="0"/>
    <n v="25"/>
    <b v="1"/>
    <x v="12"/>
    <n v="118"/>
    <n v="47.2"/>
    <x v="1"/>
    <x v="12"/>
    <x v="1625"/>
    <d v="2011-04-25T04:33:21"/>
    <x v="7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x v="12"/>
    <n v="155"/>
    <n v="112.02"/>
    <x v="1"/>
    <x v="12"/>
    <x v="1626"/>
    <d v="2016-05-12T20:51:01"/>
    <x v="7"/>
  </r>
  <r>
    <n v="1626"/>
    <s v="The Protest's Next Album"/>
    <s v="Help Christian Rock Band &quot;The Protest&quot; fund their new album and further their mission of positively impacting lives."/>
    <x v="8"/>
    <n v="8095"/>
    <x v="0"/>
    <s v="US"/>
    <s v="USD"/>
    <n v="1385932867"/>
    <n v="1383337267"/>
    <b v="0"/>
    <n v="108"/>
    <b v="1"/>
    <x v="12"/>
    <n v="101"/>
    <n v="74.95"/>
    <x v="1"/>
    <x v="12"/>
    <x v="1627"/>
    <d v="2011-04-30T02:04:48"/>
    <x v="6"/>
  </r>
  <r>
    <n v="1627"/>
    <s v="River Of Thorns - First CD Release"/>
    <s v="River of Thorns is a recording duo based in southeast Michigan.  We're releasing a great sounding cd recorded in a tiny home studio!"/>
    <x v="14"/>
    <n v="2340"/>
    <x v="0"/>
    <s v="US"/>
    <s v="USD"/>
    <n v="1353905940"/>
    <n v="1351011489"/>
    <b v="0"/>
    <n v="38"/>
    <b v="1"/>
    <x v="12"/>
    <n v="117"/>
    <n v="61.58"/>
    <x v="1"/>
    <x v="12"/>
    <x v="1628"/>
    <d v="2009-11-05T18:02:20"/>
    <x v="7"/>
  </r>
  <r>
    <n v="1628"/>
    <s v="&quot;Songs for Tsippora&quot; Byronâ€™s DEBUT EP"/>
    <s v="Original Jewish rock music on human relationships and identity"/>
    <x v="24"/>
    <n v="4037"/>
    <x v="0"/>
    <s v="US"/>
    <s v="USD"/>
    <n v="1403026882"/>
    <n v="1400175682"/>
    <b v="0"/>
    <n v="88"/>
    <b v="1"/>
    <x v="12"/>
    <n v="101"/>
    <n v="45.88"/>
    <x v="1"/>
    <x v="12"/>
    <x v="1629"/>
    <d v="2013-01-14T16:29:28"/>
    <x v="5"/>
  </r>
  <r>
    <n v="1629"/>
    <s v="Off The Turnpike | A Loud New Way to Release Loud New Music"/>
    <s v="Help Off The Turnpike release new music, and set fire to everything!"/>
    <x v="13"/>
    <n v="6220"/>
    <x v="0"/>
    <s v="US"/>
    <s v="USD"/>
    <n v="1392929333"/>
    <n v="1389041333"/>
    <b v="0"/>
    <n v="82"/>
    <b v="1"/>
    <x v="12"/>
    <n v="104"/>
    <n v="75.849999999999994"/>
    <x v="1"/>
    <x v="12"/>
    <x v="1630"/>
    <d v="2012-02-02T15:39:25"/>
    <x v="5"/>
  </r>
  <r>
    <n v="1630"/>
    <s v="Golden Grenade Records Their Debut EP"/>
    <s v="Inspired by the legacy of Tex Tucker, Golden Grenade is setting out to record their first CD with heavy hearts and intense purpose."/>
    <x v="24"/>
    <n v="10610"/>
    <x v="0"/>
    <s v="US"/>
    <s v="USD"/>
    <n v="1330671540"/>
    <n v="1328040375"/>
    <b v="0"/>
    <n v="126"/>
    <b v="1"/>
    <x v="12"/>
    <n v="265"/>
    <n v="84.21"/>
    <x v="1"/>
    <x v="12"/>
    <x v="1631"/>
    <d v="2010-07-20T05:32:35"/>
    <x v="7"/>
  </r>
  <r>
    <n v="1631"/>
    <s v="The Sweet Remains record their sophomore studio album!"/>
    <s v="We're putting together our next studio album, and we want you to be a part of it. Check out the video for some clips from the studio."/>
    <x v="5"/>
    <n v="15591"/>
    <x v="0"/>
    <s v="US"/>
    <s v="USD"/>
    <n v="1350074261"/>
    <n v="1347482261"/>
    <b v="0"/>
    <n v="133"/>
    <b v="1"/>
    <x v="12"/>
    <n v="156"/>
    <n v="117.23"/>
    <x v="1"/>
    <x v="12"/>
    <x v="1632"/>
    <d v="2014-11-19T14:19:04"/>
    <x v="7"/>
  </r>
  <r>
    <n v="1632"/>
    <s v="Culprit needs a van!"/>
    <s v="Hey everyone! If you don't already know, we're Culprit, a 4-piece rock band from Los Angeles &amp; we are in dire need of a new tour van!"/>
    <x v="24"/>
    <n v="4065"/>
    <x v="0"/>
    <s v="US"/>
    <s v="USD"/>
    <n v="1316851854"/>
    <n v="1311667854"/>
    <b v="0"/>
    <n v="47"/>
    <b v="1"/>
    <x v="12"/>
    <n v="102"/>
    <n v="86.49"/>
    <x v="1"/>
    <x v="12"/>
    <x v="1633"/>
    <d v="2011-05-25T00:35:27"/>
    <x v="1"/>
  </r>
  <r>
    <n v="1633"/>
    <s v="ELIZABETH REX"/>
    <s v="We are a four piece rock band that has played shows in and around NYC including Mercury Lounge.  Two of our members are now in LA."/>
    <x v="5"/>
    <n v="10000"/>
    <x v="0"/>
    <s v="US"/>
    <s v="USD"/>
    <n v="1326690000"/>
    <n v="1324329156"/>
    <b v="0"/>
    <n v="58"/>
    <b v="1"/>
    <x v="12"/>
    <n v="100"/>
    <n v="172.41"/>
    <x v="1"/>
    <x v="12"/>
    <x v="1634"/>
    <d v="2012-08-25T19:46:52"/>
    <x v="1"/>
  </r>
  <r>
    <n v="1634"/>
    <s v="RUBEDO: Debut Full Length Album"/>
    <s v="Recording Debut  Album w/ Producer Ikey Owens from Free Moral Agents/ The Mars Volta"/>
    <x v="14"/>
    <n v="2010"/>
    <x v="0"/>
    <s v="US"/>
    <s v="USD"/>
    <n v="1306994340"/>
    <n v="1303706001"/>
    <b v="0"/>
    <n v="32"/>
    <b v="1"/>
    <x v="12"/>
    <n v="101"/>
    <n v="62.81"/>
    <x v="1"/>
    <x v="12"/>
    <x v="1635"/>
    <d v="2012-09-23T01:26:00"/>
    <x v="1"/>
  </r>
  <r>
    <n v="1635"/>
    <s v="The World Over's New EP, &quot;MOUNTAINS&quot;."/>
    <s v="TWO will be recording their next album, MOUNTAINS, in July and need your help to make their vision a reality. Many perks are available!"/>
    <x v="14"/>
    <n v="2506"/>
    <x v="0"/>
    <s v="US"/>
    <s v="USD"/>
    <n v="1468270261"/>
    <n v="1463086261"/>
    <b v="0"/>
    <n v="37"/>
    <b v="1"/>
    <x v="12"/>
    <n v="125"/>
    <n v="67.73"/>
    <x v="1"/>
    <x v="12"/>
    <x v="1636"/>
    <d v="2013-09-04T14:49:00"/>
    <x v="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x v="12"/>
    <n v="104"/>
    <n v="53.56"/>
    <x v="1"/>
    <x v="12"/>
    <x v="1637"/>
    <d v="2014-07-13T10:48:23"/>
    <x v="1"/>
  </r>
  <r>
    <n v="1637"/>
    <s v="We Fly to Philly / Release new album / Tour west coast"/>
    <s v="We (the band Sunset) has been invited to play in Philadelphia.   Help us get there and you will receive special prizes."/>
    <x v="4"/>
    <n v="519"/>
    <x v="0"/>
    <s v="US"/>
    <s v="USD"/>
    <n v="1262302740"/>
    <n v="1257444140"/>
    <b v="0"/>
    <n v="15"/>
    <b v="1"/>
    <x v="12"/>
    <n v="104"/>
    <n v="34.6"/>
    <x v="1"/>
    <x v="12"/>
    <x v="1638"/>
    <d v="2012-05-10T09:49:37"/>
    <x v="8"/>
  </r>
  <r>
    <n v="1638"/>
    <s v="Avenues EP 2013"/>
    <s v="Avenues will be going in to the studio to record a new EP with Matt Allison!"/>
    <x v="29"/>
    <n v="1050"/>
    <x v="0"/>
    <s v="US"/>
    <s v="USD"/>
    <n v="1362086700"/>
    <n v="1358180968"/>
    <b v="0"/>
    <n v="27"/>
    <b v="1"/>
    <x v="12"/>
    <n v="105"/>
    <n v="38.89"/>
    <x v="1"/>
    <x v="12"/>
    <x v="1639"/>
    <d v="2011-02-18T16:54:42"/>
    <x v="6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x v="12"/>
    <n v="100"/>
    <n v="94.74"/>
    <x v="1"/>
    <x v="12"/>
    <x v="1640"/>
    <d v="2014-04-08T16:25:55"/>
    <x v="7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x v="12"/>
    <n v="170"/>
    <n v="39.97"/>
    <x v="1"/>
    <x v="12"/>
    <x v="1641"/>
    <d v="2013-09-09T10:27:17"/>
    <x v="0"/>
  </r>
  <r>
    <n v="1641"/>
    <s v="Tanya Dartson- Run for Your Life music video"/>
    <s v="Music Video For Upbeat and Inspiring Song - Run For Your Life"/>
    <x v="1"/>
    <n v="2535"/>
    <x v="0"/>
    <s v="US"/>
    <s v="USD"/>
    <n v="1418998744"/>
    <n v="1416406744"/>
    <b v="0"/>
    <n v="26"/>
    <b v="1"/>
    <x v="27"/>
    <n v="101"/>
    <n v="97.5"/>
    <x v="1"/>
    <x v="27"/>
    <x v="1642"/>
    <d v="2011-03-23T21:37:00"/>
    <x v="5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x v="27"/>
    <n v="100"/>
    <n v="42.86"/>
    <x v="1"/>
    <x v="27"/>
    <x v="1643"/>
    <d v="2013-10-25T11:49:53"/>
    <x v="1"/>
  </r>
  <r>
    <n v="1643"/>
    <s v="This Is All Now's Brand New Album!!"/>
    <s v="This Is All Now is putting out a brand new record, and we need YOUR help to do it!"/>
    <x v="11"/>
    <n v="6235"/>
    <x v="0"/>
    <s v="US"/>
    <s v="USD"/>
    <n v="1348516012"/>
    <n v="1345924012"/>
    <b v="0"/>
    <n v="37"/>
    <b v="1"/>
    <x v="27"/>
    <n v="125"/>
    <n v="168.51"/>
    <x v="1"/>
    <x v="27"/>
    <x v="1644"/>
    <d v="2011-03-24T20:01:36"/>
    <x v="7"/>
  </r>
  <r>
    <n v="1644"/>
    <s v="Kevin Wood - Out Among The Wolves"/>
    <s v="Be a part of helping Singer/Songwriter Kevin Wood bring his 3rd Album &quot;Out Among The Wolves&quot; from the studio to you!"/>
    <x v="5"/>
    <n v="10950"/>
    <x v="0"/>
    <s v="US"/>
    <s v="USD"/>
    <n v="1353551160"/>
    <n v="1348363560"/>
    <b v="0"/>
    <n v="128"/>
    <b v="1"/>
    <x v="27"/>
    <n v="110"/>
    <n v="85.55"/>
    <x v="1"/>
    <x v="27"/>
    <x v="1645"/>
    <d v="2012-03-19T21:22:40"/>
    <x v="7"/>
  </r>
  <r>
    <n v="1645"/>
    <s v="John Clark Records His Debut Album â€œAll I Haveâ€"/>
    <s v="&quot;All I Have is filled with soaring pianos and bright guitars; heartfelt songs coupled with intuitive melodic compositions&quot;"/>
    <x v="11"/>
    <n v="5540"/>
    <x v="0"/>
    <s v="US"/>
    <s v="USD"/>
    <n v="1379515740"/>
    <n v="1378306140"/>
    <b v="0"/>
    <n v="10"/>
    <b v="1"/>
    <x v="27"/>
    <n v="111"/>
    <n v="554"/>
    <x v="1"/>
    <x v="27"/>
    <x v="1646"/>
    <d v="2012-03-06T19:00:20"/>
    <x v="6"/>
  </r>
  <r>
    <n v="1646"/>
    <s v="MADAM Album"/>
    <s v="Album 3 funds.We have 13 amazing songs ready to go . a fantastic engineer to mix them, James Aparicio(Depeche Mode/Liars.We need you xx"/>
    <x v="14"/>
    <n v="2204"/>
    <x v="0"/>
    <s v="GB"/>
    <s v="GBP"/>
    <n v="1408039860"/>
    <n v="1405248503"/>
    <b v="0"/>
    <n v="83"/>
    <b v="1"/>
    <x v="27"/>
    <n v="110"/>
    <n v="26.55"/>
    <x v="1"/>
    <x v="27"/>
    <x v="1647"/>
    <d v="2012-11-13T22:17:32"/>
    <x v="5"/>
  </r>
  <r>
    <n v="1647"/>
    <s v="JAYSIN + HOT MUSIC VIDEO = EPICNESS!! GRAMMY POP SOUL"/>
    <s v="Grammy Pop Soul Artist Jaysin is raising funds to make the most EPIC Music Video ever and he wants to PUT YOU IN IT!"/>
    <x v="11"/>
    <n v="5236"/>
    <x v="0"/>
    <s v="US"/>
    <s v="USD"/>
    <n v="1339235377"/>
    <n v="1336643377"/>
    <b v="0"/>
    <n v="46"/>
    <b v="1"/>
    <x v="27"/>
    <n v="105"/>
    <n v="113.83"/>
    <x v="1"/>
    <x v="27"/>
    <x v="1648"/>
    <d v="2012-04-24T18:46:08"/>
    <x v="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x v="27"/>
    <n v="125"/>
    <n v="32.01"/>
    <x v="1"/>
    <x v="27"/>
    <x v="1649"/>
    <d v="2012-11-10T05:19:27"/>
    <x v="1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x v="27"/>
    <n v="101"/>
    <n v="47.19"/>
    <x v="1"/>
    <x v="27"/>
    <x v="1650"/>
    <d v="2013-11-18T21:55:21"/>
    <x v="5"/>
  </r>
  <r>
    <n v="1650"/>
    <s v="The Psalm Praise Project, Vol. 2"/>
    <s v="Help me record a CD that uses pop styling to give a fresh sound to ancient wisdom from scripture!"/>
    <x v="14"/>
    <n v="2831"/>
    <x v="0"/>
    <s v="US"/>
    <s v="USD"/>
    <n v="1381314437"/>
    <n v="1378722437"/>
    <b v="0"/>
    <n v="32"/>
    <b v="1"/>
    <x v="27"/>
    <n v="142"/>
    <n v="88.47"/>
    <x v="1"/>
    <x v="27"/>
    <x v="1651"/>
    <d v="2016-03-30T16:39:10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x v="14"/>
    <n v="2015"/>
    <x v="0"/>
    <s v="US"/>
    <s v="USD"/>
    <n v="1303801140"/>
    <n v="1300916220"/>
    <b v="0"/>
    <n v="20"/>
    <b v="1"/>
    <x v="27"/>
    <n v="101"/>
    <n v="100.75"/>
    <x v="1"/>
    <x v="27"/>
    <x v="1652"/>
    <d v="2015-12-05T23:57:11"/>
    <x v="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x v="27"/>
    <n v="101"/>
    <n v="64.709999999999994"/>
    <x v="1"/>
    <x v="27"/>
    <x v="1653"/>
    <d v="2011-11-01T04:45:36"/>
    <x v="6"/>
  </r>
  <r>
    <n v="1653"/>
    <s v="The Narrative 2011 Spring Tour with Eisley"/>
    <s v="On 4/26, The Narrative will head out on their 1st full US tour with Eisley and aim to raise $7,500 to cover tour expenses. "/>
    <x v="11"/>
    <n v="8711.52"/>
    <x v="0"/>
    <s v="US"/>
    <s v="USD"/>
    <n v="1303675296"/>
    <n v="1300996896"/>
    <b v="0"/>
    <n v="168"/>
    <b v="1"/>
    <x v="27"/>
    <n v="174"/>
    <n v="51.85"/>
    <x v="1"/>
    <x v="27"/>
    <x v="1654"/>
    <d v="2015-01-02T00:31:47"/>
    <x v="1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x v="27"/>
    <n v="120"/>
    <n v="38.79"/>
    <x v="1"/>
    <x v="27"/>
    <x v="1655"/>
    <d v="2012-01-31T18:16:58"/>
    <x v="7"/>
  </r>
  <r>
    <n v="1655"/>
    <s v="Meg Porter Debut EP!"/>
    <s v="Berklee College of Music student, Meg Porter needs YOUR help to fund her very first EP!"/>
    <x v="16"/>
    <n v="2143"/>
    <x v="0"/>
    <s v="US"/>
    <s v="USD"/>
    <n v="1333648820"/>
    <n v="1331060420"/>
    <b v="0"/>
    <n v="48"/>
    <b v="1"/>
    <x v="27"/>
    <n v="143"/>
    <n v="44.65"/>
    <x v="1"/>
    <x v="27"/>
    <x v="1656"/>
    <d v="2011-01-21T15:35:13"/>
    <x v="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x v="27"/>
    <n v="100"/>
    <n v="156.77000000000001"/>
    <x v="1"/>
    <x v="27"/>
    <x v="1657"/>
    <d v="2013-02-26T06:04:33"/>
    <x v="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x v="27"/>
    <n v="105"/>
    <n v="118.7"/>
    <x v="1"/>
    <x v="27"/>
    <x v="1658"/>
    <d v="2014-02-12T01:41:38"/>
    <x v="7"/>
  </r>
  <r>
    <n v="1658"/>
    <s v="New Amy Rivard album!!!"/>
    <s v="I've had numerous song ideas spinning around in my head for years now, please help me get them out- into a studio and into your homes!"/>
    <x v="13"/>
    <n v="7934"/>
    <x v="0"/>
    <s v="US"/>
    <s v="USD"/>
    <n v="1355840400"/>
    <n v="1352524767"/>
    <b v="0"/>
    <n v="107"/>
    <b v="1"/>
    <x v="27"/>
    <n v="132"/>
    <n v="74.150000000000006"/>
    <x v="1"/>
    <x v="27"/>
    <x v="1659"/>
    <d v="2011-10-29T03:35:39"/>
    <x v="7"/>
  </r>
  <r>
    <n v="1659"/>
    <s v="The Penny Arcade Quartet's Christmas EP"/>
    <s v="The long awaited Christmas EP is in session! We need your help to get it professionally mixed, produced and manufactured."/>
    <x v="4"/>
    <n v="564"/>
    <x v="0"/>
    <s v="GB"/>
    <s v="GBP"/>
    <n v="1387281600"/>
    <n v="1384811721"/>
    <b v="0"/>
    <n v="45"/>
    <b v="1"/>
    <x v="27"/>
    <n v="113"/>
    <n v="12.53"/>
    <x v="1"/>
    <x v="27"/>
    <x v="1660"/>
    <d v="2016-04-01T21:14:36"/>
    <x v="6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x v="27"/>
    <n v="1254"/>
    <n v="27.86"/>
    <x v="1"/>
    <x v="27"/>
    <x v="1661"/>
    <d v="2010-05-15T22:19:59"/>
    <x v="4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x v="27"/>
    <n v="103"/>
    <n v="80.180000000000007"/>
    <x v="1"/>
    <x v="27"/>
    <x v="1662"/>
    <d v="2016-07-02T13:03:3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x v="8"/>
    <n v="8211"/>
    <x v="0"/>
    <s v="US"/>
    <s v="USD"/>
    <n v="1325310336"/>
    <n v="1320122736"/>
    <b v="0"/>
    <n v="62"/>
    <b v="1"/>
    <x v="27"/>
    <n v="103"/>
    <n v="132.44"/>
    <x v="1"/>
    <x v="27"/>
    <x v="1663"/>
    <d v="2012-05-05T15:45:30"/>
    <x v="1"/>
  </r>
  <r>
    <n v="1663"/>
    <s v="ghost -- a music video"/>
    <s v="music is as important to the eyes as it is to the ears. help bring ghost to life in front of your eyes."/>
    <x v="29"/>
    <n v="1080"/>
    <x v="0"/>
    <s v="US"/>
    <s v="USD"/>
    <n v="1422750707"/>
    <n v="1420158707"/>
    <b v="0"/>
    <n v="32"/>
    <b v="1"/>
    <x v="27"/>
    <n v="108"/>
    <n v="33.75"/>
    <x v="1"/>
    <x v="27"/>
    <x v="1664"/>
    <d v="2015-02-04T21:04:52"/>
    <x v="2"/>
  </r>
  <r>
    <n v="1664"/>
    <s v="Grace Sings Grace"/>
    <s v="Korean-American Soprano Grace's Debut Album - coming up in June 2012. Come and be part of this exciting project!"/>
    <x v="1"/>
    <n v="3060.22"/>
    <x v="0"/>
    <s v="US"/>
    <s v="USD"/>
    <n v="1331870340"/>
    <n v="1328033818"/>
    <b v="0"/>
    <n v="89"/>
    <b v="1"/>
    <x v="27"/>
    <n v="122"/>
    <n v="34.380000000000003"/>
    <x v="1"/>
    <x v="27"/>
    <x v="1665"/>
    <d v="2016-07-18T14:31:46"/>
    <x v="7"/>
  </r>
  <r>
    <n v="1665"/>
    <s v="Simply Put is recording an album!"/>
    <s v="Simply Put is recording our debut album and needs to raise funds for studio time, printing and possibly the start of a sound system.  "/>
    <x v="0"/>
    <n v="4181"/>
    <x v="0"/>
    <s v="US"/>
    <s v="USD"/>
    <n v="1298343600"/>
    <n v="1295624113"/>
    <b v="0"/>
    <n v="93"/>
    <b v="1"/>
    <x v="27"/>
    <n v="119"/>
    <n v="44.96"/>
    <x v="1"/>
    <x v="27"/>
    <x v="1666"/>
    <d v="2011-09-16T17:35:40"/>
    <x v="1"/>
  </r>
  <r>
    <n v="1666"/>
    <s v="Venus On Fire + Extraordinary Producer = Legendary New EP"/>
    <s v="Play a KEY role in Venus On Fire's success - Working with a World Class Producer to make a memorable EP."/>
    <x v="1"/>
    <n v="4022"/>
    <x v="0"/>
    <s v="US"/>
    <s v="USD"/>
    <n v="1364447073"/>
    <n v="1361858673"/>
    <b v="0"/>
    <n v="98"/>
    <b v="1"/>
    <x v="27"/>
    <n v="161"/>
    <n v="41.04"/>
    <x v="1"/>
    <x v="27"/>
    <x v="1667"/>
    <d v="2012-03-05T17:25:47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x v="27"/>
    <n v="127"/>
    <n v="52.6"/>
    <x v="1"/>
    <x v="27"/>
    <x v="1668"/>
    <d v="2016-02-16T09:46:16"/>
    <x v="5"/>
  </r>
  <r>
    <n v="1668"/>
    <s v="Jonathan Cody White Makes His Debut EP!!!"/>
    <s v="Making my debut EP &quot;Words Left In My Mind&quot; with the help of Kickstarter and all you awesome people! Thanks for the support!!"/>
    <x v="8"/>
    <n v="8211"/>
    <x v="0"/>
    <s v="US"/>
    <s v="USD"/>
    <n v="1322454939"/>
    <n v="1319859339"/>
    <b v="0"/>
    <n v="116"/>
    <b v="1"/>
    <x v="27"/>
    <n v="103"/>
    <n v="70.78"/>
    <x v="1"/>
    <x v="27"/>
    <x v="1669"/>
    <d v="2014-01-23T20:31:11"/>
    <x v="1"/>
  </r>
  <r>
    <n v="1669"/>
    <s v="Summer Gill 'Stormy Weather' EP"/>
    <s v="Hi guys! I'll be recording a 6-7 song EP this summer and I need your help to make it happen! _x000a_Any support is appreciated!"/>
    <x v="14"/>
    <n v="2795"/>
    <x v="0"/>
    <s v="US"/>
    <s v="USD"/>
    <n v="1464729276"/>
    <n v="1459545276"/>
    <b v="0"/>
    <n v="52"/>
    <b v="1"/>
    <x v="27"/>
    <n v="140"/>
    <n v="53.75"/>
    <x v="1"/>
    <x v="27"/>
    <x v="1670"/>
    <d v="2011-06-29T01:39:05"/>
    <x v="4"/>
  </r>
  <r>
    <n v="1670"/>
    <s v="Help Launch Cities and Saints Debut Album!"/>
    <s v="We are ready to record our first album, but we need your help to make it a reality. Be an active part in producing this record and you'll be rewarded!"/>
    <x v="29"/>
    <n v="1026"/>
    <x v="0"/>
    <s v="US"/>
    <s v="USD"/>
    <n v="1278302400"/>
    <n v="1273961999"/>
    <b v="0"/>
    <n v="23"/>
    <b v="1"/>
    <x v="27"/>
    <n v="103"/>
    <n v="44.61"/>
    <x v="1"/>
    <x v="27"/>
    <x v="1671"/>
    <d v="2014-06-12T18:11:07"/>
    <x v="0"/>
  </r>
  <r>
    <n v="1671"/>
    <s v="Luke O'Brien's Kickstarter"/>
    <s v="I am seeking funding in order to help take my music from a hobby to a career."/>
    <x v="14"/>
    <n v="2013.47"/>
    <x v="0"/>
    <s v="US"/>
    <s v="USD"/>
    <n v="1470056614"/>
    <n v="1467464614"/>
    <b v="0"/>
    <n v="77"/>
    <b v="1"/>
    <x v="27"/>
    <n v="101"/>
    <n v="26.15"/>
    <x v="1"/>
    <x v="27"/>
    <x v="1672"/>
    <d v="2017-02-08T02:54:44"/>
    <x v="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x v="27"/>
    <n v="113"/>
    <n v="39.18"/>
    <x v="1"/>
    <x v="27"/>
    <x v="1673"/>
    <d v="2017-02-13T05:07:40"/>
    <x v="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x v="27"/>
    <n v="128"/>
    <n v="45.59"/>
    <x v="1"/>
    <x v="27"/>
    <x v="1674"/>
    <d v="2017-03-14T18:45:38"/>
    <x v="2"/>
  </r>
  <r>
    <n v="1674"/>
    <s v="Candice Russell New EP: IGNITE"/>
    <s v="This is my biggest project YET! The songs are recorded &amp; I need your help to package &amp; promote this music. Let's finish this together!"/>
    <x v="11"/>
    <n v="10085"/>
    <x v="0"/>
    <s v="US"/>
    <s v="USD"/>
    <n v="1471503540"/>
    <n v="1468852306"/>
    <b v="0"/>
    <n v="113"/>
    <b v="1"/>
    <x v="27"/>
    <n v="202"/>
    <n v="89.25"/>
    <x v="1"/>
    <x v="27"/>
    <x v="1675"/>
    <d v="2017-02-17T19:34:01"/>
    <x v="4"/>
  </r>
  <r>
    <n v="1675"/>
    <s v="The Great Party's Debut Album!"/>
    <s v="The Great Party is releasing their debut album. Here's your chance to be a part of it!"/>
    <x v="29"/>
    <n v="1374.16"/>
    <x v="0"/>
    <s v="US"/>
    <s v="USD"/>
    <n v="1318802580"/>
    <n v="1316194540"/>
    <b v="0"/>
    <n v="34"/>
    <b v="1"/>
    <x v="27"/>
    <n v="137"/>
    <n v="40.42"/>
    <x v="1"/>
    <x v="27"/>
    <x v="1676"/>
    <d v="2017-02-22T06:00:23"/>
    <x v="1"/>
  </r>
  <r>
    <n v="1676"/>
    <s v="Bridge 19 CD Release Tour"/>
    <s v="Help fund Bridge 19's tour in support of their first duo record, to be released in May 2012."/>
    <x v="10"/>
    <n v="3460"/>
    <x v="0"/>
    <s v="US"/>
    <s v="USD"/>
    <n v="1334980740"/>
    <n v="1330968347"/>
    <b v="0"/>
    <n v="42"/>
    <b v="1"/>
    <x v="27"/>
    <n v="115"/>
    <n v="82.38"/>
    <x v="1"/>
    <x v="27"/>
    <x v="1677"/>
    <d v="2017-02-26T20:15:19"/>
    <x v="7"/>
  </r>
  <r>
    <n v="1677"/>
    <s v="Andrius Pojavis new album &quot;Seven&quot;"/>
    <s v="It's time to record my new album. Studio, musicians and arranger are ready, are you coming on this journey with me?"/>
    <x v="13"/>
    <n v="6700"/>
    <x v="0"/>
    <s v="ES"/>
    <s v="EUR"/>
    <n v="1460786340"/>
    <n v="1455615976"/>
    <b v="0"/>
    <n v="42"/>
    <b v="1"/>
    <x v="27"/>
    <n v="112"/>
    <n v="159.52000000000001"/>
    <x v="1"/>
    <x v="27"/>
    <x v="1678"/>
    <d v="2017-03-08T01:07:25"/>
    <x v="4"/>
  </r>
  <r>
    <n v="1678"/>
    <s v="Cassandra Violet &quot;Beyond the Fray&quot; Music Video"/>
    <s v="Help me make an amazing music video so that I can take my music to the next level and get a manager!"/>
    <x v="16"/>
    <n v="1776"/>
    <x v="0"/>
    <s v="US"/>
    <s v="USD"/>
    <n v="1391718671"/>
    <n v="1390509071"/>
    <b v="0"/>
    <n v="49"/>
    <b v="1"/>
    <x v="27"/>
    <n v="118"/>
    <n v="36.24"/>
    <x v="1"/>
    <x v="27"/>
    <x v="1679"/>
    <d v="2017-03-10T12:49:54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x v="14"/>
    <n v="3500"/>
    <x v="0"/>
    <s v="US"/>
    <s v="USD"/>
    <n v="1311298745"/>
    <n v="1309311545"/>
    <b v="0"/>
    <n v="56"/>
    <b v="1"/>
    <x v="27"/>
    <n v="175"/>
    <n v="62.5"/>
    <x v="1"/>
    <x v="27"/>
    <x v="1680"/>
    <d v="2017-02-14T22:37:10"/>
    <x v="1"/>
  </r>
  <r>
    <n v="1680"/>
    <s v="Kick Out a Record"/>
    <s v="Working Musician dilemma #164: how the taxman put Kick the Record 2.0 on hold"/>
    <x v="29"/>
    <n v="1175"/>
    <x v="0"/>
    <s v="US"/>
    <s v="USD"/>
    <n v="1405188667"/>
    <n v="1402596667"/>
    <b v="0"/>
    <n v="25"/>
    <b v="1"/>
    <x v="27"/>
    <n v="118"/>
    <n v="47"/>
    <x v="1"/>
    <x v="27"/>
    <x v="1681"/>
    <d v="2017-03-07T10:20:42"/>
    <x v="5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x v="28"/>
    <n v="101"/>
    <n v="74.58"/>
    <x v="1"/>
    <x v="28"/>
    <x v="1682"/>
    <d v="2017-03-01T16:50:08"/>
    <x v="3"/>
  </r>
  <r>
    <n v="1682"/>
    <s v="Looking Up &amp; Holding On CD Project - Christian songwriter"/>
    <s v="Christian singer-wongerwriter searching for funding to record CD of original Christian music."/>
    <x v="13"/>
    <n v="0"/>
    <x v="3"/>
    <s v="US"/>
    <s v="USD"/>
    <n v="1492142860"/>
    <n v="1486962460"/>
    <b v="0"/>
    <n v="0"/>
    <b v="0"/>
    <x v="28"/>
    <n v="0"/>
    <n v="0"/>
    <x v="1"/>
    <x v="28"/>
    <x v="1683"/>
    <d v="2017-02-22T03:37:47"/>
    <x v="3"/>
  </r>
  <r>
    <n v="1683"/>
    <s v="Manman doudou tÃ©moignage d'une mÃ¨re Album"/>
    <s v="Rendre tÃ©moignage de ce que Dieu fait chaque jour pour moi et venir en  aide  aux autres, c'est  mon but."/>
    <x v="0"/>
    <n v="760"/>
    <x v="3"/>
    <s v="FR"/>
    <s v="EUR"/>
    <n v="1491590738"/>
    <n v="1489517138"/>
    <b v="0"/>
    <n v="10"/>
    <b v="0"/>
    <x v="28"/>
    <n v="22"/>
    <n v="76"/>
    <x v="1"/>
    <x v="28"/>
    <x v="1684"/>
    <d v="2017-03-09T22:05:12"/>
    <x v="3"/>
  </r>
  <r>
    <n v="1684"/>
    <s v="Goodness &amp; Mercy EP - Marty Mikles"/>
    <s v="New Music from Marty Mikles!  A new EP all about God's Goodness &amp; Mercy."/>
    <x v="8"/>
    <n v="8730"/>
    <x v="3"/>
    <s v="US"/>
    <s v="USD"/>
    <n v="1489775641"/>
    <n v="1487360041"/>
    <b v="0"/>
    <n v="101"/>
    <b v="0"/>
    <x v="28"/>
    <n v="109"/>
    <n v="86.44"/>
    <x v="1"/>
    <x v="28"/>
    <x v="1685"/>
    <d v="2017-02-25T16:04:34"/>
    <x v="3"/>
  </r>
  <r>
    <n v="1685"/>
    <s v="Help Support Brad Dassey's Music"/>
    <s v="My name is Brad Dassey.  I've been composing and making music for 18 years now.  I want to get my music out there even further."/>
    <x v="19"/>
    <n v="360"/>
    <x v="3"/>
    <s v="US"/>
    <s v="USD"/>
    <n v="1490331623"/>
    <n v="1487743223"/>
    <b v="0"/>
    <n v="15"/>
    <b v="0"/>
    <x v="28"/>
    <n v="103"/>
    <n v="24"/>
    <x v="1"/>
    <x v="28"/>
    <x v="1686"/>
    <d v="2017-03-07T00:45:14"/>
    <x v="3"/>
  </r>
  <r>
    <n v="1686"/>
    <s v="The Torah: World's First Complete Musical Transcription"/>
    <s v="I will transcribe, into Western musical notation and Romanized transliteration, the complete Torah as sung in the Ashkenazic tradition."/>
    <x v="11"/>
    <n v="18"/>
    <x v="3"/>
    <s v="CA"/>
    <s v="CAD"/>
    <n v="1493320519"/>
    <n v="1488140119"/>
    <b v="0"/>
    <n v="1"/>
    <b v="0"/>
    <x v="28"/>
    <n v="0"/>
    <n v="18"/>
    <x v="1"/>
    <x v="28"/>
    <x v="1687"/>
    <d v="2017-03-02T01:40:11"/>
    <x v="3"/>
  </r>
  <r>
    <n v="1687"/>
    <s v="Fike // You Say Speak We Say Move"/>
    <s v="Be a part of bringing &quot;YOU SAY SPEAK WE SAY MOVE&quot; into existence with FIKE. This is our first album since moving back to Baton Rouge!"/>
    <x v="5"/>
    <n v="3125"/>
    <x v="3"/>
    <s v="US"/>
    <s v="USD"/>
    <n v="1491855300"/>
    <n v="1488935245"/>
    <b v="0"/>
    <n v="39"/>
    <b v="0"/>
    <x v="28"/>
    <n v="31"/>
    <n v="80.13"/>
    <x v="1"/>
    <x v="28"/>
    <x v="1688"/>
    <d v="2017-03-11T00:47:28"/>
    <x v="3"/>
  </r>
  <r>
    <n v="1688"/>
    <s v="Christofer Scott: Dive In EP"/>
    <s v="Professionally recording a worship and contemporary Christian music album that connects to people and connects their heart to God."/>
    <x v="24"/>
    <n v="1772"/>
    <x v="3"/>
    <s v="US"/>
    <s v="USD"/>
    <n v="1491738594"/>
    <n v="1489150194"/>
    <b v="0"/>
    <n v="7"/>
    <b v="0"/>
    <x v="28"/>
    <n v="44"/>
    <n v="253.14"/>
    <x v="1"/>
    <x v="28"/>
    <x v="1689"/>
    <d v="2017-03-02T04:59:20"/>
    <x v="3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x v="28"/>
    <n v="100"/>
    <n v="171.43"/>
    <x v="1"/>
    <x v="28"/>
    <x v="1690"/>
    <d v="2017-03-12T20:44:05"/>
    <x v="3"/>
  </r>
  <r>
    <n v="1690"/>
    <s v="NewKings Album &quot;Rise Up&quot;"/>
    <s v="Our newest project! We are hard at it trying to bring music that uplifts the spirit, and tells a story of life-changing love."/>
    <x v="1"/>
    <n v="635"/>
    <x v="3"/>
    <s v="US"/>
    <s v="USD"/>
    <n v="1491470442"/>
    <n v="1488882042"/>
    <b v="0"/>
    <n v="11"/>
    <b v="0"/>
    <x v="28"/>
    <n v="25"/>
    <n v="57.73"/>
    <x v="1"/>
    <x v="28"/>
    <x v="1691"/>
    <d v="2017-03-02T01:43:10"/>
    <x v="3"/>
  </r>
  <r>
    <n v="1691"/>
    <s v="Sing Like You Were Meant To!"/>
    <s v="TUV Online is making highly effective vocal training available &amp; affordable to churches, worship leaders and singers around the world!"/>
    <x v="12"/>
    <n v="10042"/>
    <x v="3"/>
    <s v="US"/>
    <s v="USD"/>
    <n v="1491181200"/>
    <n v="1488387008"/>
    <b v="0"/>
    <n v="38"/>
    <b v="0"/>
    <x v="28"/>
    <n v="33"/>
    <n v="264.26"/>
    <x v="1"/>
    <x v="28"/>
    <x v="1692"/>
    <d v="2014-12-16T15:56:45"/>
    <x v="3"/>
  </r>
  <r>
    <n v="1692"/>
    <s v="Get Your Hopes Up"/>
    <s v="After 3 years.....It's time for some new music! Album #2 is in motion and I can't wait to share it with all of you!"/>
    <x v="11"/>
    <n v="2390"/>
    <x v="3"/>
    <s v="US"/>
    <s v="USD"/>
    <n v="1490572740"/>
    <n v="1487734667"/>
    <b v="0"/>
    <n v="15"/>
    <b v="0"/>
    <x v="28"/>
    <n v="48"/>
    <n v="159.33000000000001"/>
    <x v="1"/>
    <x v="28"/>
    <x v="1693"/>
    <d v="2015-02-28T20:52:30"/>
    <x v="3"/>
  </r>
  <r>
    <n v="1693"/>
    <s v="Debut Studio EP // Sam Hibbard"/>
    <s v="Creating and playing music is what i love. I long to produce &amp; release fresh, raw and relevant songs that come straight from the heart."/>
    <x v="10"/>
    <n v="280"/>
    <x v="3"/>
    <s v="GB"/>
    <s v="GBP"/>
    <n v="1491768000"/>
    <n v="1489097112"/>
    <b v="0"/>
    <n v="8"/>
    <b v="0"/>
    <x v="28"/>
    <n v="9"/>
    <n v="35"/>
    <x v="1"/>
    <x v="28"/>
    <x v="1694"/>
    <d v="2015-07-02T06:45:37"/>
    <x v="3"/>
  </r>
  <r>
    <n v="1694"/>
    <s v="Thundercreek Studios"/>
    <s v="Hey all I'm building out my Christian Recording studio in a new building. I have the building but lack the funds to build it out!!!"/>
    <x v="5"/>
    <n v="5"/>
    <x v="3"/>
    <s v="US"/>
    <s v="USD"/>
    <n v="1490589360"/>
    <n v="1488038674"/>
    <b v="0"/>
    <n v="1"/>
    <b v="0"/>
    <x v="28"/>
    <n v="0"/>
    <n v="5"/>
    <x v="1"/>
    <x v="28"/>
    <x v="1695"/>
    <d v="2015-01-17T03:21:13"/>
    <x v="3"/>
  </r>
  <r>
    <n v="1695"/>
    <s v="THE PREACHER'S DAUGHTERS CD Hymns Recording Project"/>
    <s v="We are the Preacher's Daughters &amp; recording a HYMNS CD with our unique vocal duo &amp; interwoven Cello. Hymns in a fresh, beautiful way."/>
    <x v="15"/>
    <n v="1405"/>
    <x v="3"/>
    <s v="US"/>
    <s v="USD"/>
    <n v="1491786000"/>
    <n v="1488847514"/>
    <b v="0"/>
    <n v="23"/>
    <b v="0"/>
    <x v="28"/>
    <n v="12"/>
    <n v="61.09"/>
    <x v="1"/>
    <x v="28"/>
    <x v="1696"/>
    <d v="2015-08-29T00:24:06"/>
    <x v="3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x v="28"/>
    <n v="0"/>
    <n v="0"/>
    <x v="1"/>
    <x v="28"/>
    <x v="1697"/>
    <d v="2015-06-24T07:21:12"/>
    <x v="3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x v="28"/>
    <n v="20"/>
    <n v="114.82"/>
    <x v="1"/>
    <x v="28"/>
    <x v="1698"/>
    <d v="2016-02-27T17:18:15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x v="28"/>
    <n v="0"/>
    <n v="0"/>
    <x v="1"/>
    <x v="28"/>
    <x v="1699"/>
    <d v="2016-03-22T20:48:26"/>
    <x v="3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x v="28"/>
    <n v="4"/>
    <n v="54"/>
    <x v="1"/>
    <x v="28"/>
    <x v="1700"/>
    <d v="2014-07-21T13:31:54"/>
    <x v="3"/>
  </r>
  <r>
    <n v="1700"/>
    <s v="Camp Songs: original worship songs inspired by summer camp"/>
    <s v="My debut full-length album. This album will be a new direction as we hope to capture the worship that happens when you're at camp."/>
    <x v="23"/>
    <n v="5212"/>
    <x v="3"/>
    <s v="US"/>
    <s v="USD"/>
    <n v="1491019200"/>
    <n v="1488418990"/>
    <b v="0"/>
    <n v="79"/>
    <b v="0"/>
    <x v="28"/>
    <n v="26"/>
    <n v="65.97"/>
    <x v="1"/>
    <x v="28"/>
    <x v="1701"/>
    <d v="2015-12-03T14:11:28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x v="28"/>
    <n v="0"/>
    <n v="5"/>
    <x v="1"/>
    <x v="28"/>
    <x v="1702"/>
    <d v="2014-08-01T15:30:34"/>
    <x v="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x v="28"/>
    <n v="0"/>
    <n v="1"/>
    <x v="1"/>
    <x v="28"/>
    <x v="1703"/>
    <d v="2015-05-01T21:55:53"/>
    <x v="2"/>
  </r>
  <r>
    <n v="1703"/>
    <s v="Joy Full Noise!"/>
    <s v="I would love for you to be a part of helping me raise money for music and video production to launch my first Worship album!"/>
    <x v="11"/>
    <n v="51"/>
    <x v="2"/>
    <s v="US"/>
    <s v="USD"/>
    <n v="1441003537"/>
    <n v="1435819537"/>
    <b v="0"/>
    <n v="2"/>
    <b v="0"/>
    <x v="28"/>
    <n v="1"/>
    <n v="25.5"/>
    <x v="1"/>
    <x v="28"/>
    <x v="1704"/>
    <d v="2014-09-05T19:13:32"/>
    <x v="2"/>
  </r>
  <r>
    <n v="1704"/>
    <s v="Jericho Down Worship Album"/>
    <s v="We want to record an album of popular praise &amp; worship songs with our own influence and style."/>
    <x v="14"/>
    <n v="1302"/>
    <x v="2"/>
    <s v="US"/>
    <s v="USD"/>
    <n v="1424056873"/>
    <n v="1421464873"/>
    <b v="0"/>
    <n v="11"/>
    <b v="0"/>
    <x v="28"/>
    <n v="65"/>
    <n v="118.36"/>
    <x v="1"/>
    <x v="28"/>
    <x v="1705"/>
    <d v="2015-04-01T22:02:41"/>
    <x v="2"/>
  </r>
  <r>
    <n v="1705"/>
    <s v="Piano Prayer Album - Russ James"/>
    <s v="An instrumental album that ranges from hymns to contemporary music. All the music is recorded by myself."/>
    <x v="14"/>
    <n v="0"/>
    <x v="2"/>
    <s v="US"/>
    <s v="USD"/>
    <n v="1441814400"/>
    <n v="1440807846"/>
    <b v="0"/>
    <n v="0"/>
    <b v="0"/>
    <x v="28"/>
    <n v="0"/>
    <n v="0"/>
    <x v="1"/>
    <x v="28"/>
    <x v="1706"/>
    <d v="2015-03-01T05:13:05"/>
    <x v="2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x v="28"/>
    <n v="0"/>
    <n v="0"/>
    <x v="1"/>
    <x v="28"/>
    <x v="1707"/>
    <d v="2016-10-30T13:51:39"/>
    <x v="2"/>
  </r>
  <r>
    <n v="1707"/>
    <s v="Hurricanes and Coastal Storms- Chapel Studio Project"/>
    <s v="We exist to proclaim the love of Christ through music! Partner with our ministry and help us spread God's love with a new studio album!"/>
    <x v="11"/>
    <n v="487"/>
    <x v="2"/>
    <s v="US"/>
    <s v="USD"/>
    <n v="1459181895"/>
    <n v="1456593495"/>
    <b v="0"/>
    <n v="9"/>
    <b v="0"/>
    <x v="28"/>
    <n v="10"/>
    <n v="54.11"/>
    <x v="1"/>
    <x v="28"/>
    <x v="1708"/>
    <d v="2016-03-31T23:33:58"/>
    <x v="4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x v="28"/>
    <n v="0"/>
    <n v="0"/>
    <x v="1"/>
    <x v="28"/>
    <x v="1709"/>
    <d v="2016-03-31T14:39:09"/>
    <x v="4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x v="28"/>
    <n v="5"/>
    <n v="21.25"/>
    <x v="1"/>
    <x v="28"/>
    <x v="1710"/>
    <d v="2014-08-18T12:49:51"/>
    <x v="5"/>
  </r>
  <r>
    <n v="1710"/>
    <s v="Producing a live album of our upcoming Europe tour"/>
    <s v="We want to create a gospel live album which has never been produced before."/>
    <x v="11"/>
    <n v="34"/>
    <x v="2"/>
    <s v="DE"/>
    <s v="EUR"/>
    <n v="1453122000"/>
    <n v="1449151888"/>
    <b v="0"/>
    <n v="1"/>
    <b v="0"/>
    <x v="28"/>
    <n v="1"/>
    <n v="34"/>
    <x v="1"/>
    <x v="28"/>
    <x v="1711"/>
    <d v="2014-10-10T18:47:51"/>
    <x v="2"/>
  </r>
  <r>
    <n v="1711"/>
    <s v="Redemption - Debut Multi-cultural Worship Album"/>
    <s v="&quot;Redemption&quot; is a multi-cultural worship album aimed at giving you an 'around-the-world' experience of Jesus-focused worship."/>
    <x v="5"/>
    <n v="1050"/>
    <x v="2"/>
    <s v="US"/>
    <s v="USD"/>
    <n v="1409585434"/>
    <n v="1406907034"/>
    <b v="0"/>
    <n v="2"/>
    <b v="0"/>
    <x v="28"/>
    <n v="11"/>
    <n v="525"/>
    <x v="1"/>
    <x v="28"/>
    <x v="1712"/>
    <d v="2015-11-11T11:04:23"/>
    <x v="5"/>
  </r>
  <r>
    <n v="1712"/>
    <s v="Midwest Cowboy Ministries"/>
    <s v="Recording/equipment for MCM - a team of musicians who will help your local musicians to hold your own Cowboy Church with Gospel Music"/>
    <x v="11"/>
    <n v="0"/>
    <x v="2"/>
    <s v="US"/>
    <s v="USD"/>
    <n v="1435701353"/>
    <n v="1430517353"/>
    <b v="0"/>
    <n v="0"/>
    <b v="0"/>
    <x v="28"/>
    <n v="0"/>
    <n v="0"/>
    <x v="1"/>
    <x v="28"/>
    <x v="1713"/>
    <d v="2016-02-25T23:03:49"/>
    <x v="2"/>
  </r>
  <r>
    <n v="1713"/>
    <s v="&quot;UNCOVERED ME&quot;"/>
    <s v="This music project is a compilation to my up-coming book UNCOVERED ME, I need your support to help me go to New York and complete it."/>
    <x v="10"/>
    <n v="50"/>
    <x v="2"/>
    <s v="US"/>
    <s v="USD"/>
    <n v="1412536412"/>
    <n v="1409944412"/>
    <b v="0"/>
    <n v="1"/>
    <b v="0"/>
    <x v="28"/>
    <n v="2"/>
    <n v="50"/>
    <x v="1"/>
    <x v="28"/>
    <x v="1714"/>
    <d v="2015-05-05T19:48:35"/>
    <x v="5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x v="28"/>
    <n v="8"/>
    <n v="115.71"/>
    <x v="1"/>
    <x v="28"/>
    <x v="1715"/>
    <d v="2014-09-30T22:22:42"/>
    <x v="2"/>
  </r>
  <r>
    <n v="1715"/>
    <s v="The Heart of a P.K."/>
    <s v="Kimberly Stokes the daughter of Elder Baby Stokes Jr, of Bibleway C.O.G.I.C, is currently working on a EP. She is sharing her heart"/>
    <x v="11"/>
    <n v="11"/>
    <x v="2"/>
    <s v="US"/>
    <s v="USD"/>
    <n v="1427772120"/>
    <n v="1425186785"/>
    <b v="0"/>
    <n v="2"/>
    <b v="0"/>
    <x v="28"/>
    <n v="0"/>
    <n v="5.5"/>
    <x v="1"/>
    <x v="28"/>
    <x v="1716"/>
    <d v="2014-07-25T23:14:09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x v="14"/>
    <n v="150"/>
    <x v="2"/>
    <s v="US"/>
    <s v="USD"/>
    <n v="1481295099"/>
    <n v="1477835499"/>
    <b v="0"/>
    <n v="3"/>
    <b v="0"/>
    <x v="28"/>
    <n v="8"/>
    <n v="50"/>
    <x v="1"/>
    <x v="28"/>
    <x v="1717"/>
    <d v="2014-05-29T22:04:24"/>
    <x v="4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x v="28"/>
    <n v="43"/>
    <n v="34.020000000000003"/>
    <x v="1"/>
    <x v="28"/>
    <x v="1718"/>
    <d v="2015-02-09T22:16:17"/>
    <x v="4"/>
  </r>
  <r>
    <n v="1718"/>
    <s v="The Prodigal Son"/>
    <s v="A melody for the galaxy."/>
    <x v="20"/>
    <n v="75"/>
    <x v="2"/>
    <s v="US"/>
    <s v="USD"/>
    <n v="1463201940"/>
    <n v="1459435149"/>
    <b v="0"/>
    <n v="2"/>
    <b v="0"/>
    <x v="28"/>
    <n v="0"/>
    <n v="37.5"/>
    <x v="1"/>
    <x v="28"/>
    <x v="1719"/>
    <d v="2015-09-21T15:01:14"/>
    <x v="4"/>
  </r>
  <r>
    <n v="1719"/>
    <s v="Messiah's Call &quot;He'll Do It Today&quot; 2014"/>
    <s v="Building the foundation for a great work! Join us on our journey to bring a fresh approach to ministry through song and testimony!"/>
    <x v="24"/>
    <n v="35"/>
    <x v="2"/>
    <s v="US"/>
    <s v="USD"/>
    <n v="1410958191"/>
    <n v="1408366191"/>
    <b v="0"/>
    <n v="3"/>
    <b v="0"/>
    <x v="28"/>
    <n v="1"/>
    <n v="11.67"/>
    <x v="1"/>
    <x v="28"/>
    <x v="1720"/>
    <d v="2016-04-11T01:15:06"/>
    <x v="5"/>
  </r>
  <r>
    <n v="1720"/>
    <s v="Justin &amp; Elly Heckel DEBUT ALBUM!"/>
    <s v="Justin and Elly Heckel just finished recording their Debut Album and need your help to release it to the rest of the World!"/>
    <x v="24"/>
    <n v="225"/>
    <x v="2"/>
    <s v="US"/>
    <s v="USD"/>
    <n v="1415562471"/>
    <n v="1412966871"/>
    <b v="0"/>
    <n v="8"/>
    <b v="0"/>
    <x v="28"/>
    <n v="6"/>
    <n v="28.13"/>
    <x v="1"/>
    <x v="28"/>
    <x v="1721"/>
    <d v="2015-09-25T02:06:23"/>
    <x v="5"/>
  </r>
  <r>
    <n v="1721"/>
    <s v="&quot;HEAVEN'S CALLING&quot;"/>
    <s v="Heavens calling is an album for people all over the world in need of a healing for the soul, positive mindset and total prosperity"/>
    <x v="11"/>
    <n v="0"/>
    <x v="2"/>
    <s v="US"/>
    <s v="USD"/>
    <n v="1449831863"/>
    <n v="1447239863"/>
    <b v="0"/>
    <n v="0"/>
    <b v="0"/>
    <x v="28"/>
    <n v="0"/>
    <n v="0"/>
    <x v="1"/>
    <x v="28"/>
    <x v="1722"/>
    <d v="2015-05-28T21:45:52"/>
    <x v="2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x v="28"/>
    <n v="0"/>
    <n v="1"/>
    <x v="1"/>
    <x v="28"/>
    <x v="1723"/>
    <d v="2015-11-17T16:24:41"/>
    <x v="4"/>
  </r>
  <r>
    <n v="1723"/>
    <s v="Straighter Road Album Fundraiser"/>
    <s v="We are a vocal group from the Northwest looking to create a gospel, jazz, a cappella ablum and would love the support of music lovers."/>
    <x v="5"/>
    <n v="650"/>
    <x v="2"/>
    <s v="US"/>
    <s v="USD"/>
    <n v="1435730400"/>
    <n v="1430855315"/>
    <b v="0"/>
    <n v="3"/>
    <b v="0"/>
    <x v="28"/>
    <n v="7"/>
    <n v="216.67"/>
    <x v="1"/>
    <x v="28"/>
    <x v="1724"/>
    <d v="2016-09-01T16:12:54"/>
    <x v="2"/>
  </r>
  <r>
    <n v="1724"/>
    <s v="Die Another Day 1st CD (Christian Rock)"/>
    <s v="We are just some guys who Love the Lord and want to share our personal experiences of what GOD has done for us through our music."/>
    <x v="13"/>
    <n v="35"/>
    <x v="2"/>
    <s v="US"/>
    <s v="USD"/>
    <n v="1414707762"/>
    <n v="1412115762"/>
    <b v="0"/>
    <n v="4"/>
    <b v="0"/>
    <x v="28"/>
    <n v="1"/>
    <n v="8.75"/>
    <x v="1"/>
    <x v="28"/>
    <x v="1725"/>
    <d v="2015-04-08T00:52:36"/>
    <x v="5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x v="28"/>
    <n v="10"/>
    <n v="62.22"/>
    <x v="1"/>
    <x v="28"/>
    <x v="1726"/>
    <d v="2016-07-08T19:32:25"/>
    <x v="5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x v="28"/>
    <n v="34"/>
    <n v="137.25"/>
    <x v="1"/>
    <x v="28"/>
    <x v="1727"/>
    <d v="2015-10-09T20:40:33"/>
    <x v="5"/>
  </r>
  <r>
    <n v="1727"/>
    <s v="New album - Prophetic guitar soundscapes, Volume 2"/>
    <s v="Please help fund my second Prophetic Guitar album. Be a part of a pioneering and groundbreaking sound released from Heaven."/>
    <x v="10"/>
    <n v="1"/>
    <x v="2"/>
    <s v="GB"/>
    <s v="GBP"/>
    <n v="1428231600"/>
    <n v="1423520177"/>
    <b v="0"/>
    <n v="1"/>
    <b v="0"/>
    <x v="28"/>
    <n v="0"/>
    <n v="1"/>
    <x v="1"/>
    <x v="28"/>
    <x v="1728"/>
    <d v="2015-06-20T22:46:32"/>
    <x v="2"/>
  </r>
  <r>
    <n v="1728"/>
    <s v="With His Presence"/>
    <s v="Be in God's presence through instrumental covers of hymns. Help me build a home studio to freely distribute this album."/>
    <x v="22"/>
    <n v="855"/>
    <x v="2"/>
    <s v="US"/>
    <s v="USD"/>
    <n v="1445439674"/>
    <n v="1442847674"/>
    <b v="0"/>
    <n v="7"/>
    <b v="0"/>
    <x v="28"/>
    <n v="68"/>
    <n v="122.14"/>
    <x v="1"/>
    <x v="28"/>
    <x v="1729"/>
    <d v="2014-09-02T20:59:02"/>
    <x v="2"/>
  </r>
  <r>
    <n v="1729"/>
    <s v="Message from Beyond - A Gospel Music Project"/>
    <s v="A few years back, I was inspired to write some songs, turned out the messages are real but a little scary, I need help to produce."/>
    <x v="5"/>
    <n v="0"/>
    <x v="2"/>
    <s v="US"/>
    <s v="USD"/>
    <n v="1465521306"/>
    <n v="1460337306"/>
    <b v="0"/>
    <n v="0"/>
    <b v="0"/>
    <x v="28"/>
    <n v="0"/>
    <n v="0"/>
    <x v="1"/>
    <x v="28"/>
    <x v="1730"/>
    <d v="2016-03-06T20:58:52"/>
    <x v="4"/>
  </r>
  <r>
    <n v="1730"/>
    <s v="Triumph Over Trials/ Hope Through the Hurt"/>
    <s v="Hello, I am raising money to fund my first solo Album.  This project is my testimony that God is truly our shelter in the storm."/>
    <x v="10"/>
    <n v="0"/>
    <x v="2"/>
    <s v="US"/>
    <s v="USD"/>
    <n v="1445738783"/>
    <n v="1443146783"/>
    <b v="0"/>
    <n v="0"/>
    <b v="0"/>
    <x v="28"/>
    <n v="0"/>
    <n v="0"/>
    <x v="1"/>
    <x v="28"/>
    <x v="1731"/>
    <d v="2015-06-16T19:37:02"/>
    <x v="2"/>
  </r>
  <r>
    <n v="1731"/>
    <s v="Sam Cox Band First Christian Tour"/>
    <s v="We are a Christin Worship band looking to midwest tour. God Bless!"/>
    <x v="29"/>
    <n v="0"/>
    <x v="2"/>
    <s v="US"/>
    <s v="USD"/>
    <n v="1434034800"/>
    <n v="1432849552"/>
    <b v="0"/>
    <n v="0"/>
    <b v="0"/>
    <x v="28"/>
    <n v="0"/>
    <n v="0"/>
    <x v="1"/>
    <x v="28"/>
    <x v="1732"/>
    <d v="2015-04-26T15:04:31"/>
    <x v="2"/>
  </r>
  <r>
    <n v="1732"/>
    <s v="Christian Lifestyle Multicultural Expo"/>
    <s v="This event will be free to the public with approximately 20 Christian vocalist and choirs from several genres. Rock,Blue Grass,Hip Hop."/>
    <x v="24"/>
    <n v="0"/>
    <x v="2"/>
    <s v="US"/>
    <s v="USD"/>
    <n v="1452920400"/>
    <n v="1447777481"/>
    <b v="0"/>
    <n v="0"/>
    <b v="0"/>
    <x v="28"/>
    <n v="0"/>
    <n v="0"/>
    <x v="1"/>
    <x v="28"/>
    <x v="1733"/>
    <d v="2016-12-06T21:02:50"/>
    <x v="2"/>
  </r>
  <r>
    <n v="1733"/>
    <s v="What Faith Is EP/Album"/>
    <s v="I am trying to share the music I am blessed to have written. https://www.johncox4.com or https://reverbnation.com/johncox4"/>
    <x v="5"/>
    <n v="0"/>
    <x v="2"/>
    <s v="US"/>
    <s v="USD"/>
    <n v="1473802200"/>
    <n v="1472746374"/>
    <b v="0"/>
    <n v="0"/>
    <b v="0"/>
    <x v="28"/>
    <n v="0"/>
    <n v="0"/>
    <x v="1"/>
    <x v="28"/>
    <x v="1734"/>
    <d v="2016-08-04T22:12:55"/>
    <x v="4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x v="28"/>
    <n v="0"/>
    <n v="1"/>
    <x v="1"/>
    <x v="28"/>
    <x v="1735"/>
    <d v="2015-01-22T14:31:17"/>
    <x v="2"/>
  </r>
  <r>
    <n v="1735"/>
    <s v="Leo's RainSong Artist program"/>
    <s v="RainSong is letting my buy a discounted guitar. I will use this to offer my talents to the ministry programs I'm a part of."/>
    <x v="29"/>
    <n v="110"/>
    <x v="2"/>
    <s v="US"/>
    <s v="USD"/>
    <n v="1470598345"/>
    <n v="1468006345"/>
    <b v="0"/>
    <n v="2"/>
    <b v="0"/>
    <x v="28"/>
    <n v="11"/>
    <n v="55"/>
    <x v="1"/>
    <x v="28"/>
    <x v="1736"/>
    <d v="2016-11-16T06:13:58"/>
    <x v="4"/>
  </r>
  <r>
    <n v="1736"/>
    <s v="In His Presence"/>
    <s v="A unique meditative album reflecting on the life of Christ, inviting Him into your presence"/>
    <x v="10"/>
    <n v="22"/>
    <x v="2"/>
    <s v="US"/>
    <s v="USD"/>
    <n v="1447018833"/>
    <n v="1444423233"/>
    <b v="0"/>
    <n v="1"/>
    <b v="0"/>
    <x v="28"/>
    <n v="1"/>
    <n v="22"/>
    <x v="1"/>
    <x v="28"/>
    <x v="1737"/>
    <d v="2016-10-25T04:14:27"/>
    <x v="2"/>
  </r>
  <r>
    <n v="1737"/>
    <s v="Healing"/>
    <s v="An instrumental project in which all songs are incorporated around the healing power of our God. Used for times of prayer &amp; devotion"/>
    <x v="24"/>
    <n v="850"/>
    <x v="2"/>
    <s v="US"/>
    <s v="USD"/>
    <n v="1437432392"/>
    <n v="1434840392"/>
    <b v="0"/>
    <n v="15"/>
    <b v="0"/>
    <x v="28"/>
    <n v="21"/>
    <n v="56.67"/>
    <x v="1"/>
    <x v="28"/>
    <x v="1738"/>
    <d v="2015-10-15T10:27:10"/>
    <x v="2"/>
  </r>
  <r>
    <n v="1738"/>
    <s v="The Flashing Lights"/>
    <s v="Music that inspires and gives hope for overcoming and change. And it is good music."/>
    <x v="11"/>
    <n v="20"/>
    <x v="2"/>
    <s v="US"/>
    <s v="USD"/>
    <n v="1412283542"/>
    <n v="1409691542"/>
    <b v="0"/>
    <n v="1"/>
    <b v="0"/>
    <x v="28"/>
    <n v="0"/>
    <n v="20"/>
    <x v="1"/>
    <x v="28"/>
    <x v="1739"/>
    <d v="2015-08-03T22:49:03"/>
    <x v="5"/>
  </r>
  <r>
    <n v="1739"/>
    <s v="SWEET LOVE - a Lovely Christian WEDDING SONG Happy Marriage"/>
    <s v="HELP US RECORD -- SWEET LOVE -- Listen to this sped up ROUGH version and be sure and check out the unique REWARDS ---"/>
    <x v="29"/>
    <n v="1"/>
    <x v="2"/>
    <s v="US"/>
    <s v="USD"/>
    <n v="1462391932"/>
    <n v="1457297932"/>
    <b v="0"/>
    <n v="1"/>
    <b v="0"/>
    <x v="28"/>
    <n v="0"/>
    <n v="1"/>
    <x v="1"/>
    <x v="28"/>
    <x v="1740"/>
    <d v="2017-01-23T23:25:21"/>
    <x v="4"/>
  </r>
  <r>
    <n v="1740"/>
    <s v="Recording Studio Time"/>
    <s v="I recently recorded a new single. With your help I can return to the studio. Would you like to be part of my next worship project?"/>
    <x v="10"/>
    <n v="0"/>
    <x v="2"/>
    <s v="US"/>
    <s v="USD"/>
    <n v="1437075422"/>
    <n v="1434483422"/>
    <b v="0"/>
    <n v="0"/>
    <b v="0"/>
    <x v="28"/>
    <n v="0"/>
    <n v="0"/>
    <x v="1"/>
    <x v="28"/>
    <x v="1741"/>
    <d v="2016-03-25T20:05:04"/>
    <x v="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x v="20"/>
    <n v="111"/>
    <n v="25.58"/>
    <x v="8"/>
    <x v="20"/>
    <x v="1742"/>
    <d v="2015-02-17T18:45:23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x v="14"/>
    <n v="2175"/>
    <x v="0"/>
    <s v="US"/>
    <s v="USD"/>
    <n v="1483822800"/>
    <n v="1481058170"/>
    <b v="0"/>
    <n v="34"/>
    <b v="1"/>
    <x v="20"/>
    <n v="109"/>
    <n v="63.97"/>
    <x v="8"/>
    <x v="20"/>
    <x v="1743"/>
    <d v="2016-09-14T06:04:42"/>
    <x v="4"/>
  </r>
  <r>
    <n v="1743"/>
    <s v="The Fringes Project: Photobook of a Dying Language"/>
    <s v="Visual documentation of the endangered IÃ±upiat language, captured in the form of a printed photography book."/>
    <x v="13"/>
    <n v="6025"/>
    <x v="0"/>
    <s v="US"/>
    <s v="USD"/>
    <n v="1472270340"/>
    <n v="1470348775"/>
    <b v="0"/>
    <n v="67"/>
    <b v="1"/>
    <x v="20"/>
    <n v="100"/>
    <n v="89.93"/>
    <x v="8"/>
    <x v="20"/>
    <x v="1744"/>
    <d v="2016-02-20T17:59:28"/>
    <x v="4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x v="20"/>
    <n v="118"/>
    <n v="93.07"/>
    <x v="8"/>
    <x v="20"/>
    <x v="1745"/>
    <d v="2015-03-04T21:02:33"/>
    <x v="2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x v="20"/>
    <n v="114"/>
    <n v="89.67"/>
    <x v="8"/>
    <x v="20"/>
    <x v="1746"/>
    <d v="2015-09-05T18:56:01"/>
    <x v="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x v="20"/>
    <n v="148"/>
    <n v="207.62"/>
    <x v="8"/>
    <x v="20"/>
    <x v="1747"/>
    <d v="2016-07-20T04:01:09"/>
    <x v="4"/>
  </r>
  <r>
    <n v="1747"/>
    <s v="'Tulip, my mother's favourite flower' - A Photo Book."/>
    <s v="A beautiful, limited edition, photobook about the story of the last year of my mother's life, to be published by Dewi Lewis."/>
    <x v="9"/>
    <n v="9446"/>
    <x v="0"/>
    <s v="GB"/>
    <s v="GBP"/>
    <n v="1447426800"/>
    <n v="1444904830"/>
    <b v="0"/>
    <n v="159"/>
    <b v="1"/>
    <x v="20"/>
    <n v="105"/>
    <n v="59.41"/>
    <x v="8"/>
    <x v="20"/>
    <x v="1748"/>
    <d v="2016-12-29T19:51:23"/>
    <x v="2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x v="20"/>
    <n v="130"/>
    <n v="358.97"/>
    <x v="8"/>
    <x v="20"/>
    <x v="1749"/>
    <d v="2016-05-15T22:56:32"/>
    <x v="2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x v="20"/>
    <n v="123"/>
    <n v="94.74"/>
    <x v="8"/>
    <x v="20"/>
    <x v="1750"/>
    <d v="2015-03-05T19:53:49"/>
    <x v="3"/>
  </r>
  <r>
    <n v="1750"/>
    <s v="Love Wins- A Powerful Book of LGBTQ Love Stories"/>
    <s v="A book of portraits and histories making LGBT (Lesbian, Gay, Transgender, Bisexual) loving relationships visible, normal, and accepted."/>
    <x v="11"/>
    <n v="10081"/>
    <x v="0"/>
    <s v="US"/>
    <s v="USD"/>
    <n v="1461096304"/>
    <n v="1458936304"/>
    <b v="0"/>
    <n v="125"/>
    <b v="1"/>
    <x v="20"/>
    <n v="202"/>
    <n v="80.650000000000006"/>
    <x v="8"/>
    <x v="20"/>
    <x v="1751"/>
    <d v="2016-02-05T16:08:33"/>
    <x v="4"/>
  </r>
  <r>
    <n v="1751"/>
    <s v="Daily Bread: Stories from Rural Greece"/>
    <s v="Photographs and stories culled from 10 years of road trips through rural Greece"/>
    <x v="5"/>
    <n v="10290"/>
    <x v="0"/>
    <s v="US"/>
    <s v="USD"/>
    <n v="1426787123"/>
    <n v="1424198723"/>
    <b v="0"/>
    <n v="61"/>
    <b v="1"/>
    <x v="20"/>
    <n v="103"/>
    <n v="168.69"/>
    <x v="8"/>
    <x v="20"/>
    <x v="1752"/>
    <d v="2015-07-24T13:37:40"/>
    <x v="2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x v="20"/>
    <n v="260"/>
    <n v="34.69"/>
    <x v="8"/>
    <x v="20"/>
    <x v="1753"/>
    <d v="2016-02-10T23:34:05"/>
    <x v="4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x v="20"/>
    <n v="108"/>
    <n v="462.86"/>
    <x v="8"/>
    <x v="20"/>
    <x v="1754"/>
    <d v="2016-09-23T20:50:40"/>
    <x v="4"/>
  </r>
  <r>
    <n v="1754"/>
    <s v="OFFICIAL OTTAWA (an unofficial portrait)"/>
    <s v="A photography publication that looks behind the myths, clichÃ©s and fairytales that surround Ottawa, the capital of Canada."/>
    <x v="2"/>
    <n v="9395"/>
    <x v="0"/>
    <s v="CA"/>
    <s v="CAD"/>
    <n v="1428091353"/>
    <n v="1425502953"/>
    <b v="0"/>
    <n v="90"/>
    <b v="1"/>
    <x v="20"/>
    <n v="111"/>
    <n v="104.39"/>
    <x v="8"/>
    <x v="20"/>
    <x v="1755"/>
    <d v="2014-07-05T11:39:39"/>
    <x v="2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x v="20"/>
    <n v="120"/>
    <n v="7.5"/>
    <x v="8"/>
    <x v="20"/>
    <x v="1756"/>
    <d v="2014-07-14T23:31:52"/>
    <x v="2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x v="20"/>
    <n v="103"/>
    <n v="47.13"/>
    <x v="8"/>
    <x v="20"/>
    <x v="1757"/>
    <d v="2014-08-04T20:38:08"/>
    <x v="4"/>
  </r>
  <r>
    <n v="1757"/>
    <s v="The Resurgence of Femininity Photo Thesis"/>
    <s v="I want to create a self published photo art book on the topic of the resurgence of femininity."/>
    <x v="11"/>
    <n v="5800"/>
    <x v="0"/>
    <s v="US"/>
    <s v="USD"/>
    <n v="1485631740"/>
    <n v="1483041083"/>
    <b v="0"/>
    <n v="14"/>
    <b v="1"/>
    <x v="20"/>
    <n v="116"/>
    <n v="414.29"/>
    <x v="8"/>
    <x v="20"/>
    <x v="1758"/>
    <d v="2014-07-04T15:48:04"/>
    <x v="4"/>
  </r>
  <r>
    <n v="1758"/>
    <s v="Yashica TLR Cameras History -Playing Cards"/>
    <s v="Yashica TLRs (Twin Lens Reflex) history cards are a cool way to present Yashica TLR collections in a fun way: by playing cards. Enjoy!"/>
    <x v="29"/>
    <n v="1147"/>
    <x v="0"/>
    <s v="US"/>
    <s v="USD"/>
    <n v="1468536992"/>
    <n v="1463352992"/>
    <b v="0"/>
    <n v="27"/>
    <b v="1"/>
    <x v="20"/>
    <n v="115"/>
    <n v="42.48"/>
    <x v="8"/>
    <x v="20"/>
    <x v="1759"/>
    <d v="2014-07-29T13:27:24"/>
    <x v="4"/>
  </r>
  <r>
    <n v="1759"/>
    <s v="Death Valley"/>
    <s v="Death Valley will be the first photo book of Andi State"/>
    <x v="11"/>
    <n v="5330"/>
    <x v="0"/>
    <s v="US"/>
    <s v="USD"/>
    <n v="1427309629"/>
    <n v="1425585229"/>
    <b v="0"/>
    <n v="49"/>
    <b v="1"/>
    <x v="20"/>
    <n v="107"/>
    <n v="108.78"/>
    <x v="8"/>
    <x v="20"/>
    <x v="1760"/>
    <d v="2014-12-14T19:39:19"/>
    <x v="2"/>
  </r>
  <r>
    <n v="1760"/>
    <s v="Portraits by Aris Jerome"/>
    <s v="Thank you all so much for your pledges! We reached the goal! To continue supporting or for any questions email arisjerome@gmail.com"/>
    <x v="11"/>
    <n v="8272"/>
    <x v="0"/>
    <s v="US"/>
    <s v="USD"/>
    <n v="1456416513"/>
    <n v="1454688513"/>
    <b v="0"/>
    <n v="102"/>
    <b v="1"/>
    <x v="20"/>
    <n v="165"/>
    <n v="81.099999999999994"/>
    <x v="8"/>
    <x v="20"/>
    <x v="1761"/>
    <d v="2014-09-09T18:43:14"/>
    <x v="4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x v="20"/>
    <n v="155"/>
    <n v="51.67"/>
    <x v="8"/>
    <x v="20"/>
    <x v="1762"/>
    <d v="2014-09-23T23:30:40"/>
    <x v="2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x v="20"/>
    <n v="885"/>
    <n v="35.4"/>
    <x v="8"/>
    <x v="20"/>
    <x v="1763"/>
    <d v="2014-05-07T17:13:56"/>
    <x v="4"/>
  </r>
  <r>
    <n v="1763"/>
    <s v="Coffee Table Girls Exclusive Art Photography Book"/>
    <s v="Hardcover photo book featuring bold, beautiful, confident models and coffee tables in outrageous juxtaposition with the backgrounds."/>
    <x v="15"/>
    <n v="12229"/>
    <x v="0"/>
    <s v="US"/>
    <s v="USD"/>
    <n v="1477255840"/>
    <n v="1474663840"/>
    <b v="0"/>
    <n v="118"/>
    <b v="1"/>
    <x v="20"/>
    <n v="102"/>
    <n v="103.64"/>
    <x v="8"/>
    <x v="20"/>
    <x v="1764"/>
    <d v="2014-12-05T18:14:58"/>
    <x v="4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x v="20"/>
    <n v="20"/>
    <n v="55.28"/>
    <x v="8"/>
    <x v="20"/>
    <x v="1765"/>
    <d v="2014-10-18T05:14:52"/>
    <x v="5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x v="20"/>
    <n v="59"/>
    <n v="72.17"/>
    <x v="8"/>
    <x v="20"/>
    <x v="1766"/>
    <d v="2014-09-09T23:26:00"/>
    <x v="5"/>
  </r>
  <r>
    <n v="1766"/>
    <s v="Photographic book on Melbourne's music scene"/>
    <s v="I want to create a beautiful book which documents the Melbourne music scene."/>
    <x v="16"/>
    <n v="0"/>
    <x v="2"/>
    <s v="AU"/>
    <s v="AUD"/>
    <n v="1408999088"/>
    <n v="1407184688"/>
    <b v="1"/>
    <n v="0"/>
    <b v="0"/>
    <x v="20"/>
    <n v="0"/>
    <n v="0"/>
    <x v="8"/>
    <x v="20"/>
    <x v="1767"/>
    <d v="2014-09-23T22:57:51"/>
    <x v="5"/>
  </r>
  <r>
    <n v="1767"/>
    <s v="OR-GÃ“L-HO -A search for meaning during the World Cup"/>
    <s v="A photographic search for the true meaning of pride for ones country during the World Cup"/>
    <x v="11"/>
    <n v="2286"/>
    <x v="2"/>
    <s v="US"/>
    <s v="USD"/>
    <n v="1407080884"/>
    <n v="1404488884"/>
    <b v="1"/>
    <n v="39"/>
    <b v="0"/>
    <x v="20"/>
    <n v="46"/>
    <n v="58.62"/>
    <x v="8"/>
    <x v="20"/>
    <x v="1768"/>
    <d v="2015-01-21T08:34:13"/>
    <x v="5"/>
  </r>
  <r>
    <n v="1768"/>
    <s v="SWFTTR: Southwest Farm-to-Table Recipes"/>
    <s v="My goal is to create a catalog of farm-to-table recipes with stunning images from restaurants and farms in the southwest."/>
    <x v="11"/>
    <n v="187"/>
    <x v="2"/>
    <s v="US"/>
    <s v="USD"/>
    <n v="1411824444"/>
    <n v="1406640444"/>
    <b v="1"/>
    <n v="15"/>
    <b v="0"/>
    <x v="20"/>
    <n v="4"/>
    <n v="12.47"/>
    <x v="8"/>
    <x v="20"/>
    <x v="1769"/>
    <d v="2015-02-10T20:43:15"/>
    <x v="5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x v="20"/>
    <n v="3"/>
    <n v="49.14"/>
    <x v="8"/>
    <x v="20"/>
    <x v="1770"/>
    <d v="2016-08-03T16:36:20"/>
    <x v="5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x v="20"/>
    <n v="57"/>
    <n v="150.5"/>
    <x v="8"/>
    <x v="20"/>
    <x v="1771"/>
    <d v="2016-05-03T14:25:10"/>
    <x v="5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x v="20"/>
    <n v="21"/>
    <n v="35.799999999999997"/>
    <x v="8"/>
    <x v="20"/>
    <x v="1772"/>
    <d v="2016-08-15T14:49:05"/>
    <x v="5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x v="20"/>
    <n v="16"/>
    <n v="45.16"/>
    <x v="8"/>
    <x v="20"/>
    <x v="1773"/>
    <d v="2016-01-19T13:48:09"/>
    <x v="5"/>
  </r>
  <r>
    <n v="1773"/>
    <s v="True Faith : A Guitar Makers Promise to God by Tim Hawley"/>
    <s v="True Faith is a book about the true story of Ed Stilley and his promise to God to make instruments and give them to children for free."/>
    <x v="12"/>
    <n v="1877"/>
    <x v="2"/>
    <s v="US"/>
    <s v="USD"/>
    <n v="1421691298"/>
    <n v="1417803298"/>
    <b v="1"/>
    <n v="19"/>
    <b v="0"/>
    <x v="20"/>
    <n v="6"/>
    <n v="98.79"/>
    <x v="8"/>
    <x v="20"/>
    <x v="1774"/>
    <d v="2015-04-21T22:47:58"/>
    <x v="5"/>
  </r>
  <r>
    <n v="1774"/>
    <s v="The World Upside Down: Portraits"/>
    <s v="A photo book of the artist's present and future portraits from 2013 to 2015, including actor and human rights activist George Takei."/>
    <x v="1"/>
    <n v="1148"/>
    <x v="2"/>
    <s v="US"/>
    <s v="USD"/>
    <n v="1417273140"/>
    <n v="1413609292"/>
    <b v="1"/>
    <n v="13"/>
    <b v="0"/>
    <x v="20"/>
    <n v="46"/>
    <n v="88.31"/>
    <x v="8"/>
    <x v="20"/>
    <x v="1775"/>
    <d v="2014-12-30T15:44:00"/>
    <x v="5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x v="20"/>
    <n v="65"/>
    <n v="170.63"/>
    <x v="8"/>
    <x v="20"/>
    <x v="1776"/>
    <d v="2014-09-15T03:14:15"/>
    <x v="5"/>
  </r>
  <r>
    <n v="1776"/>
    <s v="Dubai: A Synthetic City - Photobook &amp; Journal"/>
    <s v="A documentation of the implications of hedonistic architectural ventures in Dubai, the fastest growing city on the planet."/>
    <x v="11"/>
    <n v="335"/>
    <x v="2"/>
    <s v="GB"/>
    <s v="GBP"/>
    <n v="1414623471"/>
    <n v="1411513071"/>
    <b v="1"/>
    <n v="4"/>
    <b v="0"/>
    <x v="20"/>
    <n v="7"/>
    <n v="83.75"/>
    <x v="8"/>
    <x v="20"/>
    <x v="1777"/>
    <d v="2014-11-15T13:12:57"/>
    <x v="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x v="20"/>
    <n v="14"/>
    <n v="65.099999999999994"/>
    <x v="8"/>
    <x v="20"/>
    <x v="1778"/>
    <d v="2015-03-05T15:43:57"/>
    <x v="2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x v="20"/>
    <n v="2"/>
    <n v="66.33"/>
    <x v="8"/>
    <x v="20"/>
    <x v="1779"/>
    <d v="2014-10-01T22:45:42"/>
    <x v="2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x v="20"/>
    <n v="36"/>
    <n v="104.89"/>
    <x v="8"/>
    <x v="20"/>
    <x v="1780"/>
    <d v="2014-11-13T06:00:03"/>
    <x v="4"/>
  </r>
  <r>
    <n v="1780"/>
    <s v="Native Nation"/>
    <s v="It is time to recognize and give to the indigenus groups the credit they deserve. It is time to understand where we come from."/>
    <x v="12"/>
    <n v="11923"/>
    <x v="2"/>
    <s v="US"/>
    <s v="USD"/>
    <n v="1467469510"/>
    <n v="1462285510"/>
    <b v="1"/>
    <n v="152"/>
    <b v="0"/>
    <x v="20"/>
    <n v="40"/>
    <n v="78.44"/>
    <x v="8"/>
    <x v="20"/>
    <x v="1781"/>
    <d v="2015-01-06T16:11:18"/>
    <x v="4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x v="20"/>
    <n v="26"/>
    <n v="59.04"/>
    <x v="8"/>
    <x v="20"/>
    <x v="1782"/>
    <d v="2014-11-30T17:46:05"/>
    <x v="4"/>
  </r>
  <r>
    <n v="1782"/>
    <s v="Keepers Of The Craft: Cocktails Across America. A Photobook"/>
    <s v="I am traveling across the entire USA documenting cocktail culture to publish a stunning hard cover photo book of the resulting work."/>
    <x v="20"/>
    <n v="5422"/>
    <x v="2"/>
    <s v="US"/>
    <s v="USD"/>
    <n v="1456062489"/>
    <n v="1453211289"/>
    <b v="1"/>
    <n v="76"/>
    <b v="0"/>
    <x v="20"/>
    <n v="15"/>
    <n v="71.34"/>
    <x v="8"/>
    <x v="20"/>
    <x v="1783"/>
    <d v="2015-07-04T00:44:42"/>
    <x v="4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x v="20"/>
    <n v="24"/>
    <n v="51.23"/>
    <x v="8"/>
    <x v="20"/>
    <x v="1784"/>
    <d v="2014-10-28T21:24:00"/>
    <x v="2"/>
  </r>
  <r>
    <n v="1784"/>
    <s v="Vantage Point: Photographs of Milwaukee from on high"/>
    <s v="I want to publish my first photo book and make prints based on a series of rooftop cityscapes I took in 2014 of the city that I love."/>
    <x v="11"/>
    <n v="1988"/>
    <x v="2"/>
    <s v="US"/>
    <s v="USD"/>
    <n v="1422674700"/>
    <n v="1419954240"/>
    <b v="1"/>
    <n v="33"/>
    <b v="0"/>
    <x v="20"/>
    <n v="40"/>
    <n v="60.24"/>
    <x v="8"/>
    <x v="20"/>
    <x v="1785"/>
    <d v="2015-01-07T13:13:42"/>
    <x v="5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x v="20"/>
    <n v="20"/>
    <n v="44.94"/>
    <x v="8"/>
    <x v="20"/>
    <x v="1786"/>
    <d v="2016-09-15T06:55:41"/>
    <x v="5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x v="20"/>
    <n v="48"/>
    <n v="31.21"/>
    <x v="8"/>
    <x v="20"/>
    <x v="1787"/>
    <d v="2016-05-25T10:32:46"/>
    <x v="5"/>
  </r>
  <r>
    <n v="1787"/>
    <s v="Alpamayo to Yerupaja"/>
    <s v="Raising awareness to the effects of global warming through photographs of the high mountains of Peru."/>
    <x v="5"/>
    <n v="1533"/>
    <x v="2"/>
    <s v="US"/>
    <s v="USD"/>
    <n v="1428158637"/>
    <n v="1425570237"/>
    <b v="1"/>
    <n v="24"/>
    <b v="0"/>
    <x v="20"/>
    <n v="15"/>
    <n v="63.88"/>
    <x v="8"/>
    <x v="20"/>
    <x v="1788"/>
    <d v="2016-11-15T13:39:49"/>
    <x v="2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x v="20"/>
    <n v="1"/>
    <n v="19"/>
    <x v="8"/>
    <x v="20"/>
    <x v="1789"/>
    <d v="2015-12-06T07:50:33"/>
    <x v="5"/>
  </r>
  <r>
    <n v="1789"/>
    <s v="Paintball: Beyond The Paint"/>
    <s v="I want to create a portfolio to show all the aspects of the adrenaline filled game of paintball. Focusing on tournament players"/>
    <x v="8"/>
    <n v="40"/>
    <x v="2"/>
    <s v="US"/>
    <s v="USD"/>
    <n v="1421042403"/>
    <n v="1415858403"/>
    <b v="1"/>
    <n v="4"/>
    <b v="0"/>
    <x v="20"/>
    <n v="1"/>
    <n v="10"/>
    <x v="8"/>
    <x v="20"/>
    <x v="1790"/>
    <d v="2014-10-22T20:13:28"/>
    <x v="5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x v="20"/>
    <n v="5"/>
    <n v="109.07"/>
    <x v="8"/>
    <x v="20"/>
    <x v="1791"/>
    <d v="2016-09-10T14:32:50"/>
    <x v="2"/>
  </r>
  <r>
    <n v="1791"/>
    <s v="disCover: Napoli"/>
    <s v="For the love of street photography and the beauty of traditional cultures in southern Italy."/>
    <x v="10"/>
    <n v="107"/>
    <x v="2"/>
    <s v="GB"/>
    <s v="GBP"/>
    <n v="1422553565"/>
    <n v="1417369565"/>
    <b v="1"/>
    <n v="4"/>
    <b v="0"/>
    <x v="20"/>
    <n v="4"/>
    <n v="26.75"/>
    <x v="8"/>
    <x v="20"/>
    <x v="1792"/>
    <d v="2015-11-13T15:51:08"/>
    <x v="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x v="20"/>
    <n v="61"/>
    <n v="109.94"/>
    <x v="8"/>
    <x v="20"/>
    <x v="1793"/>
    <d v="2015-06-04T11:20:30"/>
    <x v="2"/>
  </r>
  <r>
    <n v="1793"/>
    <s v="Live to Learn, Learn to Fight, Fight to Live - The Karen"/>
    <s v="The beginning of a long term project to document life of the Karen ethnic group on the border of Thailand and Burma."/>
    <x v="10"/>
    <n v="40"/>
    <x v="2"/>
    <s v="AU"/>
    <s v="AUD"/>
    <n v="1417127040"/>
    <n v="1414531440"/>
    <b v="1"/>
    <n v="2"/>
    <b v="0"/>
    <x v="20"/>
    <n v="1"/>
    <n v="20"/>
    <x v="8"/>
    <x v="20"/>
    <x v="1794"/>
    <d v="2015-01-14T01:43:02"/>
    <x v="5"/>
  </r>
  <r>
    <n v="1794"/>
    <s v="Venus as Men"/>
    <s v="&quot;Venus as Menâ€ is a book about beauty of masculine nude. Is a reflection about men as a sensitive and sensual being and gender equity."/>
    <x v="9"/>
    <n v="997"/>
    <x v="2"/>
    <s v="US"/>
    <s v="USD"/>
    <n v="1423660422"/>
    <n v="1420636422"/>
    <b v="1"/>
    <n v="18"/>
    <b v="0"/>
    <x v="20"/>
    <n v="11"/>
    <n v="55.39"/>
    <x v="8"/>
    <x v="20"/>
    <x v="1795"/>
    <d v="2015-10-05T16:16:44"/>
    <x v="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x v="20"/>
    <n v="39"/>
    <n v="133.9"/>
    <x v="8"/>
    <x v="20"/>
    <x v="1796"/>
    <d v="2015-08-31T19:17:38"/>
    <x v="4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x v="20"/>
    <n v="22"/>
    <n v="48.72"/>
    <x v="8"/>
    <x v="20"/>
    <x v="1797"/>
    <d v="2014-08-26T15:19:09"/>
    <x v="4"/>
  </r>
  <r>
    <n v="1797"/>
    <s v="Remnants, A Photography Book to Send to Congress"/>
    <s v="A photography book that serves as a call to action for Congress to stand up for survivors of domestic and sexual assault."/>
    <x v="5"/>
    <n v="6755"/>
    <x v="2"/>
    <s v="US"/>
    <s v="USD"/>
    <n v="1481809189"/>
    <n v="1479217189"/>
    <b v="1"/>
    <n v="140"/>
    <b v="0"/>
    <x v="20"/>
    <n v="68"/>
    <n v="48.25"/>
    <x v="8"/>
    <x v="20"/>
    <x v="1798"/>
    <d v="2014-08-29T01:38:33"/>
    <x v="4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x v="20"/>
    <n v="14"/>
    <n v="58.97"/>
    <x v="8"/>
    <x v="20"/>
    <x v="1799"/>
    <d v="2017-01-07T16:20:30"/>
    <x v="2"/>
  </r>
  <r>
    <n v="1799"/>
    <s v="The UnDiscovered Image"/>
    <s v="The UnDiscovered Image, a monthly publication dedicated to photographers."/>
    <x v="24"/>
    <n v="69.83"/>
    <x v="2"/>
    <s v="GB"/>
    <s v="GBP"/>
    <n v="1415740408"/>
    <n v="1414008808"/>
    <b v="1"/>
    <n v="6"/>
    <b v="0"/>
    <x v="20"/>
    <n v="2"/>
    <n v="11.64"/>
    <x v="8"/>
    <x v="20"/>
    <x v="1800"/>
    <d v="2015-01-25T21:47:19"/>
    <x v="5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x v="20"/>
    <n v="20"/>
    <n v="83.72"/>
    <x v="8"/>
    <x v="20"/>
    <x v="1801"/>
    <d v="2014-08-09T21:50:26"/>
    <x v="4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x v="20"/>
    <n v="14"/>
    <n v="63.65"/>
    <x v="8"/>
    <x v="20"/>
    <x v="1802"/>
    <d v="2014-08-25T10:24:30"/>
    <x v="2"/>
  </r>
  <r>
    <n v="1802"/>
    <s v="Out Of The Dark"/>
    <s v="Inner Darkness turned into a photobook. Personal work i shot during my recovery...in Berlin."/>
    <x v="0"/>
    <n v="1697"/>
    <x v="2"/>
    <s v="DE"/>
    <s v="EUR"/>
    <n v="1435442340"/>
    <n v="1433416830"/>
    <b v="1"/>
    <n v="18"/>
    <b v="0"/>
    <x v="20"/>
    <n v="48"/>
    <n v="94.28"/>
    <x v="8"/>
    <x v="20"/>
    <x v="1803"/>
    <d v="2016-06-03T07:38:56"/>
    <x v="2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x v="20"/>
    <n v="31"/>
    <n v="71.87"/>
    <x v="8"/>
    <x v="20"/>
    <x v="1804"/>
    <d v="2014-07-09T21:20:12"/>
    <x v="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x v="20"/>
    <n v="35"/>
    <n v="104.85"/>
    <x v="8"/>
    <x v="20"/>
    <x v="1805"/>
    <d v="2015-01-29T07:32:16"/>
    <x v="2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x v="20"/>
    <n v="36"/>
    <n v="67.14"/>
    <x v="8"/>
    <x v="20"/>
    <x v="1806"/>
    <d v="2015-06-17T21:45:37"/>
    <x v="2"/>
  </r>
  <r>
    <n v="1806"/>
    <s v="American Presidents Naked"/>
    <s v="Join me in publishing an amazing and unprecedented book with full frontal photopraphs of 8 American Presidents Naked"/>
    <x v="23"/>
    <n v="591"/>
    <x v="2"/>
    <s v="GB"/>
    <s v="GBP"/>
    <n v="1412090349"/>
    <n v="1409066349"/>
    <b v="1"/>
    <n v="8"/>
    <b v="0"/>
    <x v="20"/>
    <n v="3"/>
    <n v="73.88"/>
    <x v="8"/>
    <x v="20"/>
    <x v="1807"/>
    <d v="2016-06-27T21:01:43"/>
    <x v="5"/>
  </r>
  <r>
    <n v="1807"/>
    <s v="Anywhere but Here"/>
    <s v="I want to explore alternative cultures and lifestyles in America."/>
    <x v="11"/>
    <n v="553"/>
    <x v="2"/>
    <s v="US"/>
    <s v="USD"/>
    <n v="1411868313"/>
    <n v="1409276313"/>
    <b v="1"/>
    <n v="8"/>
    <b v="0"/>
    <x v="20"/>
    <n v="11"/>
    <n v="69.13"/>
    <x v="8"/>
    <x v="20"/>
    <x v="1808"/>
    <d v="2016-12-01T15:53:27"/>
    <x v="5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x v="20"/>
    <n v="41"/>
    <n v="120.77"/>
    <x v="8"/>
    <x v="20"/>
    <x v="1809"/>
    <d v="2015-03-04T05:37:30"/>
    <x v="3"/>
  </r>
  <r>
    <n v="1809"/>
    <s v="Hamilton: A Different Perspective"/>
    <s v="A stunning photo book highlighting the visual diversity of the City of Hamilton and showcasing it in a new light."/>
    <x v="0"/>
    <n v="380"/>
    <x v="2"/>
    <s v="CA"/>
    <s v="CAD"/>
    <n v="1425246439"/>
    <n v="1422222439"/>
    <b v="1"/>
    <n v="9"/>
    <b v="0"/>
    <x v="20"/>
    <n v="11"/>
    <n v="42.22"/>
    <x v="8"/>
    <x v="20"/>
    <x v="1810"/>
    <d v="2014-06-30T18:03:16"/>
    <x v="2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x v="20"/>
    <n v="3"/>
    <n v="7.5"/>
    <x v="8"/>
    <x v="20"/>
    <x v="1811"/>
    <d v="2015-03-02T02:01:30"/>
    <x v="5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x v="20"/>
    <n v="0"/>
    <n v="1.54"/>
    <x v="8"/>
    <x v="20"/>
    <x v="1812"/>
    <d v="2012-01-18T07:39:27"/>
    <x v="5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x v="20"/>
    <n v="13"/>
    <n v="37.61"/>
    <x v="8"/>
    <x v="20"/>
    <x v="1813"/>
    <d v="2013-12-26T19:07:42"/>
    <x v="4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x v="20"/>
    <n v="0"/>
    <n v="0"/>
    <x v="8"/>
    <x v="20"/>
    <x v="1814"/>
    <d v="2012-09-24T16:26:16"/>
    <x v="5"/>
  </r>
  <r>
    <n v="1814"/>
    <s v="My Favourite Colour Was Yellow"/>
    <s v="A self published photo book documenting the overwhelming presence of the colour pink, in young girls lives here in the UK."/>
    <x v="15"/>
    <n v="5902"/>
    <x v="2"/>
    <s v="GB"/>
    <s v="GBP"/>
    <n v="1425108736"/>
    <n v="1422516736"/>
    <b v="0"/>
    <n v="140"/>
    <b v="0"/>
    <x v="20"/>
    <n v="49"/>
    <n v="42.16"/>
    <x v="8"/>
    <x v="20"/>
    <x v="1815"/>
    <d v="2013-12-18T21:59:27"/>
    <x v="2"/>
  </r>
  <r>
    <n v="1815"/>
    <s v="Texas to Florida"/>
    <s v="Photographic roadtrip from Dallas/Ft Worth, Texas to Florida's beaches. A summer photography roadtrip project to include 5 states."/>
    <x v="10"/>
    <n v="0"/>
    <x v="2"/>
    <s v="US"/>
    <s v="USD"/>
    <n v="1435787137"/>
    <n v="1434577537"/>
    <b v="0"/>
    <n v="0"/>
    <b v="0"/>
    <x v="20"/>
    <n v="0"/>
    <n v="0"/>
    <x v="8"/>
    <x v="20"/>
    <x v="1816"/>
    <d v="2013-06-18T20:01:43"/>
    <x v="2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x v="20"/>
    <n v="2"/>
    <n v="84.83"/>
    <x v="8"/>
    <x v="20"/>
    <x v="1817"/>
    <d v="2014-01-18T22:10:17"/>
    <x v="4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x v="20"/>
    <n v="52"/>
    <n v="94.19"/>
    <x v="8"/>
    <x v="20"/>
    <x v="1818"/>
    <d v="2011-01-12T07:49:21"/>
    <x v="4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x v="20"/>
    <n v="0"/>
    <n v="0"/>
    <x v="8"/>
    <x v="20"/>
    <x v="1819"/>
    <d v="2014-04-07T21:35:30"/>
    <x v="2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x v="20"/>
    <n v="2"/>
    <n v="6.25"/>
    <x v="8"/>
    <x v="20"/>
    <x v="1820"/>
    <d v="2010-12-04T02:06:11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x v="20"/>
    <n v="7"/>
    <n v="213.38"/>
    <x v="8"/>
    <x v="20"/>
    <x v="1821"/>
    <d v="2014-01-25T16:25:07"/>
    <x v="2"/>
  </r>
  <r>
    <n v="1821"/>
    <s v="Glass Cloud on the road!"/>
    <s v="Glass Cloud tour dates are already beginning to pile up. They are turning to YOU to help get them from town to town."/>
    <x v="1"/>
    <n v="3372.25"/>
    <x v="0"/>
    <s v="US"/>
    <s v="USD"/>
    <n v="1330760367"/>
    <n v="1326872367"/>
    <b v="0"/>
    <n v="57"/>
    <b v="1"/>
    <x v="12"/>
    <n v="135"/>
    <n v="59.16"/>
    <x v="1"/>
    <x v="12"/>
    <x v="1822"/>
    <d v="2012-04-27T23:54:23"/>
    <x v="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x v="12"/>
    <n v="100"/>
    <n v="27.27"/>
    <x v="1"/>
    <x v="12"/>
    <x v="1823"/>
    <d v="2011-02-02T12:57:07"/>
    <x v="6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x v="12"/>
    <n v="116"/>
    <n v="24.58"/>
    <x v="1"/>
    <x v="12"/>
    <x v="1824"/>
    <d v="2013-01-29T01:03:23"/>
    <x v="7"/>
  </r>
  <r>
    <n v="1824"/>
    <s v="Tin Man's Broken Wisdom Fund"/>
    <s v="cd fund raiser"/>
    <x v="10"/>
    <n v="3002"/>
    <x v="0"/>
    <s v="US"/>
    <s v="USD"/>
    <n v="1389146880"/>
    <n v="1387403967"/>
    <b v="0"/>
    <n v="40"/>
    <b v="1"/>
    <x v="12"/>
    <n v="100"/>
    <n v="75.05"/>
    <x v="1"/>
    <x v="12"/>
    <x v="1825"/>
    <d v="2014-12-15T23:08:15"/>
    <x v="6"/>
  </r>
  <r>
    <n v="1825"/>
    <s v="Eurisko's &quot;Wild Animal&quot; Project"/>
    <s v="Eurisko is trying to release our full length entitled &quot;Wild Animal!&quot; Money raised will go towards studio time, mixing, and mastering."/>
    <x v="14"/>
    <n v="2101"/>
    <x v="0"/>
    <s v="US"/>
    <s v="USD"/>
    <n v="1373572903"/>
    <n v="1371585703"/>
    <b v="0"/>
    <n v="50"/>
    <b v="1"/>
    <x v="12"/>
    <n v="105"/>
    <n v="42.02"/>
    <x v="1"/>
    <x v="12"/>
    <x v="1826"/>
    <d v="2016-03-01T16:51:11"/>
    <x v="6"/>
  </r>
  <r>
    <n v="1826"/>
    <s v="BEAR GHOST! Professional Recording! Yay!"/>
    <s v="Hear your favorite Bear Ghost in eargasmic quality!"/>
    <x v="14"/>
    <n v="2020"/>
    <x v="0"/>
    <s v="US"/>
    <s v="USD"/>
    <n v="1392675017"/>
    <n v="1390083017"/>
    <b v="0"/>
    <n v="38"/>
    <b v="1"/>
    <x v="12"/>
    <n v="101"/>
    <n v="53.16"/>
    <x v="1"/>
    <x v="12"/>
    <x v="1827"/>
    <d v="2013-01-31T19:25:29"/>
    <x v="5"/>
  </r>
  <r>
    <n v="1827"/>
    <s v="&quot;Homeward Bound&quot; a journey in sound. "/>
    <s v="I have been a lot of places &amp; written a lot of songs. It's finally time to make my debut album &quot;Homeward Bound&quot; and I need your help!"/>
    <x v="8"/>
    <n v="8053"/>
    <x v="0"/>
    <s v="US"/>
    <s v="USD"/>
    <n v="1299138561"/>
    <n v="1294818561"/>
    <b v="0"/>
    <n v="96"/>
    <b v="1"/>
    <x v="12"/>
    <n v="101"/>
    <n v="83.89"/>
    <x v="1"/>
    <x v="12"/>
    <x v="1828"/>
    <d v="2012-01-18T01:08:55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3"/>
    <n v="20032"/>
    <x v="0"/>
    <s v="US"/>
    <s v="USD"/>
    <n v="1399672800"/>
    <n v="1396906530"/>
    <b v="0"/>
    <n v="48"/>
    <b v="1"/>
    <x v="12"/>
    <n v="100"/>
    <n v="417.33"/>
    <x v="1"/>
    <x v="12"/>
    <x v="1829"/>
    <d v="2011-09-02T18:52:37"/>
    <x v="5"/>
  </r>
  <r>
    <n v="1829"/>
    <s v="Help JUICE (Boston) Record Their First Album"/>
    <s v="Everything is set to record are EP except for our finances. Please donate if you can! Any amount is appreciated. "/>
    <x v="16"/>
    <n v="2500.25"/>
    <x v="0"/>
    <s v="US"/>
    <s v="USD"/>
    <n v="1295647200"/>
    <n v="1291428371"/>
    <b v="0"/>
    <n v="33"/>
    <b v="1"/>
    <x v="12"/>
    <n v="167"/>
    <n v="75.77"/>
    <x v="1"/>
    <x v="12"/>
    <x v="1830"/>
    <d v="2016-09-01T17:19:42"/>
    <x v="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x v="12"/>
    <n v="102"/>
    <n v="67.39"/>
    <x v="1"/>
    <x v="12"/>
    <x v="1831"/>
    <d v="2013-04-18T02:18:30"/>
    <x v="5"/>
  </r>
  <r>
    <n v="1831"/>
    <s v="Darling Waste Trailer Bail Out!"/>
    <s v="After a 2 year Odyssey, Darling Waste's trailer is still not home! We need $3,500 to get it through U.S. Customs!"/>
    <x v="29"/>
    <n v="1030"/>
    <x v="0"/>
    <s v="US"/>
    <s v="USD"/>
    <n v="1336866863"/>
    <n v="1335570863"/>
    <b v="0"/>
    <n v="14"/>
    <b v="1"/>
    <x v="12"/>
    <n v="103"/>
    <n v="73.569999999999993"/>
    <x v="1"/>
    <x v="12"/>
    <x v="1832"/>
    <d v="2014-04-16T20:17:25"/>
    <x v="7"/>
  </r>
  <r>
    <n v="1832"/>
    <s v="Black Swan Theories Debut CD"/>
    <s v="Hi! We're the music duo Black Swan Theories and our project is to manufacture our debut CD of 10 already-completed songs.  "/>
    <x v="19"/>
    <n v="500"/>
    <x v="0"/>
    <s v="US"/>
    <s v="USD"/>
    <n v="1299243427"/>
    <n v="1296651427"/>
    <b v="0"/>
    <n v="20"/>
    <b v="1"/>
    <x v="12"/>
    <n v="143"/>
    <n v="25"/>
    <x v="1"/>
    <x v="12"/>
    <x v="1833"/>
    <d v="2015-01-27T15:09:41"/>
    <x v="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x v="12"/>
    <n v="263"/>
    <n v="42"/>
    <x v="1"/>
    <x v="12"/>
    <x v="1834"/>
    <d v="2011-01-21T23:52:34"/>
    <x v="6"/>
  </r>
  <r>
    <n v="1834"/>
    <s v="TDJ - All Part of the Plan EP/Tour"/>
    <s v="Help us fund our first tour and promote our new EP!"/>
    <x v="5"/>
    <n v="11805"/>
    <x v="0"/>
    <s v="US"/>
    <s v="USD"/>
    <n v="1422140895"/>
    <n v="1418684895"/>
    <b v="0"/>
    <n v="90"/>
    <b v="1"/>
    <x v="12"/>
    <n v="118"/>
    <n v="131.16999999999999"/>
    <x v="1"/>
    <x v="12"/>
    <x v="1835"/>
    <d v="2011-05-03T23:21:54"/>
    <x v="5"/>
  </r>
  <r>
    <n v="1835"/>
    <s v="DIRTY LITTLE REBEL EP"/>
    <s v="WE ARE A HARD ROCK/PUNK BAND SEEKING FUNDS TO RECORD A NEW EP. _x000a__x000a_https://www.reverbnation.com/dirtylittlerebel"/>
    <x v="4"/>
    <n v="520"/>
    <x v="0"/>
    <s v="GB"/>
    <s v="GBP"/>
    <n v="1459439471"/>
    <n v="1456851071"/>
    <b v="0"/>
    <n v="11"/>
    <b v="1"/>
    <x v="12"/>
    <n v="104"/>
    <n v="47.27"/>
    <x v="1"/>
    <x v="12"/>
    <x v="1836"/>
    <d v="2016-06-02T07:59:58"/>
    <x v="4"/>
  </r>
  <r>
    <n v="1836"/>
    <s v="KICKSTART OUR &lt;+3"/>
    <s v="Help fund our 2013 Sound &amp; Lighting Touring rig!"/>
    <x v="11"/>
    <n v="10017"/>
    <x v="0"/>
    <s v="US"/>
    <s v="USD"/>
    <n v="1361129129"/>
    <n v="1359660329"/>
    <b v="0"/>
    <n v="55"/>
    <b v="1"/>
    <x v="12"/>
    <n v="200"/>
    <n v="182.13"/>
    <x v="1"/>
    <x v="12"/>
    <x v="1837"/>
    <d v="2012-11-15T15:36:17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1"/>
    <n v="1841"/>
    <x v="0"/>
    <s v="US"/>
    <s v="USD"/>
    <n v="1332029335"/>
    <n v="1326848935"/>
    <b v="0"/>
    <n v="30"/>
    <b v="1"/>
    <x v="12"/>
    <n v="307"/>
    <n v="61.37"/>
    <x v="1"/>
    <x v="12"/>
    <x v="1838"/>
    <d v="2015-03-31T05:40:32"/>
    <x v="7"/>
  </r>
  <r>
    <n v="1838"/>
    <s v="Closure - A Paul Haasch Music Video"/>
    <s v="Paul Haasch is producing his first music video! With awesome people involved and a great vision, it is sure to be an amazing piece."/>
    <x v="29"/>
    <n v="1001.49"/>
    <x v="0"/>
    <s v="US"/>
    <s v="USD"/>
    <n v="1317438000"/>
    <n v="1314989557"/>
    <b v="0"/>
    <n v="28"/>
    <b v="1"/>
    <x v="12"/>
    <n v="100"/>
    <n v="35.770000000000003"/>
    <x v="1"/>
    <x v="12"/>
    <x v="1839"/>
    <d v="2011-05-28T18:54:48"/>
    <x v="1"/>
  </r>
  <r>
    <n v="1839"/>
    <s v="Help The King of Mars Record Their First EP!"/>
    <s v="The King of Mars, a Chicago rock band, needs your help funding their first EP! Visit us at thekingofmars.com for more."/>
    <x v="29"/>
    <n v="2053"/>
    <x v="0"/>
    <s v="US"/>
    <s v="USD"/>
    <n v="1475342382"/>
    <n v="1472750382"/>
    <b v="0"/>
    <n v="45"/>
    <b v="1"/>
    <x v="12"/>
    <n v="205"/>
    <n v="45.62"/>
    <x v="1"/>
    <x v="12"/>
    <x v="1840"/>
    <d v="2012-09-17T20:17:39"/>
    <x v="4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x v="12"/>
    <n v="109"/>
    <n v="75.38"/>
    <x v="1"/>
    <x v="12"/>
    <x v="1841"/>
    <d v="2014-06-10T23:01:40"/>
    <x v="6"/>
  </r>
  <r>
    <n v="1841"/>
    <s v="Hydra Effect Debut EP"/>
    <s v="Hard Rock with a Positive Message. Help us fund, release and promote our debut EP!"/>
    <x v="14"/>
    <n v="2035"/>
    <x v="0"/>
    <s v="US"/>
    <s v="USD"/>
    <n v="1400561940"/>
    <n v="1397679445"/>
    <b v="0"/>
    <n v="40"/>
    <b v="1"/>
    <x v="12"/>
    <n v="102"/>
    <n v="50.88"/>
    <x v="1"/>
    <x v="12"/>
    <x v="1842"/>
    <d v="2014-07-07T21:45:38"/>
    <x v="5"/>
  </r>
  <r>
    <n v="1842"/>
    <s v="Stereo Dogs! 14-Year Old Teen Rock Band Plan CD Project!"/>
    <s v="Every time we sit down to rehearse, thoughts of recording a CD excite us! We are ready to do this!  It's time, so read on..."/>
    <x v="14"/>
    <n v="2505"/>
    <x v="0"/>
    <s v="US"/>
    <s v="USD"/>
    <n v="1425275940"/>
    <n v="1422371381"/>
    <b v="0"/>
    <n v="21"/>
    <b v="1"/>
    <x v="12"/>
    <n v="125"/>
    <n v="119.29"/>
    <x v="1"/>
    <x v="12"/>
    <x v="1843"/>
    <d v="2015-03-18T18:30:5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5"/>
    <n v="12400.61"/>
    <x v="0"/>
    <s v="US"/>
    <s v="USD"/>
    <n v="1298245954"/>
    <n v="1295653954"/>
    <b v="0"/>
    <n v="134"/>
    <b v="1"/>
    <x v="12"/>
    <n v="124"/>
    <n v="92.54"/>
    <x v="1"/>
    <x v="12"/>
    <x v="1844"/>
    <d v="2012-09-25T01:26:57"/>
    <x v="1"/>
  </r>
  <r>
    <n v="1844"/>
    <s v="Get The Neckties in the studio to record their first album!"/>
    <s v="We are working hard to get into the recording studio and finally release a full-length album...but we need your help getting there!"/>
    <x v="16"/>
    <n v="1521"/>
    <x v="0"/>
    <s v="US"/>
    <s v="USD"/>
    <n v="1307761200"/>
    <n v="1304464914"/>
    <b v="0"/>
    <n v="20"/>
    <b v="1"/>
    <x v="12"/>
    <n v="101"/>
    <n v="76.05"/>
    <x v="1"/>
    <x v="12"/>
    <x v="1845"/>
    <d v="2013-04-24T00:30:37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x v="29"/>
    <n v="1000"/>
    <x v="0"/>
    <s v="US"/>
    <s v="USD"/>
    <n v="1466139300"/>
    <n v="1464854398"/>
    <b v="0"/>
    <n v="19"/>
    <b v="1"/>
    <x v="12"/>
    <n v="100"/>
    <n v="52.63"/>
    <x v="1"/>
    <x v="12"/>
    <x v="1846"/>
    <d v="2013-11-22T12:55:40"/>
    <x v="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x v="12"/>
    <n v="138"/>
    <n v="98.99"/>
    <x v="1"/>
    <x v="12"/>
    <x v="1847"/>
    <d v="2014-06-27T20:31:12"/>
    <x v="7"/>
  </r>
  <r>
    <n v="1847"/>
    <s v="Deathtrap America Spring 2015 Tour"/>
    <s v="Deathtrap America is touring the country this spring.  Your pledge will help us across the country with Faster Pussycat and QueensrÃ¿che"/>
    <x v="1"/>
    <n v="3022"/>
    <x v="0"/>
    <s v="US"/>
    <s v="USD"/>
    <n v="1429594832"/>
    <n v="1427780432"/>
    <b v="0"/>
    <n v="38"/>
    <b v="1"/>
    <x v="12"/>
    <n v="121"/>
    <n v="79.53"/>
    <x v="1"/>
    <x v="12"/>
    <x v="1848"/>
    <d v="2014-08-13T18:26:53"/>
    <x v="2"/>
  </r>
  <r>
    <n v="1848"/>
    <s v="Hopeless Jack First National Tour"/>
    <s v="Hopeless Jack &amp; the Handsome Devil's first American tour. Help us bring our dirty brand of &quot;Roots &amp; Roll&quot; across the country!"/>
    <x v="10"/>
    <n v="3221"/>
    <x v="0"/>
    <s v="US"/>
    <s v="USD"/>
    <n v="1312095540"/>
    <n v="1306608888"/>
    <b v="0"/>
    <n v="24"/>
    <b v="1"/>
    <x v="12"/>
    <n v="107"/>
    <n v="134.21"/>
    <x v="1"/>
    <x v="12"/>
    <x v="1849"/>
    <d v="2011-10-17T04:48:41"/>
    <x v="1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x v="12"/>
    <n v="100"/>
    <n v="37.630000000000003"/>
    <x v="1"/>
    <x v="12"/>
    <x v="1850"/>
    <d v="2011-08-23T18:28:49"/>
    <x v="7"/>
  </r>
  <r>
    <n v="1850"/>
    <s v="WILKES EP"/>
    <s v="WILKES is the solo venture of HighFlightSociety singer / Disciple bassist, Jason Wilkes. This project is to fund the debut 6 song EP."/>
    <x v="9"/>
    <n v="9137"/>
    <x v="0"/>
    <s v="US"/>
    <s v="USD"/>
    <n v="1405033300"/>
    <n v="1402441300"/>
    <b v="0"/>
    <n v="179"/>
    <b v="1"/>
    <x v="12"/>
    <n v="102"/>
    <n v="51.04"/>
    <x v="1"/>
    <x v="12"/>
    <x v="1851"/>
    <d v="2014-01-16T17:01:24"/>
    <x v="5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x v="12"/>
    <n v="100"/>
    <n v="50.04"/>
    <x v="1"/>
    <x v="12"/>
    <x v="1852"/>
    <d v="2014-12-27T07:12:21"/>
    <x v="5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x v="12"/>
    <n v="117"/>
    <n v="133.93"/>
    <x v="1"/>
    <x v="12"/>
    <x v="1853"/>
    <d v="2017-01-20T11:49:34"/>
    <x v="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x v="12"/>
    <n v="102"/>
    <n v="58.21"/>
    <x v="1"/>
    <x v="12"/>
    <x v="1854"/>
    <d v="2014-05-13T19:08:05"/>
    <x v="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x v="12"/>
    <n v="102"/>
    <n v="88.04"/>
    <x v="1"/>
    <x v="12"/>
    <x v="1855"/>
    <d v="2014-04-04T17:11:40"/>
    <x v="6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x v="12"/>
    <n v="154"/>
    <n v="70.58"/>
    <x v="1"/>
    <x v="12"/>
    <x v="1856"/>
    <d v="2016-10-02T08:49:07"/>
    <x v="6"/>
  </r>
  <r>
    <n v="1856"/>
    <s v="Lazy Sunday"/>
    <s v="We are an independent band who needs your help for the production of our new album, so we can share our music with you lovely people :)"/>
    <x v="14"/>
    <n v="2025"/>
    <x v="0"/>
    <s v="US"/>
    <s v="USD"/>
    <n v="1405715472"/>
    <n v="1403901072"/>
    <b v="0"/>
    <n v="38"/>
    <b v="1"/>
    <x v="12"/>
    <n v="101"/>
    <n v="53.29"/>
    <x v="1"/>
    <x v="12"/>
    <x v="1857"/>
    <d v="2017-01-07T05:54:57"/>
    <x v="5"/>
  </r>
  <r>
    <n v="1857"/>
    <s v="Holy Water Moses - A Hail Dale Project"/>
    <s v="We need to get back to Nashville to record our second record, a full LP this time.  It ain't cheap and we need your help!"/>
    <x v="10"/>
    <n v="3000"/>
    <x v="0"/>
    <s v="US"/>
    <s v="USD"/>
    <n v="1410546413"/>
    <n v="1407954413"/>
    <b v="0"/>
    <n v="22"/>
    <b v="1"/>
    <x v="12"/>
    <n v="100"/>
    <n v="136.36000000000001"/>
    <x v="1"/>
    <x v="12"/>
    <x v="1858"/>
    <d v="2016-10-06T22:11:52"/>
    <x v="5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x v="12"/>
    <n v="109"/>
    <n v="40.549999999999997"/>
    <x v="1"/>
    <x v="12"/>
    <x v="1859"/>
    <d v="2015-11-20T18:42:05"/>
    <x v="1"/>
  </r>
  <r>
    <n v="1859"/>
    <s v="Queen Kwong Tour to London and Paris"/>
    <s v="Queen Kwong is going ON TOUR to London and Paris!"/>
    <x v="10"/>
    <n v="3955"/>
    <x v="0"/>
    <s v="US"/>
    <s v="USD"/>
    <n v="1316716129"/>
    <n v="1314124129"/>
    <b v="0"/>
    <n v="56"/>
    <b v="1"/>
    <x v="12"/>
    <n v="132"/>
    <n v="70.63"/>
    <x v="1"/>
    <x v="12"/>
    <x v="1860"/>
    <d v="2016-12-05T00:04:09"/>
    <x v="1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x v="12"/>
    <n v="133"/>
    <n v="52.68"/>
    <x v="1"/>
    <x v="12"/>
    <x v="1861"/>
    <d v="2016-01-02T08:32:15"/>
    <x v="5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x v="18"/>
    <n v="0"/>
    <n v="0"/>
    <x v="6"/>
    <x v="18"/>
    <x v="1862"/>
    <d v="2014-10-11T18:48:21"/>
    <x v="5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x v="18"/>
    <n v="8"/>
    <n v="90.94"/>
    <x v="6"/>
    <x v="18"/>
    <x v="1863"/>
    <d v="2015-05-31T03:06:42"/>
    <x v="3"/>
  </r>
  <r>
    <n v="1863"/>
    <s v="Project: 20M813"/>
    <s v="This is an Android game where you take control of the zombies and try to eat your way to world domination!"/>
    <x v="1"/>
    <n v="10"/>
    <x v="2"/>
    <s v="US"/>
    <s v="USD"/>
    <n v="1402600085"/>
    <n v="1400008085"/>
    <b v="0"/>
    <n v="2"/>
    <b v="0"/>
    <x v="18"/>
    <n v="0"/>
    <n v="5"/>
    <x v="6"/>
    <x v="18"/>
    <x v="1864"/>
    <d v="2015-06-09T14:46:50"/>
    <x v="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x v="18"/>
    <n v="43"/>
    <n v="58.08"/>
    <x v="6"/>
    <x v="18"/>
    <x v="1865"/>
    <d v="2016-06-08T23:15:33"/>
    <x v="5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x v="18"/>
    <n v="0"/>
    <n v="2"/>
    <x v="6"/>
    <x v="18"/>
    <x v="1866"/>
    <d v="2016-06-07T21:35:08"/>
    <x v="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x v="18"/>
    <n v="1"/>
    <n v="62.5"/>
    <x v="6"/>
    <x v="18"/>
    <x v="1867"/>
    <d v="2014-05-17T06:50:05"/>
    <x v="3"/>
  </r>
  <r>
    <n v="1867"/>
    <s v="Meme Wars - Dank Age"/>
    <s v="A mix of PokemonGo, Game of War- Fire Age, DragonSoul, &amp; Throwdown. Join a clan, collect meme, upgrade features, fight, &amp; compete."/>
    <x v="23"/>
    <n v="10"/>
    <x v="2"/>
    <s v="US"/>
    <s v="USD"/>
    <n v="1478383912"/>
    <n v="1475791912"/>
    <b v="0"/>
    <n v="1"/>
    <b v="0"/>
    <x v="18"/>
    <n v="0"/>
    <n v="10"/>
    <x v="6"/>
    <x v="18"/>
    <x v="1868"/>
    <d v="2015-01-31T00:42:05"/>
    <x v="4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x v="18"/>
    <n v="5"/>
    <n v="71.59"/>
    <x v="6"/>
    <x v="18"/>
    <x v="1869"/>
    <d v="2014-05-14T00:12:35"/>
    <x v="2"/>
  </r>
  <r>
    <n v="1869"/>
    <s v="Castle Crawler RPG"/>
    <s v="CCRPG will be a 2D Pixel Art Game based on similar elements to the SNES game &quot;Zelda: A Link to the Past&quot; with RPG elements added in."/>
    <x v="5"/>
    <n v="0"/>
    <x v="2"/>
    <s v="US"/>
    <s v="USD"/>
    <n v="1483488249"/>
    <n v="1480896249"/>
    <b v="0"/>
    <n v="0"/>
    <b v="0"/>
    <x v="18"/>
    <n v="0"/>
    <n v="0"/>
    <x v="6"/>
    <x v="18"/>
    <x v="1870"/>
    <d v="2016-02-13T15:35:29"/>
    <x v="4"/>
  </r>
  <r>
    <n v="1870"/>
    <s v="C.O.V.D.--A brand new board app game"/>
    <s v="Conflict of Van Helsing &amp; Dracula (C.O.V.D.) is a board game available as an App based on the story: Dracula. Can you survive?"/>
    <x v="0"/>
    <n v="361"/>
    <x v="2"/>
    <s v="US"/>
    <s v="USD"/>
    <n v="1454213820"/>
    <n v="1451723535"/>
    <b v="0"/>
    <n v="11"/>
    <b v="0"/>
    <x v="18"/>
    <n v="10"/>
    <n v="32.82"/>
    <x v="6"/>
    <x v="18"/>
    <x v="1871"/>
    <d v="2016-03-01T13:36:20"/>
    <x v="4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x v="18"/>
    <n v="72"/>
    <n v="49.12"/>
    <x v="6"/>
    <x v="18"/>
    <x v="1872"/>
    <d v="2015-02-08T03:39:49"/>
    <x v="5"/>
  </r>
  <r>
    <n v="1872"/>
    <s v="ZombieTime!"/>
    <s v="A Top-View Action game where you play as Bob, the FIRST zombie to rise from the grave. Bring chaos to town, feast and don't die again."/>
    <x v="23"/>
    <n v="212"/>
    <x v="2"/>
    <s v="US"/>
    <s v="USD"/>
    <n v="1435633602"/>
    <n v="1433041602"/>
    <b v="0"/>
    <n v="13"/>
    <b v="0"/>
    <x v="18"/>
    <n v="1"/>
    <n v="16.309999999999999"/>
    <x v="6"/>
    <x v="18"/>
    <x v="1873"/>
    <d v="2012-06-07T22:46:52"/>
    <x v="2"/>
  </r>
  <r>
    <n v="1873"/>
    <s v="The Red Card Blue Card Game"/>
    <s v="It's time for The Red Card Blue Card Game to be available everywhere! Help save the sanity of ALL parent's! Help make it an App!!"/>
    <x v="8"/>
    <n v="36"/>
    <x v="2"/>
    <s v="CA"/>
    <s v="CAD"/>
    <n v="1436373900"/>
    <n v="1433861210"/>
    <b v="0"/>
    <n v="2"/>
    <b v="0"/>
    <x v="18"/>
    <n v="0"/>
    <n v="18"/>
    <x v="6"/>
    <x v="18"/>
    <x v="1874"/>
    <d v="2012-03-09T22:45:08"/>
    <x v="2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x v="18"/>
    <n v="0"/>
    <n v="13"/>
    <x v="6"/>
    <x v="18"/>
    <x v="1875"/>
    <d v="2012-10-23T04:45:35"/>
    <x v="4"/>
  </r>
  <r>
    <n v="1875"/>
    <s v="Claws &amp; Fins"/>
    <s v="Sea opposition of Crab's family and angry fishes. Who is going to win, and who is going to loose ?!"/>
    <x v="5"/>
    <n v="51"/>
    <x v="2"/>
    <s v="US"/>
    <s v="USD"/>
    <n v="1470519308"/>
    <n v="1465335308"/>
    <b v="0"/>
    <n v="3"/>
    <b v="0"/>
    <x v="18"/>
    <n v="1"/>
    <n v="17"/>
    <x v="6"/>
    <x v="18"/>
    <x v="1876"/>
    <d v="2012-07-09T02:15:10"/>
    <x v="4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x v="18"/>
    <n v="0"/>
    <n v="0"/>
    <x v="6"/>
    <x v="18"/>
    <x v="1877"/>
    <d v="2014-10-13T21:45:38"/>
    <x v="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x v="18"/>
    <n v="0"/>
    <n v="0"/>
    <x v="6"/>
    <x v="18"/>
    <x v="1878"/>
    <d v="2015-11-15T19:12:12"/>
    <x v="2"/>
  </r>
  <r>
    <n v="1878"/>
    <s v="Aussies versus Zombies"/>
    <s v="Action game now playable on Android/iOS platforms and PC browsers. Easy gameplay even for starters yet hard to be skilled. Multi-player"/>
    <x v="8"/>
    <n v="0"/>
    <x v="2"/>
    <s v="AU"/>
    <s v="AUD"/>
    <n v="1402618355"/>
    <n v="1400026355"/>
    <b v="0"/>
    <n v="0"/>
    <b v="0"/>
    <x v="18"/>
    <n v="0"/>
    <n v="0"/>
    <x v="6"/>
    <x v="18"/>
    <x v="1879"/>
    <d v="2010-05-01T05:45:32"/>
    <x v="5"/>
  </r>
  <r>
    <n v="1879"/>
    <s v="Alex and More"/>
    <s v="Juego de plataformas con 20 personajes. Cada personaje tiene cuatro habilidades distintas al resto de personajes y sus propias voces."/>
    <x v="11"/>
    <n v="6"/>
    <x v="2"/>
    <s v="ES"/>
    <s v="EUR"/>
    <n v="1457966129"/>
    <n v="1455377729"/>
    <b v="0"/>
    <n v="2"/>
    <b v="0"/>
    <x v="18"/>
    <n v="0"/>
    <n v="3"/>
    <x v="6"/>
    <x v="18"/>
    <x v="1880"/>
    <d v="2013-01-25T19:02:26"/>
    <x v="4"/>
  </r>
  <r>
    <n v="1880"/>
    <s v="Sim Betting Football"/>
    <s v="Sim Betting Football is the only football (soccer) betting simulation  game."/>
    <x v="11"/>
    <n v="1004"/>
    <x v="2"/>
    <s v="GB"/>
    <s v="GBP"/>
    <n v="1459341380"/>
    <n v="1456839380"/>
    <b v="0"/>
    <n v="24"/>
    <b v="0"/>
    <x v="18"/>
    <n v="20"/>
    <n v="41.83"/>
    <x v="6"/>
    <x v="18"/>
    <x v="1881"/>
    <d v="2012-11-15T18:52:08"/>
    <x v="4"/>
  </r>
  <r>
    <n v="1881"/>
    <s v="Story Rock by The Jolly Llamas -- Our First Album!"/>
    <s v="We're now raising money to produce a music video. Those who donate get a vote in deciding which song!"/>
    <x v="14"/>
    <n v="3453.69"/>
    <x v="0"/>
    <s v="US"/>
    <s v="USD"/>
    <n v="1425955189"/>
    <n v="1423366789"/>
    <b v="0"/>
    <n v="70"/>
    <b v="1"/>
    <x v="1"/>
    <n v="173"/>
    <n v="49.34"/>
    <x v="1"/>
    <x v="1"/>
    <x v="1882"/>
    <d v="2010-06-06T19:09:14"/>
    <x v="2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x v="1"/>
    <n v="101"/>
    <n v="41.73"/>
    <x v="1"/>
    <x v="1"/>
    <x v="1883"/>
    <d v="2011-05-08T15:18:01"/>
    <x v="7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x v="1"/>
    <n v="105"/>
    <n v="32.72"/>
    <x v="1"/>
    <x v="1"/>
    <x v="1884"/>
    <d v="2011-03-30T22:36:25"/>
    <x v="7"/>
  </r>
  <r>
    <n v="1884"/>
    <s v="Glad Hearts New Album: Twenty Two - On Vinyl!"/>
    <s v="Glad Hearts Latest Album, Twenty Two, Pressed In A Very Limited Edition On Beautiful Vinyl With Accompanying Digital Download"/>
    <x v="29"/>
    <n v="1351"/>
    <x v="0"/>
    <s v="US"/>
    <s v="USD"/>
    <n v="1354017600"/>
    <n v="1350967535"/>
    <b v="0"/>
    <n v="26"/>
    <b v="1"/>
    <x v="1"/>
    <n v="135"/>
    <n v="51.96"/>
    <x v="1"/>
    <x v="1"/>
    <x v="1885"/>
    <d v="2012-01-12T21:43:03"/>
    <x v="7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x v="1"/>
    <n v="116"/>
    <n v="50.69"/>
    <x v="1"/>
    <x v="1"/>
    <x v="1886"/>
    <d v="2015-09-20T17:55:22"/>
    <x v="7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x v="1"/>
    <n v="102"/>
    <n v="42.24"/>
    <x v="1"/>
    <x v="1"/>
    <x v="1887"/>
    <d v="2012-03-13T17:02:45"/>
    <x v="5"/>
  </r>
  <r>
    <n v="1887"/>
    <s v="Welcome To The Club - Music Video Project"/>
    <s v="Our dream of recording our second single in London and making it big in the UK is closer than ever! Do you want to be a part of it?"/>
    <x v="10"/>
    <n v="3335"/>
    <x v="0"/>
    <s v="ES"/>
    <s v="EUR"/>
    <n v="1449178200"/>
    <n v="1447614732"/>
    <b v="0"/>
    <n v="8"/>
    <b v="1"/>
    <x v="1"/>
    <n v="111"/>
    <n v="416.88"/>
    <x v="1"/>
    <x v="1"/>
    <x v="1888"/>
    <d v="2014-02-10T14:00:06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1"/>
    <n v="4152"/>
    <x v="0"/>
    <s v="US"/>
    <s v="USD"/>
    <n v="1275368340"/>
    <n v="1272692732"/>
    <b v="0"/>
    <n v="89"/>
    <b v="1"/>
    <x v="1"/>
    <n v="166"/>
    <n v="46.65"/>
    <x v="1"/>
    <x v="1"/>
    <x v="1889"/>
    <d v="2015-12-28T04:37:53"/>
    <x v="0"/>
  </r>
  <r>
    <n v="1889"/>
    <s v="LittleBear"/>
    <s v="Sweeping epic melodies. I want to incorporate all my influences into one album I have been writing for 90 days now and ready to record!"/>
    <x v="14"/>
    <n v="2132"/>
    <x v="0"/>
    <s v="US"/>
    <s v="USD"/>
    <n v="1363024946"/>
    <n v="1359140546"/>
    <b v="0"/>
    <n v="44"/>
    <b v="1"/>
    <x v="1"/>
    <n v="107"/>
    <n v="48.45"/>
    <x v="1"/>
    <x v="1"/>
    <x v="1890"/>
    <d v="2015-02-23T22:36:06"/>
    <x v="6"/>
  </r>
  <r>
    <n v="1890"/>
    <s v="The Spring Standards LIVE at the Arden Gild Hall!"/>
    <s v="We want to record a live album at this year's annual Boxing Day show at the Arden Gild Hall - we need your help to do it!"/>
    <x v="15"/>
    <n v="17350.13"/>
    <x v="0"/>
    <s v="US"/>
    <s v="USD"/>
    <n v="1355597528"/>
    <n v="1353005528"/>
    <b v="0"/>
    <n v="246"/>
    <b v="1"/>
    <x v="1"/>
    <n v="145"/>
    <n v="70.53"/>
    <x v="1"/>
    <x v="1"/>
    <x v="1891"/>
    <d v="2012-09-08T20:55:31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5"/>
    <n v="10555"/>
    <x v="0"/>
    <s v="US"/>
    <s v="USD"/>
    <n v="1279778400"/>
    <n v="1275851354"/>
    <b v="0"/>
    <n v="120"/>
    <b v="1"/>
    <x v="1"/>
    <n v="106"/>
    <n v="87.96"/>
    <x v="1"/>
    <x v="1"/>
    <x v="1892"/>
    <d v="2015-04-22T13:02:09"/>
    <x v="0"/>
  </r>
  <r>
    <n v="1892"/>
    <s v="Nemes wants you to be able to hear their new songs!"/>
    <s v="Nemes has just recorded a new album and is raising $500 to get it mixed and mastered professionally."/>
    <x v="4"/>
    <n v="683"/>
    <x v="0"/>
    <s v="US"/>
    <s v="USD"/>
    <n v="1307459881"/>
    <n v="1304867881"/>
    <b v="0"/>
    <n v="26"/>
    <b v="1"/>
    <x v="1"/>
    <n v="137"/>
    <n v="26.27"/>
    <x v="1"/>
    <x v="1"/>
    <x v="1893"/>
    <d v="2015-02-02T18:57:27"/>
    <x v="1"/>
  </r>
  <r>
    <n v="1893"/>
    <s v="Archeology 7&quot; Vinyl"/>
    <s v="Archeology is looking to gain support to release their 7&quot; vinyl single &quot;Hunger&quot; as well as the b-side, &quot;Kings canyon."/>
    <x v="1"/>
    <n v="2600"/>
    <x v="0"/>
    <s v="US"/>
    <s v="USD"/>
    <n v="1302926340"/>
    <n v="1301524585"/>
    <b v="0"/>
    <n v="45"/>
    <b v="1"/>
    <x v="1"/>
    <n v="104"/>
    <n v="57.78"/>
    <x v="1"/>
    <x v="1"/>
    <x v="1894"/>
    <d v="2016-11-28T18:29:51"/>
    <x v="1"/>
  </r>
  <r>
    <n v="1894"/>
    <s v="Help me release my first 3 song EP!!"/>
    <s v="Im trying to raise $1000 for a 3 song EP in a studio!"/>
    <x v="29"/>
    <n v="1145"/>
    <x v="0"/>
    <s v="US"/>
    <s v="USD"/>
    <n v="1329082983"/>
    <n v="1326404583"/>
    <b v="0"/>
    <n v="20"/>
    <b v="1"/>
    <x v="1"/>
    <n v="115"/>
    <n v="57.25"/>
    <x v="1"/>
    <x v="1"/>
    <x v="1895"/>
    <d v="2015-11-18T16:27:01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x v="1"/>
    <n v="102"/>
    <n v="196.34"/>
    <x v="1"/>
    <x v="1"/>
    <x v="1896"/>
    <d v="2014-08-08T22:13:14"/>
    <x v="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x v="1"/>
    <n v="124"/>
    <n v="43"/>
    <x v="1"/>
    <x v="1"/>
    <x v="1897"/>
    <d v="2016-05-24T16:06:23"/>
    <x v="7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x v="1"/>
    <n v="102"/>
    <n v="35.549999999999997"/>
    <x v="1"/>
    <x v="1"/>
    <x v="1898"/>
    <d v="2014-05-08T14:05:25"/>
    <x v="5"/>
  </r>
  <r>
    <n v="1898"/>
    <s v="Degenerate Matters EP Funding Campaign"/>
    <s v="We are heading into the studio to create the most soulfully orchestrated Indie Pop masterpiece mankind has ever witnessed."/>
    <x v="29"/>
    <n v="1445"/>
    <x v="0"/>
    <s v="US"/>
    <s v="USD"/>
    <n v="1454349600"/>
    <n v="1451277473"/>
    <b v="0"/>
    <n v="21"/>
    <b v="1"/>
    <x v="1"/>
    <n v="145"/>
    <n v="68.81"/>
    <x v="1"/>
    <x v="1"/>
    <x v="1899"/>
    <d v="2016-11-29T22:01:40"/>
    <x v="2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x v="1"/>
    <n v="133"/>
    <n v="28.57"/>
    <x v="1"/>
    <x v="1"/>
    <x v="1900"/>
    <d v="2014-09-23T10:17:59"/>
    <x v="2"/>
  </r>
  <r>
    <n v="1900"/>
    <s v="5 Bucks from 500 Friends"/>
    <s v="Angieâ€™s Curse, an Indie Goth/Dark Rock band &amp; local favorite from Ventura, are ready to record a professional CD of all original songs."/>
    <x v="1"/>
    <n v="2734.11"/>
    <x v="0"/>
    <s v="US"/>
    <s v="USD"/>
    <n v="1349517540"/>
    <n v="1347137731"/>
    <b v="0"/>
    <n v="54"/>
    <b v="1"/>
    <x v="1"/>
    <n v="109"/>
    <n v="50.63"/>
    <x v="1"/>
    <x v="1"/>
    <x v="1901"/>
    <d v="2015-09-17T23:06:57"/>
    <x v="7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x v="29"/>
    <n v="3"/>
    <n v="106.8"/>
    <x v="3"/>
    <x v="29"/>
    <x v="1902"/>
    <d v="2014-07-10T00:48:54"/>
    <x v="2"/>
  </r>
  <r>
    <n v="1902"/>
    <s v="Cardboard reality"/>
    <s v="Virtual reality is expensive, here is the solution. I've created a VR device out of cardboard. I present: World's cheapest VR Device."/>
    <x v="29"/>
    <n v="12"/>
    <x v="2"/>
    <s v="NL"/>
    <s v="EUR"/>
    <n v="1425495447"/>
    <n v="1422903447"/>
    <b v="0"/>
    <n v="3"/>
    <b v="0"/>
    <x v="29"/>
    <n v="1"/>
    <n v="4"/>
    <x v="3"/>
    <x v="29"/>
    <x v="1903"/>
    <d v="2015-05-05T05:26:00"/>
    <x v="2"/>
  </r>
  <r>
    <n v="1903"/>
    <s v="MiPointer"/>
    <s v="A cool smart laser pointer for presenting professionals. Unique by design, widest functional coverage for both IOS and Android."/>
    <x v="10"/>
    <n v="1398"/>
    <x v="2"/>
    <s v="US"/>
    <s v="USD"/>
    <n v="1485541791"/>
    <n v="1480357791"/>
    <b v="0"/>
    <n v="41"/>
    <b v="0"/>
    <x v="29"/>
    <n v="47"/>
    <n v="34.1"/>
    <x v="3"/>
    <x v="29"/>
    <x v="1904"/>
    <d v="2014-09-08T12:16:18"/>
    <x v="4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x v="29"/>
    <n v="0"/>
    <n v="25"/>
    <x v="3"/>
    <x v="29"/>
    <x v="1905"/>
    <d v="2014-10-17T04:11:13"/>
    <x v="2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x v="29"/>
    <n v="0"/>
    <n v="10.5"/>
    <x v="3"/>
    <x v="29"/>
    <x v="1906"/>
    <d v="2014-08-13T01:10:22"/>
    <x v="5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x v="29"/>
    <n v="43"/>
    <n v="215.96"/>
    <x v="3"/>
    <x v="29"/>
    <x v="1907"/>
    <d v="2016-10-13T17:12:55"/>
    <x v="4"/>
  </r>
  <r>
    <n v="1907"/>
    <s v="Litter-Buddy"/>
    <s v="Litter-Buddy is great economical alternative to leading pet waste disposal systems with cartridge bag elements."/>
    <x v="12"/>
    <n v="85"/>
    <x v="2"/>
    <s v="US"/>
    <s v="USD"/>
    <n v="1400853925"/>
    <n v="1399557925"/>
    <b v="0"/>
    <n v="4"/>
    <b v="0"/>
    <x v="29"/>
    <n v="0"/>
    <n v="21.25"/>
    <x v="3"/>
    <x v="29"/>
    <x v="1908"/>
    <d v="2017-01-11T06:28:53"/>
    <x v="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x v="29"/>
    <n v="2"/>
    <n v="108.25"/>
    <x v="3"/>
    <x v="29"/>
    <x v="1909"/>
    <d v="2014-07-08T18:57:31"/>
    <x v="4"/>
  </r>
  <r>
    <n v="1909"/>
    <s v="Little Occhio, Wireless micro-cam for iPhone/Android"/>
    <s v="Use Little Occhio to see and share the hidden secrets of nature. Capture, share awesome photos, works with iPhone/Android/tablets."/>
    <x v="20"/>
    <n v="4939"/>
    <x v="2"/>
    <s v="US"/>
    <s v="USD"/>
    <n v="1414059479"/>
    <n v="1411467479"/>
    <b v="0"/>
    <n v="38"/>
    <b v="0"/>
    <x v="29"/>
    <n v="14"/>
    <n v="129.97"/>
    <x v="3"/>
    <x v="29"/>
    <x v="1910"/>
    <d v="2015-04-19T21:00:49"/>
    <x v="5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x v="29"/>
    <n v="39"/>
    <n v="117.49"/>
    <x v="3"/>
    <x v="29"/>
    <x v="1911"/>
    <d v="2015-09-23T21:01:01"/>
    <x v="2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x v="29"/>
    <n v="0"/>
    <n v="10"/>
    <x v="3"/>
    <x v="29"/>
    <x v="1912"/>
    <d v="2012-06-14T05:19:03"/>
    <x v="5"/>
  </r>
  <r>
    <n v="1912"/>
    <s v="SOLO TESTER: Electrical Wiring Testing &amp; Troubleshooter"/>
    <s v="Finally! Electrical Wiring Testing Made Easy...  Designed by a Professional for Professionals, Homeowners and DIYs, Too!"/>
    <x v="11"/>
    <n v="2965"/>
    <x v="2"/>
    <s v="US"/>
    <s v="USD"/>
    <n v="1433395560"/>
    <n v="1430803560"/>
    <b v="0"/>
    <n v="42"/>
    <b v="0"/>
    <x v="29"/>
    <n v="59"/>
    <n v="70.599999999999994"/>
    <x v="3"/>
    <x v="29"/>
    <x v="1913"/>
    <d v="2013-11-12T06:08:27"/>
    <x v="2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x v="29"/>
    <n v="1"/>
    <n v="24.5"/>
    <x v="3"/>
    <x v="29"/>
    <x v="1914"/>
    <d v="2011-08-17T20:22:12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x v="29"/>
    <n v="9"/>
    <n v="30"/>
    <x v="3"/>
    <x v="29"/>
    <x v="1915"/>
    <d v="2013-12-18T18:15:55"/>
    <x v="5"/>
  </r>
  <r>
    <n v="1915"/>
    <s v="The Cat-Bath Contraption"/>
    <s v="The picture above is of our current prototype for the cat bath - we hope to move beyond a simple bin and create a cat bath revolution!"/>
    <x v="4"/>
    <n v="8"/>
    <x v="2"/>
    <s v="US"/>
    <s v="USD"/>
    <n v="1409620222"/>
    <n v="1407892222"/>
    <b v="0"/>
    <n v="4"/>
    <b v="0"/>
    <x v="29"/>
    <n v="2"/>
    <n v="2"/>
    <x v="3"/>
    <x v="29"/>
    <x v="1916"/>
    <d v="2013-09-18T21:38:08"/>
    <x v="5"/>
  </r>
  <r>
    <n v="1916"/>
    <s v="The Paint Can Holder by U.S. Green Products"/>
    <s v="The Paint Can Holder Makes Painting Easier and Safer on Extension Ladders."/>
    <x v="23"/>
    <n v="102"/>
    <x v="2"/>
    <s v="US"/>
    <s v="USD"/>
    <n v="1478542375"/>
    <n v="1476378775"/>
    <b v="0"/>
    <n v="6"/>
    <b v="0"/>
    <x v="29"/>
    <n v="1"/>
    <n v="17"/>
    <x v="3"/>
    <x v="29"/>
    <x v="1917"/>
    <d v="2010-10-05T22:54:16"/>
    <x v="4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x v="29"/>
    <n v="53"/>
    <n v="2928.93"/>
    <x v="3"/>
    <x v="29"/>
    <x v="1918"/>
    <d v="2012-02-21T20:40:39"/>
    <x v="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x v="29"/>
    <n v="1"/>
    <n v="28.89"/>
    <x v="3"/>
    <x v="29"/>
    <x v="1919"/>
    <d v="2013-04-07T15:33:14"/>
    <x v="5"/>
  </r>
  <r>
    <n v="1919"/>
    <s v="LED Electronic Dice: assembled or kit, Arduino compatible"/>
    <s v="Use preprogrammed firmware or program your own with AVR-ISP or Arduino ISP.  Device is based on the Atmel ATtiny13A microcontroller."/>
    <x v="4"/>
    <n v="237"/>
    <x v="2"/>
    <s v="US"/>
    <s v="USD"/>
    <n v="1432069249"/>
    <n v="1429477249"/>
    <b v="0"/>
    <n v="8"/>
    <b v="0"/>
    <x v="29"/>
    <n v="47"/>
    <n v="29.63"/>
    <x v="3"/>
    <x v="29"/>
    <x v="1920"/>
    <d v="2011-05-24T00:31:06"/>
    <x v="2"/>
  </r>
  <r>
    <n v="1920"/>
    <s v="Brightside - Side lighting for cyclists"/>
    <s v="A new concept in bike light safety, protecting cyclists from being hit in the side. Bright, amber sideways."/>
    <x v="5"/>
    <n v="4303"/>
    <x v="2"/>
    <s v="GB"/>
    <s v="GBP"/>
    <n v="1445468400"/>
    <n v="1443042061"/>
    <b v="0"/>
    <n v="105"/>
    <b v="0"/>
    <x v="29"/>
    <n v="43"/>
    <n v="40.98"/>
    <x v="3"/>
    <x v="29"/>
    <x v="1921"/>
    <d v="2013-05-08T13:24:42"/>
    <x v="2"/>
  </r>
  <r>
    <n v="1921"/>
    <s v="The Fine Spirits are making an album!"/>
    <s v="The Fine Spirits are making an album, but we need your help!"/>
    <x v="16"/>
    <n v="2052"/>
    <x v="0"/>
    <s v="US"/>
    <s v="USD"/>
    <n v="1342243143"/>
    <n v="1339651143"/>
    <b v="0"/>
    <n v="38"/>
    <b v="1"/>
    <x v="1"/>
    <n v="137"/>
    <n v="54"/>
    <x v="1"/>
    <x v="1"/>
    <x v="1922"/>
    <d v="2012-05-08T21:25:09"/>
    <x v="7"/>
  </r>
  <r>
    <n v="1922"/>
    <s v="Low Weather // Debut Album"/>
    <s v="Low Weather's debut album is halfway finished.  With your help and your help alone we can record the rest!"/>
    <x v="14"/>
    <n v="2311"/>
    <x v="0"/>
    <s v="US"/>
    <s v="USD"/>
    <n v="1386828507"/>
    <n v="1384236507"/>
    <b v="0"/>
    <n v="64"/>
    <b v="1"/>
    <x v="1"/>
    <n v="116"/>
    <n v="36.11"/>
    <x v="1"/>
    <x v="1"/>
    <x v="1923"/>
    <d v="2012-01-03T19:26:13"/>
    <x v="6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x v="1"/>
    <n v="241"/>
    <n v="23.15"/>
    <x v="1"/>
    <x v="1"/>
    <x v="1924"/>
    <d v="2014-08-28T03:08:27"/>
    <x v="1"/>
  </r>
  <r>
    <n v="1924"/>
    <s v="The 'Songs from the Bookmark' Sessions"/>
    <s v="We are recording a cd of Songs- About life and love_x000a_from the perspective a conscious country girl_x000a_living in the city."/>
    <x v="10"/>
    <n v="3432"/>
    <x v="0"/>
    <s v="US"/>
    <s v="USD"/>
    <n v="1389814380"/>
    <n v="1387390555"/>
    <b v="0"/>
    <n v="33"/>
    <b v="1"/>
    <x v="1"/>
    <n v="114"/>
    <n v="104"/>
    <x v="1"/>
    <x v="1"/>
    <x v="1925"/>
    <d v="2011-11-18T20:48:41"/>
    <x v="6"/>
  </r>
  <r>
    <n v="1925"/>
    <s v="The Freakniks Debut Album: Infinite Love"/>
    <s v="The Freakniks are making their psychedelic freak-folk debut studio album and they need your help."/>
    <x v="16"/>
    <n v="1655"/>
    <x v="0"/>
    <s v="US"/>
    <s v="USD"/>
    <n v="1381449600"/>
    <n v="1379540288"/>
    <b v="0"/>
    <n v="52"/>
    <b v="1"/>
    <x v="1"/>
    <n v="110"/>
    <n v="31.83"/>
    <x v="1"/>
    <x v="1"/>
    <x v="1926"/>
    <d v="2014-05-14T22:22:51"/>
    <x v="6"/>
  </r>
  <r>
    <n v="1926"/>
    <s v="Invisible Allies - Hyperdimensional Animals"/>
    <s v="Invisible Allies is a collaboration between well known West Coast downtempo aficionado Bluetech and Philadelphia electronic mastermind KiloWatts.  "/>
    <x v="16"/>
    <n v="2930.69"/>
    <x v="0"/>
    <s v="US"/>
    <s v="USD"/>
    <n v="1288657560"/>
    <n v="1286319256"/>
    <b v="0"/>
    <n v="107"/>
    <b v="1"/>
    <x v="1"/>
    <n v="195"/>
    <n v="27.39"/>
    <x v="1"/>
    <x v="1"/>
    <x v="1927"/>
    <d v="2011-11-05T21:21:10"/>
    <x v="0"/>
  </r>
  <r>
    <n v="1927"/>
    <s v="GBS Detroit Presents Hampshire"/>
    <s v="Hampshire is headed to GBS Detroit."/>
    <x v="21"/>
    <n v="620"/>
    <x v="0"/>
    <s v="US"/>
    <s v="USD"/>
    <n v="1331182740"/>
    <n v="1329856839"/>
    <b v="0"/>
    <n v="11"/>
    <b v="1"/>
    <x v="1"/>
    <n v="103"/>
    <n v="56.36"/>
    <x v="1"/>
    <x v="1"/>
    <x v="1928"/>
    <d v="2012-05-30T02:51:21"/>
    <x v="7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x v="1"/>
    <n v="103"/>
    <n v="77.349999999999994"/>
    <x v="1"/>
    <x v="1"/>
    <x v="1929"/>
    <d v="2013-06-01T06:13:51"/>
    <x v="6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x v="1"/>
    <n v="100"/>
    <n v="42.8"/>
    <x v="1"/>
    <x v="1"/>
    <x v="1930"/>
    <d v="2013-02-08T23:38:28"/>
    <x v="1"/>
  </r>
  <r>
    <n v="1930"/>
    <s v="Magnetic Flowers Presents: Old, Cold. Losing It."/>
    <s v="We're nearly done recording, but we're out of money! Help us release the record!!!"/>
    <x v="29"/>
    <n v="1270"/>
    <x v="0"/>
    <s v="US"/>
    <s v="USD"/>
    <n v="1373203482"/>
    <n v="1368019482"/>
    <b v="0"/>
    <n v="26"/>
    <b v="1"/>
    <x v="1"/>
    <n v="127"/>
    <n v="48.85"/>
    <x v="1"/>
    <x v="1"/>
    <x v="1931"/>
    <d v="2011-05-07T12:10:33"/>
    <x v="6"/>
  </r>
  <r>
    <n v="1931"/>
    <s v="New Lions After Dark EP!"/>
    <s v="We're an indie rock band from Clearwater, FL headed back into the studio to finish our latest EP."/>
    <x v="14"/>
    <n v="2412.02"/>
    <x v="0"/>
    <s v="US"/>
    <s v="USD"/>
    <n v="1337657400"/>
    <n v="1336512309"/>
    <b v="0"/>
    <n v="50"/>
    <b v="1"/>
    <x v="1"/>
    <n v="121"/>
    <n v="48.24"/>
    <x v="1"/>
    <x v="1"/>
    <x v="1932"/>
    <d v="2014-04-15T06:58:51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x v="27"/>
    <n v="5617"/>
    <x v="0"/>
    <s v="US"/>
    <s v="USD"/>
    <n v="1327433173"/>
    <n v="1325618773"/>
    <b v="0"/>
    <n v="80"/>
    <b v="1"/>
    <x v="1"/>
    <n v="107"/>
    <n v="70.209999999999994"/>
    <x v="1"/>
    <x v="1"/>
    <x v="1933"/>
    <d v="2011-04-05T19:52:20"/>
    <x v="7"/>
  </r>
  <r>
    <n v="1933"/>
    <s v="Magic Punches are making debut LP with producer John Askew"/>
    <s v="After years of preparation and planning, Magic Punches are going to record their debut LP at Type Foundry Studios with John Askew."/>
    <x v="13"/>
    <n v="10346"/>
    <x v="0"/>
    <s v="US"/>
    <s v="USD"/>
    <n v="1411787307"/>
    <n v="1409195307"/>
    <b v="0"/>
    <n v="110"/>
    <b v="1"/>
    <x v="1"/>
    <n v="172"/>
    <n v="94.05"/>
    <x v="1"/>
    <x v="1"/>
    <x v="1934"/>
    <d v="2016-06-27T06:28:36"/>
    <x v="5"/>
  </r>
  <r>
    <n v="1934"/>
    <s v="The City Never Sleeps Needs A Tour Vehicle!"/>
    <s v="We are a band in need of a vehicle. We just released our new CD and have played almost every venue in town, now it's time to expand."/>
    <x v="11"/>
    <n v="6181"/>
    <x v="0"/>
    <s v="US"/>
    <s v="USD"/>
    <n v="1324789200"/>
    <n v="1321649321"/>
    <b v="0"/>
    <n v="77"/>
    <b v="1"/>
    <x v="1"/>
    <n v="124"/>
    <n v="80.27"/>
    <x v="1"/>
    <x v="1"/>
    <x v="1935"/>
    <d v="2014-04-01T14:01:30"/>
    <x v="1"/>
  </r>
  <r>
    <n v="1935"/>
    <s v="the last echo AM/PM Project"/>
    <s v="AM/PM is a 20 song dual-disk album that we're trying to record with your help! AM is a pop album and PM is an ambient/intense album!"/>
    <x v="1"/>
    <n v="2710"/>
    <x v="0"/>
    <s v="US"/>
    <s v="USD"/>
    <n v="1403326740"/>
    <n v="1400106171"/>
    <b v="0"/>
    <n v="50"/>
    <b v="1"/>
    <x v="1"/>
    <n v="108"/>
    <n v="54.2"/>
    <x v="1"/>
    <x v="1"/>
    <x v="1936"/>
    <d v="2015-06-02T06:02:38"/>
    <x v="5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x v="1"/>
    <n v="117"/>
    <n v="60.27"/>
    <x v="1"/>
    <x v="1"/>
    <x v="1937"/>
    <d v="2014-02-19T03:36:01"/>
    <x v="1"/>
  </r>
  <r>
    <n v="1937"/>
    <s v="GBS Detroit Presents My Pal Val"/>
    <s v="My Pal Val is headed to Groovebox Studios in Detroit, Michigan on June 15th to record and film a live GBS Detroit EP."/>
    <x v="21"/>
    <n v="1123.47"/>
    <x v="0"/>
    <s v="US"/>
    <s v="USD"/>
    <n v="1339732740"/>
    <n v="1338346281"/>
    <b v="0"/>
    <n v="29"/>
    <b v="1"/>
    <x v="1"/>
    <n v="187"/>
    <n v="38.74"/>
    <x v="1"/>
    <x v="1"/>
    <x v="1938"/>
    <d v="2009-10-16T22:02:00"/>
    <x v="7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x v="1"/>
    <n v="116"/>
    <n v="152.54"/>
    <x v="1"/>
    <x v="1"/>
    <x v="1939"/>
    <d v="2016-04-13T14:30:09"/>
    <x v="6"/>
  </r>
  <r>
    <n v="1939"/>
    <s v="Help I Am Clay Release Their First CD For FREE"/>
    <s v="Partner with the ministry of I Am Clay by helping them fund their new album! This enables them to release it for FREE as a gift to all!"/>
    <x v="5"/>
    <n v="11070"/>
    <x v="0"/>
    <s v="US"/>
    <s v="USD"/>
    <n v="1362955108"/>
    <n v="1360366708"/>
    <b v="0"/>
    <n v="96"/>
    <b v="1"/>
    <x v="1"/>
    <n v="111"/>
    <n v="115.31"/>
    <x v="1"/>
    <x v="1"/>
    <x v="1940"/>
    <d v="2014-06-10T10:09:11"/>
    <x v="6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x v="1"/>
    <n v="171"/>
    <n v="35.840000000000003"/>
    <x v="1"/>
    <x v="1"/>
    <x v="1941"/>
    <d v="2011-03-22T04:21:13"/>
    <x v="1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x v="30"/>
    <n v="126"/>
    <n v="64.569999999999993"/>
    <x v="3"/>
    <x v="30"/>
    <x v="1942"/>
    <d v="2016-10-08T10:05:37"/>
    <x v="5"/>
  </r>
  <r>
    <n v="1942"/>
    <s v="building the world's longest marble run relaunch"/>
    <s v="Getting a revolutionary new toy design into open source production, and using the design to create the worlds longest marble run."/>
    <x v="13"/>
    <n v="8306.42"/>
    <x v="0"/>
    <s v="US"/>
    <s v="USD"/>
    <n v="1309809140"/>
    <n v="1302033140"/>
    <b v="1"/>
    <n v="95"/>
    <b v="1"/>
    <x v="30"/>
    <n v="138"/>
    <n v="87.44"/>
    <x v="3"/>
    <x v="30"/>
    <x v="1943"/>
    <d v="2013-09-09T14:33:35"/>
    <x v="1"/>
  </r>
  <r>
    <n v="1943"/>
    <s v="RuuviTag - Open-Source Bluetooth Sensor Beacon"/>
    <s v="Next-gen 100% open-source sensor beacon platform designed especially for makers, developers and IoT companies."/>
    <x v="5"/>
    <n v="170525"/>
    <x v="0"/>
    <s v="US"/>
    <s v="USD"/>
    <n v="1470896916"/>
    <n v="1467008916"/>
    <b v="1"/>
    <n v="2478"/>
    <b v="1"/>
    <x v="30"/>
    <n v="1705"/>
    <n v="68.819999999999993"/>
    <x v="3"/>
    <x v="30"/>
    <x v="1944"/>
    <d v="2012-02-02T04:47:45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x v="30"/>
    <n v="788"/>
    <n v="176.2"/>
    <x v="3"/>
    <x v="30"/>
    <x v="1945"/>
    <d v="2016-01-25T13:56:16"/>
    <x v="5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x v="30"/>
    <n v="348"/>
    <n v="511.79"/>
    <x v="3"/>
    <x v="30"/>
    <x v="1946"/>
    <d v="2012-04-21T06:31:21"/>
    <x v="2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x v="30"/>
    <n v="150"/>
    <n v="160.44"/>
    <x v="3"/>
    <x v="30"/>
    <x v="1947"/>
    <d v="2015-03-04T22:10:05"/>
    <x v="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x v="30"/>
    <n v="101"/>
    <n v="35"/>
    <x v="3"/>
    <x v="30"/>
    <x v="1948"/>
    <d v="2012-09-27T02:21:53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x v="30"/>
    <n v="800"/>
    <n v="188.51"/>
    <x v="3"/>
    <x v="30"/>
    <x v="1949"/>
    <d v="2013-02-21T23:42:41"/>
    <x v="4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x v="30"/>
    <n v="106"/>
    <n v="56.2"/>
    <x v="3"/>
    <x v="30"/>
    <x v="1950"/>
    <d v="2014-08-20T20:17:40"/>
    <x v="5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x v="30"/>
    <n v="201"/>
    <n v="51.31"/>
    <x v="3"/>
    <x v="30"/>
    <x v="1951"/>
    <d v="2014-11-21T08:42:21"/>
    <x v="1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x v="30"/>
    <n v="212"/>
    <n v="127.36"/>
    <x v="3"/>
    <x v="30"/>
    <x v="1952"/>
    <d v="2012-08-27T04:40:17"/>
    <x v="4"/>
  </r>
  <r>
    <n v="1952"/>
    <s v="Nix Color Sensor"/>
    <s v="Nix is a breakthrough smartphone accessory. Just scan an object and instantly view the color on your iPhone, Android, PC, or Mac."/>
    <x v="20"/>
    <n v="69465.33"/>
    <x v="0"/>
    <s v="CA"/>
    <s v="CAD"/>
    <n v="1381934015"/>
    <n v="1378737215"/>
    <b v="1"/>
    <n v="682"/>
    <b v="1"/>
    <x v="30"/>
    <n v="198"/>
    <n v="101.86"/>
    <x v="3"/>
    <x v="30"/>
    <x v="1953"/>
    <d v="2014-04-13T18:43:56"/>
    <x v="6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x v="30"/>
    <n v="226"/>
    <n v="230.56"/>
    <x v="3"/>
    <x v="30"/>
    <x v="1954"/>
    <d v="2014-08-12T10:18:54"/>
    <x v="7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x v="30"/>
    <n v="699"/>
    <n v="842.11"/>
    <x v="3"/>
    <x v="30"/>
    <x v="1955"/>
    <d v="2016-03-23T06:32:52"/>
    <x v="4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x v="30"/>
    <n v="399"/>
    <n v="577.28"/>
    <x v="3"/>
    <x v="30"/>
    <x v="1956"/>
    <d v="2011-12-21T02:08:30"/>
    <x v="7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x v="30"/>
    <n v="294"/>
    <n v="483.34"/>
    <x v="3"/>
    <x v="30"/>
    <x v="1957"/>
    <d v="2014-07-15T12:58:18"/>
    <x v="2"/>
  </r>
  <r>
    <n v="1957"/>
    <s v="freeSoC and freeSoC Mini"/>
    <s v="An open hardware platform for the best microcontroller in the world."/>
    <x v="12"/>
    <n v="50251.41"/>
    <x v="0"/>
    <s v="US"/>
    <s v="USD"/>
    <n v="1351304513"/>
    <n v="1348712513"/>
    <b v="1"/>
    <n v="660"/>
    <b v="1"/>
    <x v="30"/>
    <n v="168"/>
    <n v="76.14"/>
    <x v="3"/>
    <x v="30"/>
    <x v="1958"/>
    <d v="2014-04-01T15:55:29"/>
    <x v="7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x v="30"/>
    <n v="1436"/>
    <n v="74.11"/>
    <x v="3"/>
    <x v="30"/>
    <x v="1959"/>
    <d v="2016-11-02T14:05:15"/>
    <x v="6"/>
  </r>
  <r>
    <n v="1959"/>
    <s v="Heat Seek NYC"/>
    <s v="A thermometer that connects to the internet to help New York City turn the heat on for thousands of tenants with no heat in the winter."/>
    <x v="5"/>
    <n v="15673.44"/>
    <x v="0"/>
    <s v="US"/>
    <s v="USD"/>
    <n v="1412121600"/>
    <n v="1408565860"/>
    <b v="1"/>
    <n v="424"/>
    <b v="1"/>
    <x v="30"/>
    <n v="157"/>
    <n v="36.97"/>
    <x v="3"/>
    <x v="30"/>
    <x v="1960"/>
    <d v="2016-07-06T19:01:08"/>
    <x v="5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x v="30"/>
    <n v="118"/>
    <n v="2500.9699999999998"/>
    <x v="3"/>
    <x v="30"/>
    <x v="1961"/>
    <d v="2013-02-19T04:38:21"/>
    <x v="5"/>
  </r>
  <r>
    <n v="1961"/>
    <s v="Public Lab DIY Spectrometry Kit"/>
    <s v="This DIY kit helps analyze materials and contaminants. We need your help to build a library of open-source spectral data."/>
    <x v="5"/>
    <n v="110538.12"/>
    <x v="0"/>
    <s v="US"/>
    <s v="USD"/>
    <n v="1349495940"/>
    <n v="1346042417"/>
    <b v="1"/>
    <n v="1633"/>
    <b v="1"/>
    <x v="30"/>
    <n v="1105"/>
    <n v="67.69"/>
    <x v="3"/>
    <x v="30"/>
    <x v="1962"/>
    <d v="2013-10-14T12:01:01"/>
    <x v="7"/>
  </r>
  <r>
    <n v="1962"/>
    <s v="AttoDuino - Turbocharged, Wireless, Arduino Compatible"/>
    <s v="It's like an Arduino on steroids â€“ built-in bluetooth, battery management, and floating-point coprocessor, in a small, simple package."/>
    <x v="5"/>
    <n v="19292.5"/>
    <x v="0"/>
    <s v="US"/>
    <s v="USD"/>
    <n v="1400006636"/>
    <n v="1397414636"/>
    <b v="1"/>
    <n v="306"/>
    <b v="1"/>
    <x v="30"/>
    <n v="193"/>
    <n v="63.05"/>
    <x v="3"/>
    <x v="30"/>
    <x v="1963"/>
    <d v="2012-10-19T00:17:24"/>
    <x v="5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x v="30"/>
    <n v="127"/>
    <n v="117.6"/>
    <x v="3"/>
    <x v="30"/>
    <x v="1964"/>
    <d v="2016-06-28T17:21:04"/>
    <x v="5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x v="30"/>
    <n v="260"/>
    <n v="180.75"/>
    <x v="3"/>
    <x v="30"/>
    <x v="1965"/>
    <d v="2013-06-20T08:01:09"/>
    <x v="4"/>
  </r>
  <r>
    <n v="1965"/>
    <s v="BoardX: The Open Source Miniature Motherboard [Redemption]"/>
    <s v="BoardX is a collection of electronic circuit boards that stack on top of one another to share resources and communicate"/>
    <x v="11"/>
    <n v="13114"/>
    <x v="0"/>
    <s v="US"/>
    <s v="USD"/>
    <n v="1326330000"/>
    <n v="1324433310"/>
    <b v="1"/>
    <n v="103"/>
    <b v="1"/>
    <x v="30"/>
    <n v="262"/>
    <n v="127.32"/>
    <x v="3"/>
    <x v="30"/>
    <x v="1966"/>
    <d v="2013-02-08T18:07:31"/>
    <x v="1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x v="30"/>
    <n v="207"/>
    <n v="136.63999999999999"/>
    <x v="3"/>
    <x v="30"/>
    <x v="1967"/>
    <d v="2013-06-13T21:35:25"/>
    <x v="5"/>
  </r>
  <r>
    <n v="1967"/>
    <s v="Ion: A Music Detecting Mood Light with Bluetooth Low Energy"/>
    <s v="Ion is a light show for your desk, dorm room, or living room.  It responds to music, connects to your phone, and brightens your day!"/>
    <x v="23"/>
    <n v="74026"/>
    <x v="0"/>
    <s v="US"/>
    <s v="USD"/>
    <n v="1398959729"/>
    <n v="1396367729"/>
    <b v="1"/>
    <n v="405"/>
    <b v="1"/>
    <x v="30"/>
    <n v="370"/>
    <n v="182.78"/>
    <x v="3"/>
    <x v="30"/>
    <x v="1968"/>
    <d v="2015-11-03T05:12:20"/>
    <x v="5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x v="30"/>
    <n v="285"/>
    <n v="279.38"/>
    <x v="3"/>
    <x v="30"/>
    <x v="1969"/>
    <d v="2012-05-10T05:24:52"/>
    <x v="4"/>
  </r>
  <r>
    <n v="1969"/>
    <s v="Puck.js - the ground-breaking bluetooth beacon"/>
    <s v="An Open Source JavaScript microcontroller you can program wirelessly - perfect for IoT! No software needed so get started in seconds."/>
    <x v="23"/>
    <n v="115816"/>
    <x v="0"/>
    <s v="GB"/>
    <s v="GBP"/>
    <n v="1470423668"/>
    <n v="1467831668"/>
    <b v="1"/>
    <n v="1887"/>
    <b v="1"/>
    <x v="30"/>
    <n v="579"/>
    <n v="61.38"/>
    <x v="3"/>
    <x v="30"/>
    <x v="1970"/>
    <d v="2015-10-13T11:02:26"/>
    <x v="4"/>
  </r>
  <r>
    <n v="1970"/>
    <s v="APOC: Mini Radiation Detector"/>
    <s v="The APOC is a gamma particle detector that will help you learn about radiation and find radioactive things!"/>
    <x v="11"/>
    <n v="56590"/>
    <x v="0"/>
    <s v="US"/>
    <s v="USD"/>
    <n v="1366429101"/>
    <n v="1361248701"/>
    <b v="1"/>
    <n v="701"/>
    <b v="1"/>
    <x v="30"/>
    <n v="1132"/>
    <n v="80.73"/>
    <x v="3"/>
    <x v="30"/>
    <x v="1971"/>
    <d v="2016-02-23T13:01:02"/>
    <x v="6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x v="30"/>
    <n v="263"/>
    <n v="272.36"/>
    <x v="3"/>
    <x v="30"/>
    <x v="1972"/>
    <d v="2014-06-09T17:24:25"/>
    <x v="6"/>
  </r>
  <r>
    <n v="1972"/>
    <s v="Jog It! Open source controller pendant for EMC2 and Mach3!"/>
    <s v="Jog It! Is an open source hand held controller designed to make running a program in Linux CNC (EMC2) and MACH3 a breeze."/>
    <x v="1"/>
    <n v="16862"/>
    <x v="0"/>
    <s v="US"/>
    <s v="USD"/>
    <n v="1353201444"/>
    <n v="1350605844"/>
    <b v="1"/>
    <n v="238"/>
    <b v="1"/>
    <x v="30"/>
    <n v="674"/>
    <n v="70.849999999999994"/>
    <x v="3"/>
    <x v="30"/>
    <x v="1973"/>
    <d v="2016-11-04T14:04:47"/>
    <x v="7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x v="30"/>
    <n v="257"/>
    <n v="247.94"/>
    <x v="3"/>
    <x v="30"/>
    <x v="1974"/>
    <d v="2016-08-11T00:16:58"/>
    <x v="4"/>
  </r>
  <r>
    <n v="1974"/>
    <s v="RAPIRO: The Humanoid Robot Kit for your Raspberry Pi"/>
    <s v="RAPIRO is a cute and affordable robot kit designed to work with a Raspberry Pi. It comes with a Arduino-compatible servo controller."/>
    <x v="23"/>
    <n v="75099.199999999997"/>
    <x v="0"/>
    <s v="GB"/>
    <s v="GBP"/>
    <n v="1376899269"/>
    <n v="1371715269"/>
    <b v="1"/>
    <n v="402"/>
    <b v="1"/>
    <x v="30"/>
    <n v="375"/>
    <n v="186.81"/>
    <x v="3"/>
    <x v="30"/>
    <x v="1975"/>
    <d v="2014-10-01T18:58:01"/>
    <x v="6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x v="30"/>
    <n v="209"/>
    <n v="131.99"/>
    <x v="3"/>
    <x v="30"/>
    <x v="1976"/>
    <d v="2016-07-04T16:46:11"/>
    <x v="6"/>
  </r>
  <r>
    <n v="1976"/>
    <s v="Pi Lite white - Bright white LED display for Raspberry Pi"/>
    <s v="Can you help us make an ultra bright white one a reality?"/>
    <x v="24"/>
    <n v="13864"/>
    <x v="0"/>
    <s v="GB"/>
    <s v="GBP"/>
    <n v="1373751325"/>
    <n v="1371159325"/>
    <b v="1"/>
    <n v="473"/>
    <b v="1"/>
    <x v="30"/>
    <n v="347"/>
    <n v="29.31"/>
    <x v="3"/>
    <x v="30"/>
    <x v="1977"/>
    <d v="2016-02-13T10:24:43"/>
    <x v="6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x v="30"/>
    <n v="402"/>
    <n v="245.02"/>
    <x v="3"/>
    <x v="30"/>
    <x v="1978"/>
    <d v="2015-01-30T15:21:16"/>
    <x v="2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x v="30"/>
    <n v="1027"/>
    <n v="1323.25"/>
    <x v="3"/>
    <x v="30"/>
    <x v="1979"/>
    <d v="2015-07-21T18:19:02"/>
    <x v="7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x v="30"/>
    <n v="115"/>
    <n v="282.66000000000003"/>
    <x v="3"/>
    <x v="30"/>
    <x v="1980"/>
    <d v="2016-11-11T16:20:08"/>
    <x v="2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x v="30"/>
    <n v="355"/>
    <n v="91.21"/>
    <x v="3"/>
    <x v="30"/>
    <x v="1981"/>
    <d v="2016-01-29T04:42:12"/>
    <x v="4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x v="31"/>
    <n v="5"/>
    <n v="31.75"/>
    <x v="8"/>
    <x v="31"/>
    <x v="1982"/>
    <d v="2015-06-12T21:26:26"/>
    <x v="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x v="31"/>
    <n v="0"/>
    <n v="0"/>
    <x v="8"/>
    <x v="31"/>
    <x v="1983"/>
    <d v="2015-01-19T03:26:31"/>
    <x v="4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x v="31"/>
    <n v="4"/>
    <n v="88.69"/>
    <x v="8"/>
    <x v="31"/>
    <x v="1984"/>
    <d v="2015-11-21T14:07:17"/>
    <x v="4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x v="31"/>
    <n v="21"/>
    <n v="453.14"/>
    <x v="8"/>
    <x v="31"/>
    <x v="1985"/>
    <d v="2016-10-08T00:09:02"/>
    <x v="5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x v="31"/>
    <n v="3"/>
    <n v="12.75"/>
    <x v="8"/>
    <x v="31"/>
    <x v="1986"/>
    <d v="2015-06-26T21:38:56"/>
    <x v="4"/>
  </r>
  <r>
    <n v="1986"/>
    <s v="Oddity Photography - help get us off the ground!"/>
    <s v="We are a married couple who have started a child photography business from home. We need help to put together equipment to grow."/>
    <x v="14"/>
    <n v="1"/>
    <x v="2"/>
    <s v="GB"/>
    <s v="GBP"/>
    <n v="1457947483"/>
    <n v="1455359083"/>
    <b v="0"/>
    <n v="1"/>
    <b v="0"/>
    <x v="31"/>
    <n v="0"/>
    <n v="1"/>
    <x v="8"/>
    <x v="31"/>
    <x v="1987"/>
    <d v="2014-06-10T19:40:11"/>
    <x v="4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x v="31"/>
    <n v="42"/>
    <n v="83.43"/>
    <x v="8"/>
    <x v="31"/>
    <x v="1988"/>
    <d v="2014-07-27T22:20:12"/>
    <x v="2"/>
  </r>
  <r>
    <n v="1988"/>
    <s v="Phillip Michael Photography"/>
    <s v="Expressing art in an image!"/>
    <x v="13"/>
    <n v="25"/>
    <x v="2"/>
    <s v="US"/>
    <s v="USD"/>
    <n v="1440094742"/>
    <n v="1437502742"/>
    <b v="0"/>
    <n v="1"/>
    <b v="0"/>
    <x v="31"/>
    <n v="0"/>
    <n v="25"/>
    <x v="8"/>
    <x v="31"/>
    <x v="1989"/>
    <d v="2014-06-17T02:50:38"/>
    <x v="2"/>
  </r>
  <r>
    <n v="1989"/>
    <s v="Shutters of Hope: The Real Faces of Infertility"/>
    <s v="Creating an awareness for infertility through photographing families and showcasing the real faces of infertility."/>
    <x v="11"/>
    <n v="50"/>
    <x v="2"/>
    <s v="US"/>
    <s v="USD"/>
    <n v="1481473208"/>
    <n v="1478881208"/>
    <b v="0"/>
    <n v="1"/>
    <b v="0"/>
    <x v="31"/>
    <n v="1"/>
    <n v="50"/>
    <x v="8"/>
    <x v="31"/>
    <x v="1990"/>
    <d v="2014-10-14T11:35:08"/>
    <x v="4"/>
  </r>
  <r>
    <n v="1990"/>
    <s v="The Virgin of the Path"/>
    <s v="An art nude photography book that includes traditional black and white sepia nudes as well as experimiental color nudes."/>
    <x v="10"/>
    <n v="509"/>
    <x v="2"/>
    <s v="US"/>
    <s v="USD"/>
    <n v="1455338532"/>
    <n v="1454042532"/>
    <b v="0"/>
    <n v="5"/>
    <b v="0"/>
    <x v="31"/>
    <n v="17"/>
    <n v="101.8"/>
    <x v="8"/>
    <x v="31"/>
    <x v="1991"/>
    <d v="2015-12-07T22:50:13"/>
    <x v="4"/>
  </r>
  <r>
    <n v="1991"/>
    <s v="Portraits of Resilience"/>
    <s v="Taking (and giving) professional portraits of survivors of human trafficking in Myanmar."/>
    <x v="14"/>
    <n v="140"/>
    <x v="2"/>
    <s v="US"/>
    <s v="USD"/>
    <n v="1435958786"/>
    <n v="1434144386"/>
    <b v="0"/>
    <n v="3"/>
    <b v="0"/>
    <x v="31"/>
    <n v="7"/>
    <n v="46.67"/>
    <x v="8"/>
    <x v="31"/>
    <x v="1992"/>
    <d v="2015-05-12T05:01:56"/>
    <x v="2"/>
  </r>
  <r>
    <n v="1992"/>
    <s v="The Wonderful World of Princes &amp; Princesses"/>
    <s v="A complete revamp of all the Disney Princes &amp; Princesses!"/>
    <x v="16"/>
    <n v="2"/>
    <x v="2"/>
    <s v="US"/>
    <s v="USD"/>
    <n v="1424229991"/>
    <n v="1421637991"/>
    <b v="0"/>
    <n v="2"/>
    <b v="0"/>
    <x v="31"/>
    <n v="0"/>
    <n v="1"/>
    <x v="8"/>
    <x v="31"/>
    <x v="1993"/>
    <d v="2016-12-24T17:05:43"/>
    <x v="2"/>
  </r>
  <r>
    <n v="1993"/>
    <s v="Open a photography studio - photo shoots as rewards!"/>
    <s v="I am looking for help to open up an affordable photography studio in Cornwall for baby and family portraiture photography"/>
    <x v="14"/>
    <n v="0"/>
    <x v="2"/>
    <s v="GB"/>
    <s v="GBP"/>
    <n v="1450706837"/>
    <n v="1448114837"/>
    <b v="0"/>
    <n v="0"/>
    <b v="0"/>
    <x v="31"/>
    <n v="0"/>
    <n v="0"/>
    <x v="8"/>
    <x v="31"/>
    <x v="1994"/>
    <d v="2010-06-18T03:00:52"/>
    <x v="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x v="31"/>
    <n v="0"/>
    <n v="0"/>
    <x v="8"/>
    <x v="31"/>
    <x v="1995"/>
    <d v="2014-06-10T14:31:03"/>
    <x v="4"/>
  </r>
  <r>
    <n v="1995"/>
    <s v="The Girl With(out) The Camera"/>
    <s v="I'm looking to pursue my dream of becoming a full time photographer, using my current creative experience as a graphic designer."/>
    <x v="29"/>
    <n v="78"/>
    <x v="2"/>
    <s v="CA"/>
    <s v="CAD"/>
    <n v="1437082736"/>
    <n v="1435354736"/>
    <b v="0"/>
    <n v="3"/>
    <b v="0"/>
    <x v="31"/>
    <n v="8"/>
    <n v="26"/>
    <x v="8"/>
    <x v="31"/>
    <x v="1996"/>
    <d v="2013-09-18T19:30:18"/>
    <x v="2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x v="31"/>
    <n v="0"/>
    <n v="0"/>
    <x v="8"/>
    <x v="31"/>
    <x v="1997"/>
    <d v="2014-10-29T12:00:45"/>
    <x v="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x v="31"/>
    <n v="0"/>
    <n v="0"/>
    <x v="8"/>
    <x v="31"/>
    <x v="1998"/>
    <d v="2010-06-18T20:06:26"/>
    <x v="5"/>
  </r>
  <r>
    <n v="1998"/>
    <s v="Photography from Below"/>
    <s v="I am moving to Guatemala to document and report on the growing community resistance movements across Central America and Mexico"/>
    <x v="1"/>
    <n v="655"/>
    <x v="2"/>
    <s v="US"/>
    <s v="USD"/>
    <n v="1406861438"/>
    <n v="1402973438"/>
    <b v="0"/>
    <n v="3"/>
    <b v="0"/>
    <x v="31"/>
    <n v="26"/>
    <n v="218.33"/>
    <x v="8"/>
    <x v="31"/>
    <x v="1999"/>
    <d v="2011-08-06T14:30:22"/>
    <x v="5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x v="31"/>
    <n v="1"/>
    <n v="33.71"/>
    <x v="8"/>
    <x v="31"/>
    <x v="2000"/>
    <d v="2016-10-18T07:45:43"/>
    <x v="5"/>
  </r>
  <r>
    <n v="2000"/>
    <s v="Jacs+Cam 2016 calendar"/>
    <s v="What do you get when you combine 2 of the hottest alt-models in North America with one Canadian photographer? Make a CALENDAR!!!"/>
    <x v="11"/>
    <n v="625"/>
    <x v="2"/>
    <s v="CA"/>
    <s v="CAD"/>
    <n v="1452120613"/>
    <n v="1449528613"/>
    <b v="0"/>
    <n v="25"/>
    <b v="0"/>
    <x v="31"/>
    <n v="13"/>
    <n v="25"/>
    <x v="8"/>
    <x v="31"/>
    <x v="2001"/>
    <d v="2016-07-19T23:54:51"/>
    <x v="2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x v="30"/>
    <n v="382"/>
    <n v="128.38999999999999"/>
    <x v="3"/>
    <x v="30"/>
    <x v="2002"/>
    <d v="2015-12-09T08:36:13"/>
    <x v="2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x v="30"/>
    <n v="217"/>
    <n v="78.83"/>
    <x v="3"/>
    <x v="30"/>
    <x v="2003"/>
    <d v="2015-01-06T19:44:01"/>
    <x v="4"/>
  </r>
  <r>
    <n v="2003"/>
    <s v="velosynth"/>
    <s v="velosynth is an open-source bicycle interaction synthesizer. it interprets the speed and acceleration of a bicycle into expressive audio feedback."/>
    <x v="4"/>
    <n v="1560"/>
    <x v="0"/>
    <s v="US"/>
    <s v="USD"/>
    <n v="1278111600"/>
    <n v="1276830052"/>
    <b v="1"/>
    <n v="17"/>
    <b v="1"/>
    <x v="30"/>
    <n v="312"/>
    <n v="91.76"/>
    <x v="3"/>
    <x v="30"/>
    <x v="2004"/>
    <d v="2016-05-09T23:03:34"/>
    <x v="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x v="30"/>
    <n v="234"/>
    <n v="331.1"/>
    <x v="3"/>
    <x v="30"/>
    <x v="2005"/>
    <d v="2013-02-19T05:08:59"/>
    <x v="5"/>
  </r>
  <r>
    <n v="2005"/>
    <s v="bassAware Holster"/>
    <s v="The bassAware Holster is a new type of wearable audio technology that uses vibration to create a massive bass experience."/>
    <x v="12"/>
    <n v="37104.03"/>
    <x v="0"/>
    <s v="US"/>
    <s v="USD"/>
    <n v="1381895940"/>
    <n v="1379532618"/>
    <b v="1"/>
    <n v="191"/>
    <b v="1"/>
    <x v="30"/>
    <n v="124"/>
    <n v="194.26"/>
    <x v="3"/>
    <x v="30"/>
    <x v="2006"/>
    <d v="2011-08-10T21:02:43"/>
    <x v="6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x v="30"/>
    <n v="248"/>
    <n v="408.98"/>
    <x v="3"/>
    <x v="30"/>
    <x v="2007"/>
    <d v="2013-02-07T21:08:19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5"/>
    <n v="11570.92"/>
    <x v="0"/>
    <s v="US"/>
    <s v="USD"/>
    <n v="1282622400"/>
    <n v="1276891586"/>
    <b v="1"/>
    <n v="137"/>
    <b v="1"/>
    <x v="30"/>
    <n v="116"/>
    <n v="84.46"/>
    <x v="3"/>
    <x v="30"/>
    <x v="2008"/>
    <d v="2012-02-22T01:22:35"/>
    <x v="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x v="30"/>
    <n v="117"/>
    <n v="44.85"/>
    <x v="3"/>
    <x v="30"/>
    <x v="2009"/>
    <d v="2015-07-14T08:46:49"/>
    <x v="1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x v="30"/>
    <n v="305"/>
    <n v="383.36"/>
    <x v="3"/>
    <x v="30"/>
    <x v="2010"/>
    <d v="2016-08-23T17:00:21"/>
    <x v="4"/>
  </r>
  <r>
    <n v="2010"/>
    <s v="Weighitz: Weigh Smarter"/>
    <s v="Weighitz are miniature smart scales designed to weigh anything in the home."/>
    <x v="12"/>
    <n v="96015.9"/>
    <x v="0"/>
    <s v="US"/>
    <s v="USD"/>
    <n v="1471564491"/>
    <n v="1468972491"/>
    <b v="1"/>
    <n v="1737"/>
    <b v="1"/>
    <x v="30"/>
    <n v="320"/>
    <n v="55.28"/>
    <x v="3"/>
    <x v="30"/>
    <x v="2011"/>
    <d v="2014-04-08T02:20:24"/>
    <x v="4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x v="30"/>
    <n v="820"/>
    <n v="422.02"/>
    <x v="3"/>
    <x v="30"/>
    <x v="2012"/>
    <d v="2014-08-10T01:41:37"/>
    <x v="2"/>
  </r>
  <r>
    <n v="2012"/>
    <s v="FishBit: Your Aquarium Made Simple (Beta Release)"/>
    <s v="FishBit is an app and connected device to monitor and control your aquariumâ€™s water composition to help your tank thrive."/>
    <x v="11"/>
    <n v="11745"/>
    <x v="0"/>
    <s v="US"/>
    <s v="USD"/>
    <n v="1423165441"/>
    <n v="1420573441"/>
    <b v="1"/>
    <n v="183"/>
    <b v="1"/>
    <x v="30"/>
    <n v="235"/>
    <n v="64.180000000000007"/>
    <x v="3"/>
    <x v="30"/>
    <x v="2013"/>
    <d v="2016-05-12T13:39:32"/>
    <x v="2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x v="30"/>
    <n v="495"/>
    <n v="173.58"/>
    <x v="3"/>
    <x v="30"/>
    <x v="2014"/>
    <d v="2015-05-12T10:05:53"/>
    <x v="4"/>
  </r>
  <r>
    <n v="2014"/>
    <s v="3Doodler: The World's First 3D Printing Pen"/>
    <s v="It's a pen that can draw in the air! 3Doodler is the 3D printing pen you can hold in your hand. Lift your imagination off the page!"/>
    <x v="12"/>
    <n v="2344134.67"/>
    <x v="0"/>
    <s v="US"/>
    <s v="USD"/>
    <n v="1364184539"/>
    <n v="1361250539"/>
    <b v="1"/>
    <n v="26457"/>
    <b v="1"/>
    <x v="30"/>
    <n v="7814"/>
    <n v="88.6"/>
    <x v="3"/>
    <x v="30"/>
    <x v="2015"/>
    <d v="2012-07-09T23:12:24"/>
    <x v="6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x v="30"/>
    <n v="113"/>
    <n v="50.22"/>
    <x v="3"/>
    <x v="30"/>
    <x v="2016"/>
    <d v="2015-05-12T04:25:46"/>
    <x v="1"/>
  </r>
  <r>
    <n v="2016"/>
    <s v="Hydra: a triple-output power supply for electronics projects"/>
    <s v="A smart, compact power supply designed to power anything, anywhere"/>
    <x v="5"/>
    <n v="92154.22"/>
    <x v="0"/>
    <s v="US"/>
    <s v="USD"/>
    <n v="1362863299"/>
    <n v="1360271299"/>
    <b v="1"/>
    <n v="479"/>
    <b v="1"/>
    <x v="30"/>
    <n v="922"/>
    <n v="192.39"/>
    <x v="3"/>
    <x v="30"/>
    <x v="2017"/>
    <d v="2014-03-06T17:39:45"/>
    <x v="6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x v="30"/>
    <n v="125"/>
    <n v="73.42"/>
    <x v="3"/>
    <x v="30"/>
    <x v="2018"/>
    <d v="2015-02-13T19:31:59"/>
    <x v="7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x v="30"/>
    <n v="102"/>
    <n v="147.68"/>
    <x v="3"/>
    <x v="30"/>
    <x v="2019"/>
    <d v="2010-02-06T22:03:26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x v="30"/>
    <n v="485"/>
    <n v="108.97"/>
    <x v="3"/>
    <x v="30"/>
    <x v="2020"/>
    <d v="2014-07-28T00:31:21"/>
    <x v="4"/>
  </r>
  <r>
    <n v="2020"/>
    <s v="Low Voltage Metal Sensor for use with Arduino type boards"/>
    <s v="Low Voltage Metal Sensor directly compatible with Arduino type computers for Robotics, &amp; Motor Control, WITHOUT USING MAGNETS!"/>
    <x v="16"/>
    <n v="2885"/>
    <x v="0"/>
    <s v="US"/>
    <s v="USD"/>
    <n v="1400108640"/>
    <n v="1396923624"/>
    <b v="1"/>
    <n v="122"/>
    <b v="1"/>
    <x v="30"/>
    <n v="192"/>
    <n v="23.65"/>
    <x v="3"/>
    <x v="30"/>
    <x v="2021"/>
    <d v="2012-10-30T23:54:56"/>
    <x v="5"/>
  </r>
  <r>
    <n v="2021"/>
    <s v="m!lTone- Portable Air Synth &amp; MIDI controller"/>
    <s v="The m!lTone is an open-source synth &amp; MIDI controller.Create music &amp; control video,lights &amp; sound w/ this refreshingly original device."/>
    <x v="11"/>
    <n v="14055"/>
    <x v="0"/>
    <s v="US"/>
    <s v="USD"/>
    <n v="1411522897"/>
    <n v="1407634897"/>
    <b v="1"/>
    <n v="95"/>
    <b v="1"/>
    <x v="30"/>
    <n v="281"/>
    <n v="147.94999999999999"/>
    <x v="3"/>
    <x v="30"/>
    <x v="2022"/>
    <d v="2014-12-02T07:54:13"/>
    <x v="5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x v="30"/>
    <n v="125"/>
    <n v="385.04"/>
    <x v="3"/>
    <x v="30"/>
    <x v="2023"/>
    <d v="2016-11-15T13:34:34"/>
    <x v="4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x v="30"/>
    <n v="161"/>
    <n v="457.39"/>
    <x v="3"/>
    <x v="30"/>
    <x v="2024"/>
    <d v="2014-03-27T01:58:38"/>
    <x v="2"/>
  </r>
  <r>
    <n v="2024"/>
    <s v="RA 3D printer controller by Elefu"/>
    <s v="RA - 3D Printer board. This board can control 3 extruders, bed heaters, Elefu control panel, 4 temp monitors, lighting and more."/>
    <x v="24"/>
    <n v="23414"/>
    <x v="0"/>
    <s v="US"/>
    <s v="USD"/>
    <n v="1344826800"/>
    <n v="1341875544"/>
    <b v="1"/>
    <n v="105"/>
    <b v="1"/>
    <x v="30"/>
    <n v="585"/>
    <n v="222.99"/>
    <x v="3"/>
    <x v="30"/>
    <x v="2025"/>
    <d v="2015-03-13T03:07:13"/>
    <x v="7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x v="30"/>
    <n v="201"/>
    <n v="220.74"/>
    <x v="3"/>
    <x v="30"/>
    <x v="2026"/>
    <d v="2015-11-03T15:00:07"/>
    <x v="2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x v="30"/>
    <n v="133"/>
    <n v="73.5"/>
    <x v="3"/>
    <x v="30"/>
    <x v="2027"/>
    <d v="2014-04-09T20:45:19"/>
    <x v="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x v="30"/>
    <n v="120"/>
    <n v="223.1"/>
    <x v="3"/>
    <x v="30"/>
    <x v="2028"/>
    <d v="2013-10-31T05:02:33"/>
    <x v="2"/>
  </r>
  <r>
    <n v="2028"/>
    <s v="Building the Open Source Bussard Fusion Reactor "/>
    <s v="Building an open source Bussard fusion reactor, aka the Polywell."/>
    <x v="10"/>
    <n v="3785"/>
    <x v="0"/>
    <s v="US"/>
    <s v="USD"/>
    <n v="1268690100"/>
    <n v="1265493806"/>
    <b v="1"/>
    <n v="79"/>
    <b v="1"/>
    <x v="30"/>
    <n v="126"/>
    <n v="47.91"/>
    <x v="3"/>
    <x v="30"/>
    <x v="2029"/>
    <d v="2013-05-30T06:30:21"/>
    <x v="0"/>
  </r>
  <r>
    <n v="2029"/>
    <s v="Lumin8 Pro"/>
    <s v="Lumin8 Pro is a fun and easy to use light controller that makes light dance to your favorite music."/>
    <x v="1"/>
    <n v="9030"/>
    <x v="0"/>
    <s v="US"/>
    <s v="USD"/>
    <n v="1409099481"/>
    <n v="1406507481"/>
    <b v="1"/>
    <n v="94"/>
    <b v="1"/>
    <x v="30"/>
    <n v="361"/>
    <n v="96.06"/>
    <x v="3"/>
    <x v="30"/>
    <x v="2030"/>
    <d v="2016-11-01T10:32:05"/>
    <x v="5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x v="30"/>
    <n v="226"/>
    <n v="118.61"/>
    <x v="3"/>
    <x v="30"/>
    <x v="2031"/>
    <d v="2013-10-31T22:15:03"/>
    <x v="7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x v="30"/>
    <n v="120"/>
    <n v="118.45"/>
    <x v="3"/>
    <x v="30"/>
    <x v="2032"/>
    <d v="2016-10-11T12:37:07"/>
    <x v="5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x v="30"/>
    <n v="304"/>
    <n v="143.21"/>
    <x v="3"/>
    <x v="30"/>
    <x v="2033"/>
    <d v="2015-11-23T16:59:34"/>
    <x v="4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x v="30"/>
    <n v="179"/>
    <n v="282.72000000000003"/>
    <x v="3"/>
    <x v="30"/>
    <x v="2034"/>
    <d v="2016-10-18T04:14:37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x v="30"/>
    <n v="387"/>
    <n v="593.94000000000005"/>
    <x v="3"/>
    <x v="30"/>
    <x v="2035"/>
    <d v="2015-05-14T16:25:14"/>
    <x v="2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x v="30"/>
    <n v="211"/>
    <n v="262.16000000000003"/>
    <x v="3"/>
    <x v="30"/>
    <x v="2036"/>
    <d v="2012-06-09T02:07:27"/>
    <x v="2"/>
  </r>
  <r>
    <n v="2036"/>
    <s v="L.E.D Portable Charger"/>
    <s v="A high-capacity portable charger with LED lights keeps your iPhone, iPad, smartphones, tablets and other devices juiced up on-the-go."/>
    <x v="12"/>
    <n v="39500.5"/>
    <x v="0"/>
    <s v="US"/>
    <s v="USD"/>
    <n v="1399668319"/>
    <n v="1397076319"/>
    <b v="1"/>
    <n v="848"/>
    <b v="1"/>
    <x v="30"/>
    <n v="132"/>
    <n v="46.58"/>
    <x v="3"/>
    <x v="30"/>
    <x v="2037"/>
    <d v="2013-04-23T04:07:24"/>
    <x v="5"/>
  </r>
  <r>
    <n v="2037"/>
    <s v="Pedal Power -- Human Scale Energy For Everyday Tasks"/>
    <s v="With an efficiency of 97%, bicycle technology is nearly perfect. So why do we use it only for transportation?"/>
    <x v="5"/>
    <n v="30047.64"/>
    <x v="0"/>
    <s v="US"/>
    <s v="USD"/>
    <n v="1388383353"/>
    <n v="1383195753"/>
    <b v="1"/>
    <n v="429"/>
    <b v="1"/>
    <x v="30"/>
    <n v="300"/>
    <n v="70.040000000000006"/>
    <x v="3"/>
    <x v="30"/>
    <x v="2038"/>
    <d v="2015-03-18T21:41:10"/>
    <x v="6"/>
  </r>
  <r>
    <n v="2038"/>
    <s v="OWL Programmable Effects Pedal"/>
    <s v="The OWL is an open source, open hardware, reprogrammable effects pedal designed for musicians, coders, and hackers."/>
    <x v="8"/>
    <n v="33641"/>
    <x v="0"/>
    <s v="GB"/>
    <s v="GBP"/>
    <n v="1372701600"/>
    <n v="1369895421"/>
    <b v="1"/>
    <n v="204"/>
    <b v="1"/>
    <x v="30"/>
    <n v="421"/>
    <n v="164.91"/>
    <x v="3"/>
    <x v="30"/>
    <x v="2039"/>
    <d v="2013-04-23T15:38:11"/>
    <x v="6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x v="30"/>
    <n v="136"/>
    <n v="449.26"/>
    <x v="3"/>
    <x v="30"/>
    <x v="2040"/>
    <d v="2013-10-28T12:39:23"/>
    <x v="4"/>
  </r>
  <r>
    <n v="2040"/>
    <s v="Programmable Capacitor"/>
    <s v="4.29 Billion+ Capacitor Combinations._x000a_No Coding Required."/>
    <x v="10"/>
    <n v="7445.14"/>
    <x v="0"/>
    <s v="US"/>
    <s v="USD"/>
    <n v="1384557303"/>
    <n v="1383257703"/>
    <b v="1"/>
    <n v="271"/>
    <b v="1"/>
    <x v="30"/>
    <n v="248"/>
    <n v="27.47"/>
    <x v="3"/>
    <x v="30"/>
    <x v="2041"/>
    <d v="2015-04-21T01:42:58"/>
    <x v="6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x v="30"/>
    <n v="182"/>
    <n v="143.97999999999999"/>
    <x v="3"/>
    <x v="30"/>
    <x v="2042"/>
    <d v="2013-11-26T00:32:17"/>
    <x v="4"/>
  </r>
  <r>
    <n v="2042"/>
    <s v="SoundBrake- Headphone gadget alerts you to outside sounds"/>
    <s v="The SoundBrake headphone attachment can be used with any audio player to alert you to important outside sounds."/>
    <x v="5"/>
    <n v="12353"/>
    <x v="0"/>
    <s v="US"/>
    <s v="USD"/>
    <n v="1453481974"/>
    <n v="1448297974"/>
    <b v="0"/>
    <n v="140"/>
    <b v="1"/>
    <x v="30"/>
    <n v="124"/>
    <n v="88.24"/>
    <x v="3"/>
    <x v="30"/>
    <x v="2043"/>
    <d v="2016-01-06T02:00:53"/>
    <x v="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x v="30"/>
    <n v="506"/>
    <n v="36.33"/>
    <x v="3"/>
    <x v="30"/>
    <x v="2044"/>
    <d v="2015-10-26T14:49:11"/>
    <x v="4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x v="30"/>
    <n v="108"/>
    <n v="90.18"/>
    <x v="3"/>
    <x v="30"/>
    <x v="2045"/>
    <d v="2014-04-02T12:30:10"/>
    <x v="2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x v="30"/>
    <n v="819"/>
    <n v="152.62"/>
    <x v="3"/>
    <x v="30"/>
    <x v="2046"/>
    <d v="2014-11-03T16:10:43"/>
    <x v="7"/>
  </r>
  <r>
    <n v="2046"/>
    <s v="CoAction Hero: 32-bit Open-Source ARM Cortex-M3 Board"/>
    <s v="CoAction Hero: a powerful proto-board with a 120Mhz processor, 1MB filesystem, and built-in OS for tinkerers and engineers alike."/>
    <x v="5"/>
    <n v="12110"/>
    <x v="0"/>
    <s v="US"/>
    <s v="USD"/>
    <n v="1369282044"/>
    <n v="1366690044"/>
    <b v="0"/>
    <n v="217"/>
    <b v="1"/>
    <x v="30"/>
    <n v="121"/>
    <n v="55.81"/>
    <x v="3"/>
    <x v="30"/>
    <x v="2047"/>
    <d v="2013-03-18T18:15:42"/>
    <x v="6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x v="30"/>
    <n v="103"/>
    <n v="227.85"/>
    <x v="3"/>
    <x v="30"/>
    <x v="2048"/>
    <d v="2016-01-27T11:52:12"/>
    <x v="2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x v="30"/>
    <n v="148"/>
    <n v="91.83"/>
    <x v="3"/>
    <x v="30"/>
    <x v="2049"/>
    <d v="2015-01-22T08:53:50"/>
    <x v="6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x v="30"/>
    <n v="120"/>
    <n v="80.989999999999995"/>
    <x v="3"/>
    <x v="30"/>
    <x v="2050"/>
    <d v="2015-12-23T14:27:34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x v="5"/>
    <n v="47327"/>
    <x v="0"/>
    <s v="US"/>
    <s v="USD"/>
    <n v="1433036578"/>
    <n v="1429580578"/>
    <b v="0"/>
    <n v="170"/>
    <b v="1"/>
    <x v="30"/>
    <n v="473"/>
    <n v="278.39"/>
    <x v="3"/>
    <x v="30"/>
    <x v="2051"/>
    <d v="2014-05-24T15:25:50"/>
    <x v="2"/>
  </r>
  <r>
    <n v="2051"/>
    <s v="YOYO WARRIOR - A premium yoyo for any budget"/>
    <s v="A collaborative effort between three generations who set out to provide a premium, top-quality yoyo at an affordable price."/>
    <x v="8"/>
    <n v="10429"/>
    <x v="0"/>
    <s v="US"/>
    <s v="USD"/>
    <n v="1388017937"/>
    <n v="1385425937"/>
    <b v="0"/>
    <n v="242"/>
    <b v="1"/>
    <x v="30"/>
    <n v="130"/>
    <n v="43.1"/>
    <x v="3"/>
    <x v="30"/>
    <x v="2052"/>
    <d v="2016-12-01T18:20:54"/>
    <x v="6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x v="30"/>
    <n v="353"/>
    <n v="326.29000000000002"/>
    <x v="3"/>
    <x v="30"/>
    <x v="2053"/>
    <d v="2016-02-23T09:11:38"/>
    <x v="4"/>
  </r>
  <r>
    <n v="2053"/>
    <s v="stockplop - the most advanced external hard drive enclosure"/>
    <s v="Â· Exchange multiple hard drives (SSDs or HDDs) Â· Slick design Â· Highest data transfer rates Â· Robust (anodized aluminum)"/>
    <x v="11"/>
    <n v="5051"/>
    <x v="0"/>
    <s v="US"/>
    <s v="USD"/>
    <n v="1448466551"/>
    <n v="1445870951"/>
    <b v="0"/>
    <n v="121"/>
    <b v="1"/>
    <x v="30"/>
    <n v="101"/>
    <n v="41.74"/>
    <x v="3"/>
    <x v="30"/>
    <x v="2054"/>
    <d v="2016-04-12T17:35:01"/>
    <x v="2"/>
  </r>
  <r>
    <n v="2054"/>
    <s v="SITU Smart Food Nutrition Scale for iPad and Android tablets"/>
    <s v="SITU is the smart food nutrition scale anyone can use. It weighs your food in calories and nutrients in addition to grams and ounces."/>
    <x v="20"/>
    <n v="39757"/>
    <x v="0"/>
    <s v="GB"/>
    <s v="GBP"/>
    <n v="1399033810"/>
    <n v="1396441810"/>
    <b v="0"/>
    <n v="621"/>
    <b v="1"/>
    <x v="30"/>
    <n v="114"/>
    <n v="64.02"/>
    <x v="3"/>
    <x v="30"/>
    <x v="2055"/>
    <d v="2013-04-25T08:45:23"/>
    <x v="5"/>
  </r>
  <r>
    <n v="2055"/>
    <s v="The I2C and SPI Education System"/>
    <s v="An Arduino compatible shield matched with a web based tutorial system to teach you how to talk with I2C and SPI components."/>
    <x v="13"/>
    <n v="10045"/>
    <x v="0"/>
    <s v="US"/>
    <s v="USD"/>
    <n v="1417579200"/>
    <n v="1415031043"/>
    <b v="0"/>
    <n v="101"/>
    <b v="1"/>
    <x v="30"/>
    <n v="167"/>
    <n v="99.46"/>
    <x v="3"/>
    <x v="30"/>
    <x v="2056"/>
    <d v="2013-11-25T08:00:29"/>
    <x v="5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x v="30"/>
    <n v="153"/>
    <n v="138.49"/>
    <x v="3"/>
    <x v="30"/>
    <x v="2057"/>
    <d v="2014-07-24T18:31:23"/>
    <x v="6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x v="30"/>
    <n v="202"/>
    <n v="45.55"/>
    <x v="3"/>
    <x v="30"/>
    <x v="2058"/>
    <d v="2015-04-21T20:29:36"/>
    <x v="4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x v="30"/>
    <n v="168"/>
    <n v="10.51"/>
    <x v="3"/>
    <x v="30"/>
    <x v="2059"/>
    <d v="2016-09-20T20:11:55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x v="12"/>
    <n v="43037"/>
    <x v="0"/>
    <s v="US"/>
    <s v="USD"/>
    <n v="1454277540"/>
    <n v="1450880854"/>
    <b v="0"/>
    <n v="375"/>
    <b v="1"/>
    <x v="30"/>
    <n v="143"/>
    <n v="114.77"/>
    <x v="3"/>
    <x v="30"/>
    <x v="2060"/>
    <d v="2015-12-02T23:19:51"/>
    <x v="2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x v="30"/>
    <n v="196"/>
    <n v="36"/>
    <x v="3"/>
    <x v="30"/>
    <x v="2061"/>
    <d v="2016-05-29T15:45:23"/>
    <x v="5"/>
  </r>
  <r>
    <n v="2061"/>
    <s v="Bibo Time! Maximize your Cocktail time in seconds!"/>
    <s v="Bibo Barmaid is a smart cocktail self-serve machine that creates expertly crafted mixed drinks at home with the touch of a button."/>
    <x v="11"/>
    <n v="5396"/>
    <x v="0"/>
    <s v="US"/>
    <s v="USD"/>
    <n v="1483208454"/>
    <n v="1480616454"/>
    <b v="0"/>
    <n v="35"/>
    <b v="1"/>
    <x v="30"/>
    <n v="108"/>
    <n v="154.16999999999999"/>
    <x v="3"/>
    <x v="30"/>
    <x v="2062"/>
    <d v="2016-08-18T06:41:24"/>
    <x v="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x v="30"/>
    <n v="115"/>
    <n v="566.39"/>
    <x v="3"/>
    <x v="30"/>
    <x v="2063"/>
    <d v="2016-04-07T13:57:12"/>
    <x v="4"/>
  </r>
  <r>
    <n v="2063"/>
    <s v="Up to 4 axis Beaglebone black based CNC control"/>
    <s v="Build a professional grade Linux CNC control with Beaglebone black and our CNC cape."/>
    <x v="24"/>
    <n v="5922"/>
    <x v="0"/>
    <s v="DE"/>
    <s v="EUR"/>
    <n v="1463333701"/>
    <n v="1460482501"/>
    <b v="0"/>
    <n v="49"/>
    <b v="1"/>
    <x v="30"/>
    <n v="148"/>
    <n v="120.86"/>
    <x v="3"/>
    <x v="30"/>
    <x v="2064"/>
    <d v="2015-03-24T16:01:58"/>
    <x v="4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x v="30"/>
    <n v="191"/>
    <n v="86.16"/>
    <x v="3"/>
    <x v="30"/>
    <x v="2065"/>
    <d v="2016-04-06T19:49:42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x v="30"/>
    <n v="199"/>
    <n v="51.21"/>
    <x v="3"/>
    <x v="30"/>
    <x v="2066"/>
    <d v="2013-06-25T16:21:28"/>
    <x v="6"/>
  </r>
  <r>
    <n v="2066"/>
    <s v="Garage Beacon - Turn your phone into a garage door remote"/>
    <s v="Automatically opens your garage door when you come home. Open, close, and monitor your garage door from your phone."/>
    <x v="14"/>
    <n v="4372"/>
    <x v="0"/>
    <s v="US"/>
    <s v="USD"/>
    <n v="1408818683"/>
    <n v="1406226683"/>
    <b v="0"/>
    <n v="65"/>
    <b v="1"/>
    <x v="30"/>
    <n v="219"/>
    <n v="67.260000000000005"/>
    <x v="3"/>
    <x v="30"/>
    <x v="2067"/>
    <d v="2014-06-13T21:08:09"/>
    <x v="5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x v="30"/>
    <n v="127"/>
    <n v="62.8"/>
    <x v="3"/>
    <x v="30"/>
    <x v="2068"/>
    <d v="2015-04-09T01:01:16"/>
    <x v="2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x v="30"/>
    <n v="105"/>
    <n v="346.13"/>
    <x v="3"/>
    <x v="30"/>
    <x v="2069"/>
    <d v="2016-11-18T18:30:57"/>
    <x v="4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x v="30"/>
    <n v="128"/>
    <n v="244.12"/>
    <x v="3"/>
    <x v="30"/>
    <x v="2070"/>
    <d v="2015-05-26T17:03:13"/>
    <x v="2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x v="30"/>
    <n v="317"/>
    <n v="259.25"/>
    <x v="3"/>
    <x v="30"/>
    <x v="2071"/>
    <d v="2015-10-12T22:58:20"/>
    <x v="4"/>
  </r>
  <r>
    <n v="2071"/>
    <s v="easyFeed Automatic Pet Feeder w/ Webcam and Amazon Delivery"/>
    <s v="Includes Wifi Camera for video chat, Amazon delivery, pet health analyzer, weight control, diet transition planning, and more."/>
    <x v="23"/>
    <n v="56146"/>
    <x v="0"/>
    <s v="US"/>
    <s v="USD"/>
    <n v="1475390484"/>
    <n v="1471502484"/>
    <b v="0"/>
    <n v="278"/>
    <b v="1"/>
    <x v="30"/>
    <n v="281"/>
    <n v="201.96"/>
    <x v="3"/>
    <x v="30"/>
    <x v="2072"/>
    <d v="2012-04-05T03:45:55"/>
    <x v="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x v="30"/>
    <n v="111"/>
    <n v="226.21"/>
    <x v="3"/>
    <x v="30"/>
    <x v="2073"/>
    <d v="2011-09-25T02:53:16"/>
    <x v="4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x v="30"/>
    <n v="153"/>
    <n v="324.69"/>
    <x v="3"/>
    <x v="30"/>
    <x v="2074"/>
    <d v="2012-05-05T17:19:55"/>
    <x v="2"/>
  </r>
  <r>
    <n v="2074"/>
    <s v="Advanced Simulation Products - PC Gaming Controllers"/>
    <s v="Creating PC gaming controllers to bring your gaming experience to a new level."/>
    <x v="21"/>
    <n v="615"/>
    <x v="0"/>
    <s v="US"/>
    <s v="USD"/>
    <n v="1462564182"/>
    <n v="1459972182"/>
    <b v="0"/>
    <n v="3"/>
    <b v="1"/>
    <x v="30"/>
    <n v="103"/>
    <n v="205"/>
    <x v="3"/>
    <x v="30"/>
    <x v="2075"/>
    <d v="2014-04-02T19:59:42"/>
    <x v="4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x v="30"/>
    <n v="1678"/>
    <n v="20.47"/>
    <x v="3"/>
    <x v="30"/>
    <x v="2076"/>
    <d v="2012-06-15T20:03:07"/>
    <x v="6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x v="30"/>
    <n v="543"/>
    <n v="116.35"/>
    <x v="3"/>
    <x v="30"/>
    <x v="2077"/>
    <d v="2011-11-13T16:05:32"/>
    <x v="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x v="30"/>
    <n v="116"/>
    <n v="307.2"/>
    <x v="3"/>
    <x v="30"/>
    <x v="2078"/>
    <d v="2011-08-09T04:54:18"/>
    <x v="2"/>
  </r>
  <r>
    <n v="2078"/>
    <s v="Hoterway - Hot shower from the first second"/>
    <s v="With hoterway you won't wait anymore for hot water in the beginning of your shower. Save Water, Energy, Time and Money."/>
    <x v="23"/>
    <n v="26241"/>
    <x v="0"/>
    <s v="ES"/>
    <s v="EUR"/>
    <n v="1482085857"/>
    <n v="1479493857"/>
    <b v="0"/>
    <n v="48"/>
    <b v="1"/>
    <x v="30"/>
    <n v="131"/>
    <n v="546.69000000000005"/>
    <x v="3"/>
    <x v="30"/>
    <x v="2079"/>
    <d v="2010-08-05T17:09:12"/>
    <x v="4"/>
  </r>
  <r>
    <n v="2079"/>
    <s v="Pi PoE Switch HAT - power over Ethernet for Raspberry Pi"/>
    <s v="A power over Ethernet (PoE) add on board (HAT) for your Raspberry Pi with power management. Reduce the clutter of cables with Pi PoE!"/>
    <x v="5"/>
    <n v="28817"/>
    <x v="0"/>
    <s v="GB"/>
    <s v="GBP"/>
    <n v="1435258800"/>
    <n v="1432659793"/>
    <b v="0"/>
    <n v="607"/>
    <b v="1"/>
    <x v="30"/>
    <n v="288"/>
    <n v="47.47"/>
    <x v="3"/>
    <x v="30"/>
    <x v="2080"/>
    <d v="2013-06-28T01:49:54"/>
    <x v="2"/>
  </r>
  <r>
    <n v="2080"/>
    <s v="Tinker Tie Beta - Programmable RGB LED Bow Tie!"/>
    <s v="Tinker Tie is a fully programmable, hackable Arduino-compatible RGB LED bow tie that can last over 20 hours on a single charge!"/>
    <x v="29"/>
    <n v="5078"/>
    <x v="0"/>
    <s v="US"/>
    <s v="USD"/>
    <n v="1447286300"/>
    <n v="1444690700"/>
    <b v="0"/>
    <n v="50"/>
    <b v="1"/>
    <x v="30"/>
    <n v="508"/>
    <n v="101.56"/>
    <x v="3"/>
    <x v="30"/>
    <x v="2081"/>
    <d v="2013-01-25T09:09:15"/>
    <x v="2"/>
  </r>
  <r>
    <n v="2081"/>
    <s v="Our Vintage Film: Summer Tour Kickstarter"/>
    <s v="Embarking on a Summer Tour to spread their message of cherishing your unforgettable memories through nostalgic rock music."/>
    <x v="0"/>
    <n v="4010"/>
    <x v="0"/>
    <s v="US"/>
    <s v="USD"/>
    <n v="1337144340"/>
    <n v="1333597555"/>
    <b v="0"/>
    <n v="55"/>
    <b v="1"/>
    <x v="1"/>
    <n v="115"/>
    <n v="72.91"/>
    <x v="1"/>
    <x v="1"/>
    <x v="2082"/>
    <d v="2011-01-12T07:44:38"/>
    <x v="7"/>
  </r>
  <r>
    <n v="2082"/>
    <s v="Nights On First's First CD!"/>
    <s v="Local bay area band looking to share our vision with people, looking to create something we are proud of, no more bedroom recordings!"/>
    <x v="16"/>
    <n v="1661"/>
    <x v="0"/>
    <s v="US"/>
    <s v="USD"/>
    <n v="1322106796"/>
    <n v="1316919196"/>
    <b v="0"/>
    <n v="38"/>
    <b v="1"/>
    <x v="1"/>
    <n v="111"/>
    <n v="43.71"/>
    <x v="1"/>
    <x v="1"/>
    <x v="2083"/>
    <d v="2011-08-08T16:58:52"/>
    <x v="1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x v="1"/>
    <n v="113"/>
    <n v="34"/>
    <x v="1"/>
    <x v="1"/>
    <x v="2084"/>
    <d v="2012-10-23T20:30:32"/>
    <x v="7"/>
  </r>
  <r>
    <n v="2084"/>
    <s v="Project: Ballerina Black UK Tour"/>
    <s v="Los Angeles based Ballerina Black are on their way to tour the UK in May. Join our club &amp; help make it happen."/>
    <x v="10"/>
    <n v="3250"/>
    <x v="0"/>
    <s v="US"/>
    <s v="USD"/>
    <n v="1399186740"/>
    <n v="1396468782"/>
    <b v="0"/>
    <n v="46"/>
    <b v="1"/>
    <x v="1"/>
    <n v="108"/>
    <n v="70.650000000000006"/>
    <x v="1"/>
    <x v="1"/>
    <x v="2085"/>
    <d v="2012-01-31T00:28:50"/>
    <x v="5"/>
  </r>
  <r>
    <n v="2085"/>
    <s v="Eikon // Dustin Hecocks Records His Debut Album"/>
    <s v="Eikon worship leader Dustin Hecocks records his full length debut album this Summer, comprised of powerful music and worshipful lyrics."/>
    <x v="13"/>
    <n v="7412"/>
    <x v="0"/>
    <s v="US"/>
    <s v="USD"/>
    <n v="1342382587"/>
    <n v="1339790587"/>
    <b v="0"/>
    <n v="83"/>
    <b v="1"/>
    <x v="1"/>
    <n v="124"/>
    <n v="89.3"/>
    <x v="1"/>
    <x v="1"/>
    <x v="2086"/>
    <d v="2012-10-10T18:12:15"/>
    <x v="7"/>
  </r>
  <r>
    <n v="2086"/>
    <s v="Adam Sullivan - Recording 4 New EPs for 2012!"/>
    <s v="I am in the process of completing 4 new EPs to be released in Winter, Spring, Summer, and Fall of 2012."/>
    <x v="24"/>
    <n v="4028"/>
    <x v="0"/>
    <s v="US"/>
    <s v="USD"/>
    <n v="1323838740"/>
    <n v="1321200332"/>
    <b v="0"/>
    <n v="35"/>
    <b v="1"/>
    <x v="1"/>
    <n v="101"/>
    <n v="115.09"/>
    <x v="1"/>
    <x v="1"/>
    <x v="2087"/>
    <d v="2011-10-02T14:02:15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6"/>
    <n v="1553"/>
    <x v="0"/>
    <s v="US"/>
    <s v="USD"/>
    <n v="1315457658"/>
    <n v="1312865658"/>
    <b v="0"/>
    <n v="25"/>
    <b v="1"/>
    <x v="1"/>
    <n v="104"/>
    <n v="62.12"/>
    <x v="1"/>
    <x v="1"/>
    <x v="2088"/>
    <d v="2012-02-07T02:43:55"/>
    <x v="1"/>
  </r>
  <r>
    <n v="2088"/>
    <s v="Chris Dorman - Sita worldwide"/>
    <s v="Indie Folk musician, Chris Dorman is releasing his second full length album.  Let's release this record worldwide - grassroots style!"/>
    <x v="10"/>
    <n v="3465.32"/>
    <x v="0"/>
    <s v="US"/>
    <s v="USD"/>
    <n v="1284177540"/>
    <n v="1281028152"/>
    <b v="0"/>
    <n v="75"/>
    <b v="1"/>
    <x v="1"/>
    <n v="116"/>
    <n v="46.2"/>
    <x v="1"/>
    <x v="1"/>
    <x v="2089"/>
    <d v="2015-06-18T17:54:44"/>
    <x v="0"/>
  </r>
  <r>
    <n v="2089"/>
    <s v="Little Moses EP"/>
    <s v="Little Moses is trying to record their first EP, and we can't do it without your help!"/>
    <x v="1"/>
    <n v="3010.01"/>
    <x v="0"/>
    <s v="US"/>
    <s v="USD"/>
    <n v="1375408194"/>
    <n v="1372384194"/>
    <b v="0"/>
    <n v="62"/>
    <b v="1"/>
    <x v="1"/>
    <n v="120"/>
    <n v="48.55"/>
    <x v="1"/>
    <x v="1"/>
    <x v="2090"/>
    <d v="2012-06-14T20:02:21"/>
    <x v="6"/>
  </r>
  <r>
    <n v="2090"/>
    <s v="Insect Surfers 2013 Release !"/>
    <s v="Insect Surfers, Planet Earth's Longest-Running Modern Surf Band, come twanging back into 2013 with a new surfadelic musical release!"/>
    <x v="8"/>
    <n v="9203.23"/>
    <x v="0"/>
    <s v="US"/>
    <s v="USD"/>
    <n v="1361696955"/>
    <n v="1359104955"/>
    <b v="0"/>
    <n v="160"/>
    <b v="1"/>
    <x v="1"/>
    <n v="115"/>
    <n v="57.52"/>
    <x v="1"/>
    <x v="1"/>
    <x v="2091"/>
    <d v="2011-12-15T03:35:14"/>
    <x v="6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x v="1"/>
    <n v="120"/>
    <n v="88.15"/>
    <x v="1"/>
    <x v="1"/>
    <x v="2092"/>
    <d v="2011-04-05T20:50:48"/>
    <x v="1"/>
  </r>
  <r>
    <n v="2092"/>
    <s v="Amy Lingamfelter's making of &quot;Open Safe Love&quot;."/>
    <s v="Amy Lingamfelter is making an album all about love and she's looking for backers. See see how you can share in the journey!"/>
    <x v="13"/>
    <n v="6077"/>
    <x v="0"/>
    <s v="US"/>
    <s v="USD"/>
    <n v="1318006732"/>
    <n v="1312822732"/>
    <b v="0"/>
    <n v="55"/>
    <b v="1"/>
    <x v="1"/>
    <n v="101"/>
    <n v="110.49"/>
    <x v="1"/>
    <x v="1"/>
    <x v="2093"/>
    <d v="2012-10-10T18:07:07"/>
    <x v="1"/>
  </r>
  <r>
    <n v="2093"/>
    <s v="Lift The Decade Debut Full-Length Record"/>
    <s v="Help Lift The Decade record their debut full length album with with Ace Enders! (The Early November, I Can Make A Mess)"/>
    <x v="16"/>
    <n v="1537"/>
    <x v="0"/>
    <s v="US"/>
    <s v="USD"/>
    <n v="1356211832"/>
    <n v="1351024232"/>
    <b v="0"/>
    <n v="23"/>
    <b v="1"/>
    <x v="1"/>
    <n v="102"/>
    <n v="66.83"/>
    <x v="1"/>
    <x v="1"/>
    <x v="2094"/>
    <d v="2013-04-30T01:47:14"/>
    <x v="7"/>
  </r>
  <r>
    <n v="2094"/>
    <s v="Seashell Radio: Slick Machine album and US tour!"/>
    <s v="We've got a new record, Slick Machine._x000a_We want to release it and tour the US to support it, but we need your help to make it happen."/>
    <x v="0"/>
    <n v="4219"/>
    <x v="0"/>
    <s v="US"/>
    <s v="USD"/>
    <n v="1330916400"/>
    <n v="1327969730"/>
    <b v="0"/>
    <n v="72"/>
    <b v="1"/>
    <x v="1"/>
    <n v="121"/>
    <n v="58.6"/>
    <x v="1"/>
    <x v="1"/>
    <x v="2095"/>
    <d v="2014-11-08T18:55:53"/>
    <x v="7"/>
  </r>
  <r>
    <n v="2096"/>
    <s v="GBS Detroit Presents Shone Nuisance"/>
    <s v="Shone Nuisance is heading to GBS Detroit on Friday, October 26th to record and film their GBS Detroit EP and video."/>
    <x v="21"/>
    <n v="610"/>
    <x v="0"/>
    <s v="US"/>
    <s v="USD"/>
    <n v="1351223940"/>
    <n v="1349892735"/>
    <b v="0"/>
    <n v="14"/>
    <b v="1"/>
    <x v="1"/>
    <n v="102"/>
    <n v="43.57"/>
    <x v="1"/>
    <x v="1"/>
    <x v="2096"/>
    <d v="2012-12-27T05:09:34"/>
    <x v="7"/>
  </r>
  <r>
    <n v="2097"/>
    <s v="Caverns of Sonora"/>
    <s v="Engine is ready to record our sophomore release. The songs are written, the musicians are ready. Help us bring this into existence!"/>
    <x v="10"/>
    <n v="3000"/>
    <x v="0"/>
    <s v="US"/>
    <s v="USD"/>
    <n v="1322751735"/>
    <n v="1317564135"/>
    <b v="0"/>
    <n v="38"/>
    <b v="1"/>
    <x v="1"/>
    <n v="100"/>
    <n v="78.95"/>
    <x v="1"/>
    <x v="1"/>
    <x v="2097"/>
    <d v="2014-10-22T17:03:13"/>
    <x v="1"/>
  </r>
  <r>
    <n v="2098"/>
    <s v="The Christopher Battles EP"/>
    <s v="The Christopher Battles EP Project will fund professional recording, publicity, and release for this original singer-songwriter."/>
    <x v="13"/>
    <n v="6020"/>
    <x v="0"/>
    <s v="US"/>
    <s v="USD"/>
    <n v="1331174635"/>
    <n v="1328582635"/>
    <b v="0"/>
    <n v="32"/>
    <b v="1"/>
    <x v="1"/>
    <n v="100"/>
    <n v="188.13"/>
    <x v="1"/>
    <x v="1"/>
    <x v="2098"/>
    <d v="2012-08-14T04:13:00"/>
    <x v="7"/>
  </r>
  <r>
    <n v="2099"/>
    <s v="Roosevelt Died."/>
    <s v="Our tour van died, we need help!"/>
    <x v="10"/>
    <n v="3971"/>
    <x v="0"/>
    <s v="US"/>
    <s v="USD"/>
    <n v="1435808400"/>
    <n v="1434650084"/>
    <b v="0"/>
    <n v="63"/>
    <b v="1"/>
    <x v="1"/>
    <n v="132"/>
    <n v="63.03"/>
    <x v="1"/>
    <x v="1"/>
    <x v="2099"/>
    <d v="2015-06-05T17:00:17"/>
    <x v="2"/>
  </r>
  <r>
    <n v="2100"/>
    <s v="GBS Detroit Presents The Skylit Letter"/>
    <s v="The Skylit Letter is heading to Groovebox Studios in Detroit on Friday, June 29th to record and film a live GBS Detroit video and EP."/>
    <x v="21"/>
    <n v="820"/>
    <x v="0"/>
    <s v="US"/>
    <s v="USD"/>
    <n v="1341028740"/>
    <n v="1339704141"/>
    <b v="0"/>
    <n v="27"/>
    <b v="1"/>
    <x v="1"/>
    <n v="137"/>
    <n v="30.37"/>
    <x v="1"/>
    <x v="1"/>
    <x v="2100"/>
    <d v="2014-04-30T16:06:09"/>
    <x v="7"/>
  </r>
  <r>
    <n v="2101"/>
    <s v="The World War I's &quot;The Bite And The Boogie&quot;"/>
    <s v="Hey everyone, we are back with our first full length release, &quot;The Bite And The Boogie&quot; and we need your help to get it printed!"/>
    <x v="14"/>
    <n v="2265"/>
    <x v="0"/>
    <s v="US"/>
    <s v="USD"/>
    <n v="1329104114"/>
    <n v="1323920114"/>
    <b v="0"/>
    <n v="44"/>
    <b v="1"/>
    <x v="1"/>
    <n v="113"/>
    <n v="51.48"/>
    <x v="1"/>
    <x v="1"/>
    <x v="2101"/>
    <d v="2011-06-09T04:43:45"/>
    <x v="1"/>
  </r>
  <r>
    <n v="2102"/>
    <s v="The Guru releases &quot;Native Sun&quot;"/>
    <s v="The Guru is basement parties, lake swimming, a smile shared between reunited friends, and the doe-eyed innocence of youth."/>
    <x v="29"/>
    <n v="1360"/>
    <x v="0"/>
    <s v="US"/>
    <s v="USD"/>
    <n v="1304628648"/>
    <n v="1302036648"/>
    <b v="0"/>
    <n v="38"/>
    <b v="1"/>
    <x v="1"/>
    <n v="136"/>
    <n v="35.79"/>
    <x v="1"/>
    <x v="1"/>
    <x v="2102"/>
    <d v="2013-04-01T22:16:33"/>
    <x v="1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x v="1"/>
    <n v="146"/>
    <n v="98.82"/>
    <x v="1"/>
    <x v="1"/>
    <x v="2103"/>
    <d v="2014-08-19T20:46:16"/>
    <x v="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x v="1"/>
    <n v="130"/>
    <n v="28"/>
    <x v="1"/>
    <x v="1"/>
    <x v="2104"/>
    <d v="2010-10-07T19:34:30"/>
    <x v="6"/>
  </r>
  <r>
    <n v="2105"/>
    <s v="Layla The Wolf Debut E.P. &quot;Sugar&quot;"/>
    <s v="Help Layla the Wolf fund the printing and releasing of our first E.P. Release called &quot;Sugar&quot;."/>
    <x v="14"/>
    <n v="5080"/>
    <x v="0"/>
    <s v="US"/>
    <s v="USD"/>
    <n v="1416542400"/>
    <n v="1415472953"/>
    <b v="0"/>
    <n v="99"/>
    <b v="1"/>
    <x v="1"/>
    <n v="254"/>
    <n v="51.31"/>
    <x v="1"/>
    <x v="1"/>
    <x v="2105"/>
    <d v="2011-01-21T01:56:41"/>
    <x v="5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x v="1"/>
    <n v="107"/>
    <n v="53.52"/>
    <x v="1"/>
    <x v="1"/>
    <x v="2106"/>
    <d v="2012-08-15T18:40:03"/>
    <x v="7"/>
  </r>
  <r>
    <n v="2107"/>
    <s v="ACKER Studio Album and Vinyl Pressing"/>
    <s v="ACKER, an instrumental noise-rock band from Central Illinois, is raising funds to record a new album and release it on vinyl."/>
    <x v="14"/>
    <n v="2154.66"/>
    <x v="0"/>
    <s v="US"/>
    <s v="USD"/>
    <n v="1415815393"/>
    <n v="1413997393"/>
    <b v="0"/>
    <n v="58"/>
    <b v="1"/>
    <x v="1"/>
    <n v="108"/>
    <n v="37.15"/>
    <x v="1"/>
    <x v="1"/>
    <x v="2107"/>
    <d v="2015-10-13T01:25:49"/>
    <x v="5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x v="1"/>
    <n v="107"/>
    <n v="89.9"/>
    <x v="1"/>
    <x v="1"/>
    <x v="2108"/>
    <d v="2011-06-24T20:08:56"/>
    <x v="7"/>
  </r>
  <r>
    <n v="2109"/>
    <s v="Skyline Sounds - First Studio Album (and Merch!)"/>
    <s v="We are ready to make our first full-length album, and with your help, we can make it happen!"/>
    <x v="24"/>
    <n v="4261"/>
    <x v="0"/>
    <s v="US"/>
    <s v="USD"/>
    <n v="1436115617"/>
    <n v="1433523617"/>
    <b v="0"/>
    <n v="40"/>
    <b v="1"/>
    <x v="1"/>
    <n v="107"/>
    <n v="106.53"/>
    <x v="1"/>
    <x v="1"/>
    <x v="2109"/>
    <d v="2012-07-17T03:07:25"/>
    <x v="2"/>
  </r>
  <r>
    <n v="2110"/>
    <s v="&quot;Vision&quot; - New Album - Brent Brown"/>
    <s v="Brent Brown's breakout new album! Requires help from the record label... You!"/>
    <x v="14"/>
    <n v="2007"/>
    <x v="0"/>
    <s v="US"/>
    <s v="USD"/>
    <n v="1401253140"/>
    <n v="1398873969"/>
    <b v="0"/>
    <n v="38"/>
    <b v="1"/>
    <x v="1"/>
    <n v="100"/>
    <n v="52.82"/>
    <x v="1"/>
    <x v="1"/>
    <x v="2110"/>
    <d v="2013-11-13T23:08:56"/>
    <x v="5"/>
  </r>
  <r>
    <n v="2111"/>
    <s v="Join us in releasing &quot;Evening Lights&quot; FREE online!"/>
    <s v="We are a small community of people in Boston intending to make every moment a time to find love and give love.  We need your help!"/>
    <x v="14"/>
    <n v="2130"/>
    <x v="0"/>
    <s v="US"/>
    <s v="USD"/>
    <n v="1313370000"/>
    <n v="1307594625"/>
    <b v="0"/>
    <n v="39"/>
    <b v="1"/>
    <x v="1"/>
    <n v="107"/>
    <n v="54.62"/>
    <x v="1"/>
    <x v="1"/>
    <x v="2111"/>
    <d v="2016-12-12T17:49:08"/>
    <x v="1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x v="1"/>
    <n v="100"/>
    <n v="27.27"/>
    <x v="1"/>
    <x v="1"/>
    <x v="2112"/>
    <d v="2016-12-08T07:12:49"/>
    <x v="6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x v="1"/>
    <n v="105"/>
    <n v="68.599999999999994"/>
    <x v="1"/>
    <x v="1"/>
    <x v="2113"/>
    <d v="2010-01-20T10:11:47"/>
    <x v="5"/>
  </r>
  <r>
    <n v="2114"/>
    <s v="THE RATIONALES present: The Distance in Between"/>
    <s v="10 tracks of power pop, indie rock &amp; &quot;soaring sounds of hope from the edge.&quot; Help us polish &amp; release it by pre-ordering now!"/>
    <x v="11"/>
    <n v="5235"/>
    <x v="0"/>
    <s v="US"/>
    <s v="USD"/>
    <n v="1291870740"/>
    <n v="1286480070"/>
    <b v="0"/>
    <n v="147"/>
    <b v="1"/>
    <x v="1"/>
    <n v="105"/>
    <n v="35.61"/>
    <x v="1"/>
    <x v="1"/>
    <x v="2114"/>
    <d v="2010-10-13T00:40:35"/>
    <x v="0"/>
  </r>
  <r>
    <n v="2115"/>
    <s v="The Violet Tone and the City of Angels!"/>
    <s v="The Violet Tone is heading to California but we need your help!  We've been at this for years and finally have a shot!"/>
    <x v="16"/>
    <n v="3385"/>
    <x v="0"/>
    <s v="US"/>
    <s v="USD"/>
    <n v="1298167001"/>
    <n v="1295575001"/>
    <b v="0"/>
    <n v="36"/>
    <b v="1"/>
    <x v="1"/>
    <n v="226"/>
    <n v="94.03"/>
    <x v="1"/>
    <x v="1"/>
    <x v="2115"/>
    <d v="2015-07-06T00:33:53"/>
    <x v="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x v="1"/>
    <n v="101"/>
    <n v="526.46"/>
    <x v="1"/>
    <x v="1"/>
    <x v="2116"/>
    <d v="2014-11-08T23:21:27"/>
    <x v="7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x v="1"/>
    <n v="148"/>
    <n v="50.66"/>
    <x v="1"/>
    <x v="1"/>
    <x v="2117"/>
    <d v="2015-02-10T12:07:43"/>
    <x v="2"/>
  </r>
  <r>
    <n v="2118"/>
    <s v="PORCHES. vs. THE U.S.A."/>
    <s v="PORCHES.  and Documentarians tour from New York to San Francisco and back."/>
    <x v="29"/>
    <n v="1346.11"/>
    <x v="0"/>
    <s v="US"/>
    <s v="USD"/>
    <n v="1311538136"/>
    <n v="1308946136"/>
    <b v="0"/>
    <n v="17"/>
    <b v="1"/>
    <x v="1"/>
    <n v="135"/>
    <n v="79.180000000000007"/>
    <x v="1"/>
    <x v="1"/>
    <x v="2118"/>
    <d v="2014-07-23T18:32:49"/>
    <x v="1"/>
  </r>
  <r>
    <n v="2119"/>
    <s v="Big Long Now's Debut Album"/>
    <s v="big long now is recording our debut album and we are looking for help mastering and pressing it to vinyl"/>
    <x v="14"/>
    <n v="2015"/>
    <x v="0"/>
    <s v="US"/>
    <s v="USD"/>
    <n v="1345086445"/>
    <n v="1342494445"/>
    <b v="0"/>
    <n v="22"/>
    <b v="1"/>
    <x v="1"/>
    <n v="101"/>
    <n v="91.59"/>
    <x v="1"/>
    <x v="1"/>
    <x v="2119"/>
    <d v="2016-02-09T00:35:00"/>
    <x v="7"/>
  </r>
  <r>
    <n v="2120"/>
    <s v="Hearty Har Full Length Album"/>
    <s v="&lt;3_x000a_Coming in from outer space. Help Hearty Har record their 1st album!!"/>
    <x v="8"/>
    <n v="8070.43"/>
    <x v="0"/>
    <s v="US"/>
    <s v="USD"/>
    <n v="1388617736"/>
    <n v="1384384136"/>
    <b v="0"/>
    <n v="69"/>
    <b v="1"/>
    <x v="1"/>
    <n v="101"/>
    <n v="116.96"/>
    <x v="1"/>
    <x v="1"/>
    <x v="2120"/>
    <d v="2014-07-12T02:04:23"/>
    <x v="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x v="17"/>
    <n v="1"/>
    <n v="28.4"/>
    <x v="6"/>
    <x v="17"/>
    <x v="2121"/>
    <d v="2015-06-12T04:58:11"/>
    <x v="4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x v="17"/>
    <n v="0"/>
    <n v="103.33"/>
    <x v="6"/>
    <x v="17"/>
    <x v="2122"/>
    <d v="2014-01-04T11:41:32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4"/>
    <n v="50"/>
    <x v="2"/>
    <s v="US"/>
    <s v="USD"/>
    <n v="1268636340"/>
    <n v="1263982307"/>
    <b v="0"/>
    <n v="5"/>
    <b v="0"/>
    <x v="17"/>
    <n v="10"/>
    <n v="10"/>
    <x v="6"/>
    <x v="17"/>
    <x v="2123"/>
    <d v="2011-03-17T02:19:59"/>
    <x v="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x v="17"/>
    <n v="10"/>
    <n v="23"/>
    <x v="6"/>
    <x v="17"/>
    <x v="2124"/>
    <d v="2013-03-28T21:16:31"/>
    <x v="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x v="17"/>
    <n v="1"/>
    <n v="31.56"/>
    <x v="6"/>
    <x v="17"/>
    <x v="2125"/>
    <d v="2012-09-04T23:07:13"/>
    <x v="2"/>
  </r>
  <r>
    <n v="2126"/>
    <s v="DodgeBall Blitz"/>
    <s v="Lead your team to victory in this fast-paced, action, sports game! Use Power-ups and avoid attacks as you fight for victory!"/>
    <x v="23"/>
    <n v="10"/>
    <x v="2"/>
    <s v="US"/>
    <s v="USD"/>
    <n v="1418080887"/>
    <n v="1415488887"/>
    <b v="0"/>
    <n v="2"/>
    <b v="0"/>
    <x v="17"/>
    <n v="0"/>
    <n v="5"/>
    <x v="6"/>
    <x v="17"/>
    <x v="2126"/>
    <d v="2013-09-19T12:13:06"/>
    <x v="5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x v="17"/>
    <n v="29"/>
    <n v="34.22"/>
    <x v="6"/>
    <x v="17"/>
    <x v="2127"/>
    <d v="2014-11-05T18:30:29"/>
    <x v="2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x v="17"/>
    <n v="0"/>
    <n v="25"/>
    <x v="6"/>
    <x v="17"/>
    <x v="2128"/>
    <d v="2013-10-10T00:18:59"/>
    <x v="5"/>
  </r>
  <r>
    <n v="2129"/>
    <s v="Pretty Kitty Fuzzy"/>
    <s v="PKF is a Cat-Tastic 2D side-scrolling shooter! Stand up to all the big meanies with the power of positivity and save the universe!"/>
    <x v="14"/>
    <n v="236"/>
    <x v="2"/>
    <s v="US"/>
    <s v="USD"/>
    <n v="1457570100"/>
    <n v="1454978100"/>
    <b v="0"/>
    <n v="12"/>
    <b v="0"/>
    <x v="17"/>
    <n v="12"/>
    <n v="19.670000000000002"/>
    <x v="6"/>
    <x v="17"/>
    <x v="2129"/>
    <d v="2016-10-04T18:00:08"/>
    <x v="4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x v="17"/>
    <n v="0"/>
    <n v="21.25"/>
    <x v="6"/>
    <x v="17"/>
    <x v="2130"/>
    <d v="2012-12-12T20:00:24"/>
    <x v="5"/>
  </r>
  <r>
    <n v="2131"/>
    <s v="Scout's Honor"/>
    <s v="From frightened girl to empowered woman, Scout's Honor is a tale about facing your fears and overcoming odds."/>
    <x v="4"/>
    <n v="25"/>
    <x v="2"/>
    <s v="US"/>
    <s v="USD"/>
    <n v="1436677091"/>
    <n v="1434085091"/>
    <b v="0"/>
    <n v="3"/>
    <b v="0"/>
    <x v="17"/>
    <n v="5"/>
    <n v="8.33"/>
    <x v="6"/>
    <x v="17"/>
    <x v="2131"/>
    <d v="2014-10-15T05:39:19"/>
    <x v="2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x v="17"/>
    <n v="2"/>
    <n v="21.34"/>
    <x v="6"/>
    <x v="17"/>
    <x v="2132"/>
    <d v="2015-12-02T16:50:10"/>
    <x v="5"/>
  </r>
  <r>
    <n v="2133"/>
    <s v="Waddle Slide - An App for iPhone and Android"/>
    <s v="Waddle Slide is an iPhone/Android application. The app is based around a penguin, who's objective is to find his way back to his igloo."/>
    <x v="29"/>
    <n v="16"/>
    <x v="2"/>
    <s v="US"/>
    <s v="USD"/>
    <n v="1303628340"/>
    <n v="1300328399"/>
    <b v="0"/>
    <n v="3"/>
    <b v="0"/>
    <x v="17"/>
    <n v="2"/>
    <n v="5.33"/>
    <x v="6"/>
    <x v="17"/>
    <x v="2133"/>
    <d v="2010-06-03T21:16:52"/>
    <x v="1"/>
  </r>
  <r>
    <n v="2134"/>
    <s v="Prehistoric Landing"/>
    <s v="1st person Action Survivalist Rpg game. You get sent to a deadly Island to die not knowing that your not alone on the island."/>
    <x v="13"/>
    <n v="104"/>
    <x v="2"/>
    <s v="US"/>
    <s v="USD"/>
    <n v="1367097391"/>
    <n v="1364505391"/>
    <b v="0"/>
    <n v="3"/>
    <b v="0"/>
    <x v="17"/>
    <n v="2"/>
    <n v="34.67"/>
    <x v="6"/>
    <x v="17"/>
    <x v="2134"/>
    <d v="2013-08-13T13:07:20"/>
    <x v="6"/>
  </r>
  <r>
    <n v="2135"/>
    <s v="Tesla's Electric Mist"/>
    <s v="Point-and-click adventure: The mysterious Nikola Tesla, a time traveling device, and an experiment gone wrong in Colorado Springs"/>
    <x v="11"/>
    <n v="478"/>
    <x v="2"/>
    <s v="US"/>
    <s v="USD"/>
    <n v="1349392033"/>
    <n v="1346800033"/>
    <b v="0"/>
    <n v="22"/>
    <b v="0"/>
    <x v="17"/>
    <n v="10"/>
    <n v="21.73"/>
    <x v="6"/>
    <x v="17"/>
    <x v="2135"/>
    <d v="2013-10-28T05:41:54"/>
    <x v="7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x v="17"/>
    <n v="0"/>
    <n v="11.92"/>
    <x v="6"/>
    <x v="17"/>
    <x v="2136"/>
    <d v="2016-01-28T16:18:30"/>
    <x v="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x v="17"/>
    <n v="28"/>
    <n v="26.6"/>
    <x v="6"/>
    <x v="17"/>
    <x v="2137"/>
    <d v="2014-10-15T07:05:48"/>
    <x v="5"/>
  </r>
  <r>
    <n v="2138"/>
    <s v="Tales Of Tameria - Dawning Light"/>
    <s v="A game with a mixture of a few genres from RPG, Simulation and to adventure elements."/>
    <x v="29"/>
    <n v="128"/>
    <x v="2"/>
    <s v="GB"/>
    <s v="GBP"/>
    <n v="1383959939"/>
    <n v="1381364339"/>
    <b v="0"/>
    <n v="12"/>
    <b v="0"/>
    <x v="17"/>
    <n v="13"/>
    <n v="10.67"/>
    <x v="6"/>
    <x v="17"/>
    <x v="2138"/>
    <d v="2015-03-03T17:36:22"/>
    <x v="6"/>
  </r>
  <r>
    <n v="2139"/>
    <s v="Manorkept"/>
    <s v="An adventuring RPG with ghosts, mysteries, and flexible gameplay paths, Manorkept is a game that promises an unforgettable experience."/>
    <x v="12"/>
    <n v="1626"/>
    <x v="2"/>
    <s v="US"/>
    <s v="USD"/>
    <n v="1478196008"/>
    <n v="1475604008"/>
    <b v="0"/>
    <n v="56"/>
    <b v="0"/>
    <x v="17"/>
    <n v="5"/>
    <n v="29.04"/>
    <x v="6"/>
    <x v="17"/>
    <x v="2139"/>
    <d v="2010-06-26T00:35:56"/>
    <x v="4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x v="17"/>
    <n v="0"/>
    <n v="50.91"/>
    <x v="6"/>
    <x v="17"/>
    <x v="2140"/>
    <d v="2016-06-13T06:49:59"/>
    <x v="7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x v="17"/>
    <n v="0"/>
    <n v="0"/>
    <x v="6"/>
    <x v="17"/>
    <x v="2141"/>
    <d v="2016-05-30T20:20:14"/>
    <x v="5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x v="17"/>
    <n v="6"/>
    <n v="50.08"/>
    <x v="6"/>
    <x v="17"/>
    <x v="2142"/>
    <d v="2014-02-13T19:58:29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4"/>
    <n v="225"/>
    <x v="2"/>
    <s v="US"/>
    <s v="USD"/>
    <n v="1279738800"/>
    <n v="1275599812"/>
    <b v="0"/>
    <n v="5"/>
    <b v="0"/>
    <x v="17"/>
    <n v="11"/>
    <n v="45"/>
    <x v="6"/>
    <x v="17"/>
    <x v="2143"/>
    <d v="2014-12-01T21:51:58"/>
    <x v="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x v="17"/>
    <n v="2"/>
    <n v="25.29"/>
    <x v="6"/>
    <x v="17"/>
    <x v="2144"/>
    <d v="2014-01-08T15:10:27"/>
    <x v="6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x v="17"/>
    <n v="30"/>
    <n v="51.29"/>
    <x v="6"/>
    <x v="17"/>
    <x v="2145"/>
    <d v="2016-03-01T17:56:25"/>
    <x v="6"/>
  </r>
  <r>
    <n v="2146"/>
    <s v="Nanaue eSports"/>
    <s v="New professional gaming organization with a tournament winning Dota 2 team, &amp; divisions in all eSports games looking to re brand/expand"/>
    <x v="11"/>
    <n v="1"/>
    <x v="2"/>
    <s v="US"/>
    <s v="USD"/>
    <n v="1455207510"/>
    <n v="1453997910"/>
    <b v="0"/>
    <n v="1"/>
    <b v="0"/>
    <x v="17"/>
    <n v="0"/>
    <n v="1"/>
    <x v="6"/>
    <x v="17"/>
    <x v="2146"/>
    <d v="2013-08-02T20:30:06"/>
    <x v="4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x v="17"/>
    <n v="1"/>
    <n v="49.38"/>
    <x v="6"/>
    <x v="17"/>
    <x v="2147"/>
    <d v="2016-11-20T23:33:03"/>
    <x v="5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x v="17"/>
    <n v="2"/>
    <n v="1"/>
    <x v="6"/>
    <x v="17"/>
    <x v="2148"/>
    <d v="2012-12-21T20:29:34"/>
    <x v="2"/>
  </r>
  <r>
    <n v="2149"/>
    <s v="Project Gert on Xbox Live "/>
    <s v="Project Gert is a sequel to the Android game Project Gert, for Xbox Live.  One character embodying two personality's, and sets of abilities.  "/>
    <x v="14"/>
    <n v="0"/>
    <x v="2"/>
    <s v="US"/>
    <s v="USD"/>
    <n v="1280534400"/>
    <n v="1277512556"/>
    <b v="0"/>
    <n v="0"/>
    <b v="0"/>
    <x v="17"/>
    <n v="0"/>
    <n v="0"/>
    <x v="6"/>
    <x v="17"/>
    <x v="2149"/>
    <d v="2011-06-16T17:32:54"/>
    <x v="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x v="17"/>
    <n v="1"/>
    <n v="101.25"/>
    <x v="6"/>
    <x v="17"/>
    <x v="2150"/>
    <d v="2012-04-19T17:05:05"/>
    <x v="4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x v="17"/>
    <n v="0"/>
    <n v="19.670000000000002"/>
    <x v="6"/>
    <x v="17"/>
    <x v="2151"/>
    <d v="2015-08-24T20:27:39"/>
    <x v="4"/>
  </r>
  <r>
    <n v="2152"/>
    <s v="Space Shooter RPG+"/>
    <s v="Our game is going to be a space shooter that has RPG elements with New Game+! It will be unlike any space shooter ever played."/>
    <x v="12"/>
    <n v="50"/>
    <x v="2"/>
    <s v="US"/>
    <s v="USD"/>
    <n v="1394909909"/>
    <n v="1392321509"/>
    <b v="0"/>
    <n v="4"/>
    <b v="0"/>
    <x v="17"/>
    <n v="0"/>
    <n v="12.5"/>
    <x v="6"/>
    <x v="17"/>
    <x v="2152"/>
    <d v="2014-06-23T18:23:11"/>
    <x v="5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x v="17"/>
    <n v="0"/>
    <n v="8.5"/>
    <x v="6"/>
    <x v="17"/>
    <x v="2153"/>
    <d v="2015-04-17T21:35:20"/>
    <x v="5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x v="17"/>
    <n v="1"/>
    <n v="1"/>
    <x v="6"/>
    <x v="17"/>
    <x v="2154"/>
    <d v="2016-05-25T17:13:34"/>
    <x v="5"/>
  </r>
  <r>
    <n v="2155"/>
    <s v="VoxelMaze"/>
    <s v="A Level Editor, Turned up to eleven. Infinite creativity in one package, solo or with up to 16 of your friends."/>
    <x v="11"/>
    <n v="115"/>
    <x v="2"/>
    <s v="GB"/>
    <s v="GBP"/>
    <n v="1459443385"/>
    <n v="1456854985"/>
    <b v="0"/>
    <n v="5"/>
    <b v="0"/>
    <x v="17"/>
    <n v="2"/>
    <n v="23"/>
    <x v="6"/>
    <x v="17"/>
    <x v="2155"/>
    <d v="2016-03-09T16:00:35"/>
    <x v="4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x v="17"/>
    <n v="3"/>
    <n v="17.989999999999998"/>
    <x v="6"/>
    <x v="17"/>
    <x v="2156"/>
    <d v="2014-10-21T20:06:58"/>
    <x v="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x v="17"/>
    <n v="28"/>
    <n v="370.95"/>
    <x v="6"/>
    <x v="17"/>
    <x v="2157"/>
    <d v="2012-09-01T01:35:37"/>
    <x v="4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x v="17"/>
    <n v="7"/>
    <n v="63.57"/>
    <x v="6"/>
    <x v="17"/>
    <x v="2158"/>
    <d v="2017-01-10T14:24:21"/>
    <x v="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x v="17"/>
    <n v="1"/>
    <n v="13"/>
    <x v="6"/>
    <x v="17"/>
    <x v="2159"/>
    <d v="2017-02-27T16:49:11"/>
    <x v="1"/>
  </r>
  <r>
    <n v="2160"/>
    <s v="Army vs Aliens - Currently in Alpha"/>
    <s v="An awesome side-scroller tower defense game.  Think &quot;Plants vs Zombies&quot; but from a side-on perspective."/>
    <x v="5"/>
    <n v="85"/>
    <x v="2"/>
    <s v="US"/>
    <s v="USD"/>
    <n v="1337447105"/>
    <n v="1334855105"/>
    <b v="0"/>
    <n v="16"/>
    <b v="0"/>
    <x v="17"/>
    <n v="1"/>
    <n v="5.31"/>
    <x v="6"/>
    <x v="17"/>
    <x v="2160"/>
    <d v="2015-07-13T18:00:22"/>
    <x v="7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x v="12"/>
    <n v="116"/>
    <n v="35.619999999999997"/>
    <x v="1"/>
    <x v="12"/>
    <x v="2161"/>
    <d v="2015-05-17T22:58:15"/>
    <x v="2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x v="12"/>
    <n v="112"/>
    <n v="87.1"/>
    <x v="1"/>
    <x v="12"/>
    <x v="2162"/>
    <d v="2015-03-19T13:55:20"/>
    <x v="5"/>
  </r>
  <r>
    <n v="2163"/>
    <s v="Help MONGREL record our new cd !"/>
    <s v="Mongrel is looking to hit the studio once again in June so we can bring you a new cd later this year and we need your help!"/>
    <x v="1"/>
    <n v="3305"/>
    <x v="0"/>
    <s v="US"/>
    <s v="USD"/>
    <n v="1433735400"/>
    <n v="1429306520"/>
    <b v="0"/>
    <n v="44"/>
    <b v="1"/>
    <x v="12"/>
    <n v="132"/>
    <n v="75.11"/>
    <x v="1"/>
    <x v="12"/>
    <x v="2163"/>
    <d v="2013-08-09T16:37:23"/>
    <x v="2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x v="12"/>
    <n v="103"/>
    <n v="68.010000000000005"/>
    <x v="1"/>
    <x v="12"/>
    <x v="2164"/>
    <d v="2016-04-05T13:01:47"/>
    <x v="4"/>
  </r>
  <r>
    <n v="2165"/>
    <s v="Le Temps Nous Est ComtÃ©"/>
    <s v="Vous aimez le rock fort ? Aidez les Beat Cheese Ã  produire leur premier album ! Do you like cheese? Help us produce our first album!"/>
    <x v="1"/>
    <n v="3466"/>
    <x v="0"/>
    <s v="FR"/>
    <s v="EUR"/>
    <n v="1460127635"/>
    <n v="1457539235"/>
    <b v="0"/>
    <n v="117"/>
    <b v="1"/>
    <x v="12"/>
    <n v="139"/>
    <n v="29.62"/>
    <x v="1"/>
    <x v="12"/>
    <x v="2165"/>
    <d v="2016-07-14T00:13:06"/>
    <x v="4"/>
  </r>
  <r>
    <n v="2166"/>
    <s v="Johnny Rock &amp; Friends: For The Record"/>
    <s v="Drummer John Roccesano (Johnny Rock) produces an album written and performed by friends, recorded and mixed on tape, pressed on vinyl."/>
    <x v="14"/>
    <n v="2932"/>
    <x v="0"/>
    <s v="US"/>
    <s v="USD"/>
    <n v="1417813618"/>
    <n v="1413922018"/>
    <b v="0"/>
    <n v="32"/>
    <b v="1"/>
    <x v="12"/>
    <n v="147"/>
    <n v="91.63"/>
    <x v="1"/>
    <x v="12"/>
    <x v="2166"/>
    <d v="2015-04-02T15:11:49"/>
    <x v="5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x v="12"/>
    <n v="120"/>
    <n v="22.5"/>
    <x v="1"/>
    <x v="12"/>
    <x v="2167"/>
    <d v="2016-05-12T06:01:07"/>
    <x v="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x v="12"/>
    <n v="122"/>
    <n v="64.37"/>
    <x v="1"/>
    <x v="12"/>
    <x v="2168"/>
    <d v="2016-12-19T15:16:37"/>
    <x v="3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x v="12"/>
    <n v="100"/>
    <n v="21.86"/>
    <x v="1"/>
    <x v="12"/>
    <x v="2169"/>
    <d v="2015-03-12T04:06:32"/>
    <x v="3"/>
  </r>
  <r>
    <n v="2170"/>
    <s v="STETSON'S NEW EP"/>
    <s v="We are a hard rock band from Northern California trying to raise $350 for our next EP. Be a part of our journey!"/>
    <x v="19"/>
    <n v="633"/>
    <x v="0"/>
    <s v="US"/>
    <s v="USD"/>
    <n v="1440266422"/>
    <n v="1436810422"/>
    <b v="0"/>
    <n v="19"/>
    <b v="1"/>
    <x v="12"/>
    <n v="181"/>
    <n v="33.32"/>
    <x v="1"/>
    <x v="12"/>
    <x v="2170"/>
    <d v="2015-10-02T16:04:28"/>
    <x v="2"/>
  </r>
  <r>
    <n v="2171"/>
    <s v="Brainspoonâ€™s New Record"/>
    <s v="Like records? We do, too! Help this Los Angeles based rock 'n' roll band get their new album out on vinyl!"/>
    <x v="24"/>
    <n v="4243"/>
    <x v="0"/>
    <s v="US"/>
    <s v="USD"/>
    <n v="1434949200"/>
    <n v="1431903495"/>
    <b v="0"/>
    <n v="47"/>
    <b v="1"/>
    <x v="12"/>
    <n v="106"/>
    <n v="90.28"/>
    <x v="1"/>
    <x v="12"/>
    <x v="2171"/>
    <d v="2017-02-07T00:07:33"/>
    <x v="2"/>
  </r>
  <r>
    <n v="2172"/>
    <s v="Hollow point 9, Sins Of Yesterday CD"/>
    <s v="hey friends. We are Hollow Point 9._x000a_We are calling on you to help us._x000a_In our journey to make our debut album."/>
    <x v="29"/>
    <n v="1000"/>
    <x v="0"/>
    <s v="US"/>
    <s v="USD"/>
    <n v="1429365320"/>
    <n v="1426773320"/>
    <b v="0"/>
    <n v="13"/>
    <b v="1"/>
    <x v="12"/>
    <n v="100"/>
    <n v="76.92"/>
    <x v="1"/>
    <x v="12"/>
    <x v="2172"/>
    <d v="2014-08-28T21:37:05"/>
    <x v="2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x v="12"/>
    <n v="127"/>
    <n v="59.23"/>
    <x v="1"/>
    <x v="12"/>
    <x v="2173"/>
    <d v="2017-01-10T08:46:17"/>
    <x v="6"/>
  </r>
  <r>
    <n v="2174"/>
    <s v="Chivo Funge and the Extensions"/>
    <s v="Chivo and his band of miscreants present their debut album _x000a_'Blind Energy' ...we think you are going to like it."/>
    <x v="24"/>
    <n v="4119"/>
    <x v="0"/>
    <s v="GB"/>
    <s v="GBP"/>
    <n v="1462453307"/>
    <n v="1459861307"/>
    <b v="0"/>
    <n v="63"/>
    <b v="1"/>
    <x v="12"/>
    <n v="103"/>
    <n v="65.38"/>
    <x v="1"/>
    <x v="12"/>
    <x v="2174"/>
    <d v="2016-01-11T16:34:01"/>
    <x v="4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x v="12"/>
    <n v="250"/>
    <n v="67.31"/>
    <x v="1"/>
    <x v="12"/>
    <x v="2175"/>
    <d v="2013-02-14T08:23:59"/>
    <x v="4"/>
  </r>
  <r>
    <n v="2176"/>
    <s v="Mike Farley Band - New Album!"/>
    <s v="The Mike Farley Band has re-assembled its original line up and needs your help to make a new full-length album!"/>
    <x v="11"/>
    <n v="6301"/>
    <x v="0"/>
    <s v="US"/>
    <s v="USD"/>
    <n v="1430579509"/>
    <n v="1427987509"/>
    <b v="0"/>
    <n v="71"/>
    <b v="1"/>
    <x v="12"/>
    <n v="126"/>
    <n v="88.75"/>
    <x v="1"/>
    <x v="12"/>
    <x v="2176"/>
    <d v="2016-08-01T14:45:43"/>
    <x v="2"/>
  </r>
  <r>
    <n v="2177"/>
    <s v="Nobody Rides For Free ~ Stone Horse"/>
    <s v="Stone Horse ~ _x000a_Doing what they do best, laying down honest and _x000a_proper Rock-n-Roll guaranteed to soothe your soul!"/>
    <x v="1"/>
    <n v="2503"/>
    <x v="0"/>
    <s v="US"/>
    <s v="USD"/>
    <n v="1465192867"/>
    <n v="1463032867"/>
    <b v="0"/>
    <n v="38"/>
    <b v="1"/>
    <x v="12"/>
    <n v="100"/>
    <n v="65.87"/>
    <x v="1"/>
    <x v="12"/>
    <x v="2177"/>
    <d v="2015-03-05T05:01:06"/>
    <x v="4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x v="12"/>
    <n v="139"/>
    <n v="40.35"/>
    <x v="1"/>
    <x v="12"/>
    <x v="2178"/>
    <d v="2016-09-20T14:04:01"/>
    <x v="4"/>
  </r>
  <r>
    <n v="2179"/>
    <s v="Woodhouse EP"/>
    <s v="Woodhouse is making an EP!  If you are a fan of whiskey and loud guitars, contribute to the cause!"/>
    <x v="29"/>
    <n v="1614"/>
    <x v="0"/>
    <s v="US"/>
    <s v="USD"/>
    <n v="1428725192"/>
    <n v="1426133192"/>
    <b v="0"/>
    <n v="21"/>
    <b v="1"/>
    <x v="12"/>
    <n v="161"/>
    <n v="76.86"/>
    <x v="1"/>
    <x v="12"/>
    <x v="2179"/>
    <d v="2016-04-07T18:55:00"/>
    <x v="2"/>
  </r>
  <r>
    <n v="2180"/>
    <s v="FOUR STAR MARY &quot;PIECES&quot;"/>
    <s v="Help fund the new record by independent alternative rockers FOUR STAR MARY &quot;PIECES&quot;"/>
    <x v="11"/>
    <n v="5359.21"/>
    <x v="0"/>
    <s v="US"/>
    <s v="USD"/>
    <n v="1447434268"/>
    <n v="1443801868"/>
    <b v="0"/>
    <n v="78"/>
    <b v="1"/>
    <x v="12"/>
    <n v="107"/>
    <n v="68.709999999999994"/>
    <x v="1"/>
    <x v="12"/>
    <x v="2180"/>
    <d v="2016-02-17T15:00:04"/>
    <x v="2"/>
  </r>
  <r>
    <n v="2181"/>
    <s v="Broken Contract Rulebook Relaunch"/>
    <s v="Broken Contract is a sci-fi, action/adventure, miniature based game of sci-fi worker insurrection in a dystopian future for 2+ players."/>
    <x v="14"/>
    <n v="3062"/>
    <x v="0"/>
    <s v="US"/>
    <s v="USD"/>
    <n v="1487635653"/>
    <n v="1486426053"/>
    <b v="0"/>
    <n v="53"/>
    <b v="1"/>
    <x v="32"/>
    <n v="153"/>
    <n v="57.77"/>
    <x v="6"/>
    <x v="32"/>
    <x v="2181"/>
    <d v="2017-02-02T20:00:27"/>
    <x v="3"/>
  </r>
  <r>
    <n v="2182"/>
    <s v="Broken World - A Post-Apocalypse Tabletop RPG"/>
    <s v="An incredibly comprehensive tabletop rpg book for the post apocalypse, inspired by Dungeon World."/>
    <x v="10"/>
    <n v="15725"/>
    <x v="0"/>
    <s v="CA"/>
    <s v="CAD"/>
    <n v="1412285825"/>
    <n v="1409261825"/>
    <b v="0"/>
    <n v="356"/>
    <b v="1"/>
    <x v="32"/>
    <n v="524"/>
    <n v="44.17"/>
    <x v="6"/>
    <x v="32"/>
    <x v="2182"/>
    <d v="2016-11-17T20:25:44"/>
    <x v="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x v="32"/>
    <n v="489"/>
    <n v="31.57"/>
    <x v="6"/>
    <x v="32"/>
    <x v="2183"/>
    <d v="2016-10-21T09:44:32"/>
    <x v="3"/>
  </r>
  <r>
    <n v="2184"/>
    <s v="Liguria"/>
    <s v="Trading beautiful colors on behalf of the bishop! Become the best merchant of the Fresco World in this innovative game by Queen Games."/>
    <x v="5"/>
    <n v="28474"/>
    <x v="0"/>
    <s v="US"/>
    <s v="USD"/>
    <n v="1453737600"/>
    <n v="1452530041"/>
    <b v="1"/>
    <n v="266"/>
    <b v="1"/>
    <x v="32"/>
    <n v="285"/>
    <n v="107.05"/>
    <x v="6"/>
    <x v="32"/>
    <x v="2184"/>
    <d v="2016-02-25T18:11:30"/>
    <x v="4"/>
  </r>
  <r>
    <n v="2185"/>
    <s v="Empire of the Dead: REQUIEM"/>
    <s v="Empire of the Dead-Requiem is a miniatures expansion to our 28mm tabletop game set in a Dark and Gothic, Steampunk Victorian Empire."/>
    <x v="11"/>
    <n v="92848.5"/>
    <x v="0"/>
    <s v="GB"/>
    <s v="GBP"/>
    <n v="1364286239"/>
    <n v="1360830239"/>
    <b v="0"/>
    <n v="623"/>
    <b v="1"/>
    <x v="32"/>
    <n v="1857"/>
    <n v="149.03"/>
    <x v="6"/>
    <x v="32"/>
    <x v="2185"/>
    <d v="2015-07-12T18:31:40"/>
    <x v="6"/>
  </r>
  <r>
    <n v="2186"/>
    <s v="Latitude 90Â° : The Origin"/>
    <s v="The real-time digital social deduction game where there's no moderator, no sleeping, and no dying."/>
    <x v="23"/>
    <n v="21935"/>
    <x v="0"/>
    <s v="US"/>
    <s v="USD"/>
    <n v="1473213600"/>
    <n v="1470062743"/>
    <b v="0"/>
    <n v="392"/>
    <b v="1"/>
    <x v="32"/>
    <n v="110"/>
    <n v="55.96"/>
    <x v="6"/>
    <x v="32"/>
    <x v="2186"/>
    <d v="2016-11-01T11:41:42"/>
    <x v="4"/>
  </r>
  <r>
    <n v="2187"/>
    <s v="Tesla vs. Edison"/>
    <s v="The War of Currents! 2-5 electricity innovators build routes, grow tech trees, and play the stock market in 20 minutes per player."/>
    <x v="23"/>
    <n v="202928.5"/>
    <x v="0"/>
    <s v="US"/>
    <s v="USD"/>
    <n v="1428033540"/>
    <n v="1425531666"/>
    <b v="1"/>
    <n v="3562"/>
    <b v="1"/>
    <x v="32"/>
    <n v="1015"/>
    <n v="56.97"/>
    <x v="6"/>
    <x v="32"/>
    <x v="2187"/>
    <d v="2015-01-29T14:00:59"/>
    <x v="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x v="32"/>
    <n v="412"/>
    <n v="44.06"/>
    <x v="6"/>
    <x v="32"/>
    <x v="2188"/>
    <d v="2015-10-15T12:20:00"/>
    <x v="4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x v="32"/>
    <n v="503"/>
    <n v="68.63"/>
    <x v="6"/>
    <x v="32"/>
    <x v="2189"/>
    <d v="2015-09-15T09:59:58"/>
    <x v="4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x v="32"/>
    <n v="185"/>
    <n v="65.319999999999993"/>
    <x v="6"/>
    <x v="32"/>
    <x v="2190"/>
    <d v="2015-06-08T15:01:08"/>
    <x v="4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x v="32"/>
    <n v="120"/>
    <n v="35.92"/>
    <x v="6"/>
    <x v="32"/>
    <x v="2191"/>
    <d v="2013-01-02T20:19:25"/>
    <x v="3"/>
  </r>
  <r>
    <n v="2192"/>
    <s v="Legends Untold: As deep as an RPG, as fast as a card game!"/>
    <s v="Legends Untold; A cooperative adventure game for 1-4 players.  5 minutes setup, 1 hour play time. Supported by an immersive campaign."/>
    <x v="15"/>
    <n v="129748.82"/>
    <x v="0"/>
    <s v="GB"/>
    <s v="GBP"/>
    <n v="1481842800"/>
    <n v="1479414344"/>
    <b v="0"/>
    <n v="3238"/>
    <b v="1"/>
    <x v="32"/>
    <n v="1081"/>
    <n v="40.07"/>
    <x v="6"/>
    <x v="32"/>
    <x v="2192"/>
    <d v="2012-10-02T20:22:48"/>
    <x v="4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x v="32"/>
    <n v="452"/>
    <n v="75.650000000000006"/>
    <x v="6"/>
    <x v="32"/>
    <x v="2193"/>
    <d v="2015-08-25T20:38:02"/>
    <x v="4"/>
  </r>
  <r>
    <n v="2194"/>
    <s v="Monster Lab"/>
    <s v="LAST CHANCE! A fast paced card game for people who like to play god, build hybrid cat monsters and add flamethrowers to space dragons."/>
    <x v="5"/>
    <n v="53737"/>
    <x v="0"/>
    <s v="US"/>
    <s v="USD"/>
    <n v="1459012290"/>
    <n v="1456423890"/>
    <b v="0"/>
    <n v="878"/>
    <b v="1"/>
    <x v="32"/>
    <n v="537"/>
    <n v="61.2"/>
    <x v="6"/>
    <x v="32"/>
    <x v="2194"/>
    <d v="2013-02-07T07:28:39"/>
    <x v="4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x v="32"/>
    <n v="120"/>
    <n v="48.13"/>
    <x v="6"/>
    <x v="32"/>
    <x v="2195"/>
    <d v="2012-05-02T19:43:09"/>
    <x v="2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x v="32"/>
    <n v="114"/>
    <n v="68.11"/>
    <x v="6"/>
    <x v="32"/>
    <x v="2196"/>
    <d v="2012-03-29T06:10:24"/>
    <x v="4"/>
  </r>
  <r>
    <n v="2197"/>
    <s v="Trickerion - Legends of Illusion"/>
    <s v="A strategy game of magic and deception, where aspiring  Illusionists clash in a grand contest for fame and fortune."/>
    <x v="12"/>
    <n v="285309.33"/>
    <x v="0"/>
    <s v="US"/>
    <s v="USD"/>
    <n v="1425132059"/>
    <n v="1422540059"/>
    <b v="0"/>
    <n v="4330"/>
    <b v="1"/>
    <x v="32"/>
    <n v="951"/>
    <n v="65.89"/>
    <x v="6"/>
    <x v="32"/>
    <x v="2197"/>
    <d v="2013-10-17T04:39:33"/>
    <x v="2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x v="32"/>
    <n v="133"/>
    <n v="81.650000000000006"/>
    <x v="6"/>
    <x v="32"/>
    <x v="2198"/>
    <d v="2012-02-07T21:10:26"/>
    <x v="2"/>
  </r>
  <r>
    <n v="2199"/>
    <s v="Decadolo. Flip it!"/>
    <s v="A new strategic board game designed to flip out your opponent."/>
    <x v="9"/>
    <n v="13228"/>
    <x v="0"/>
    <s v="IE"/>
    <s v="EUR"/>
    <n v="1444903198"/>
    <n v="1442311198"/>
    <b v="1"/>
    <n v="251"/>
    <b v="1"/>
    <x v="32"/>
    <n v="147"/>
    <n v="52.7"/>
    <x v="6"/>
    <x v="32"/>
    <x v="2199"/>
    <d v="2014-04-03T11:30:44"/>
    <x v="2"/>
  </r>
  <r>
    <n v="2200"/>
    <s v="Concept Cards for Fantasy RPGs -Monsters, Treasures and more"/>
    <s v="Adding 4 new sets of inspiration tools, detailing creatures and items, to the current 7 that detail locations, npcs, and plots for RPGs"/>
    <x v="14"/>
    <n v="10843"/>
    <x v="0"/>
    <s v="GB"/>
    <s v="GBP"/>
    <n v="1436151600"/>
    <n v="1433775668"/>
    <b v="0"/>
    <n v="263"/>
    <b v="1"/>
    <x v="32"/>
    <n v="542"/>
    <n v="41.23"/>
    <x v="6"/>
    <x v="32"/>
    <x v="2200"/>
    <d v="2012-02-17T01:35:10"/>
    <x v="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x v="15"/>
    <n v="383"/>
    <n v="15.04"/>
    <x v="1"/>
    <x v="15"/>
    <x v="2201"/>
    <d v="2014-03-18T18:50:25"/>
    <x v="6"/>
  </r>
  <r>
    <n v="2202"/>
    <s v="zircon - &quot;Identity Sequence&quot;: A cyberpunk-inspired journey"/>
    <s v="An electro-organic album of evolved dance music inspired by seminal cyberpunk works."/>
    <x v="24"/>
    <n v="28167.25"/>
    <x v="0"/>
    <s v="US"/>
    <s v="USD"/>
    <n v="1351801368"/>
    <n v="1349209368"/>
    <b v="0"/>
    <n v="721"/>
    <b v="1"/>
    <x v="15"/>
    <n v="704"/>
    <n v="39.07"/>
    <x v="1"/>
    <x v="15"/>
    <x v="2202"/>
    <d v="2013-10-01T17:56:17"/>
    <x v="7"/>
  </r>
  <r>
    <n v="2203"/>
    <s v="Andy's iLL - The Invisible City"/>
    <s v="The Invisible City is a project built &amp; powered by my fans. A full video and audio experience that I hope to merge into a live show."/>
    <x v="14"/>
    <n v="2191"/>
    <x v="0"/>
    <s v="CA"/>
    <s v="CAD"/>
    <n v="1443127082"/>
    <n v="1440535082"/>
    <b v="0"/>
    <n v="50"/>
    <b v="1"/>
    <x v="15"/>
    <n v="110"/>
    <n v="43.82"/>
    <x v="1"/>
    <x v="15"/>
    <x v="2203"/>
    <d v="2015-04-15T19:49:39"/>
    <x v="2"/>
  </r>
  <r>
    <n v="2204"/>
    <s v="Press Mirror Kisses' New Album &quot;Heartbeats&quot; on Vinyl"/>
    <s v="A professional pressing of the new (and greatest) Mirror Kisses album on beautiful white vinyl. Backers hear it first!"/>
    <x v="16"/>
    <n v="1993"/>
    <x v="0"/>
    <s v="US"/>
    <s v="USD"/>
    <n v="1362814119"/>
    <n v="1360222119"/>
    <b v="0"/>
    <n v="73"/>
    <b v="1"/>
    <x v="15"/>
    <n v="133"/>
    <n v="27.3"/>
    <x v="1"/>
    <x v="15"/>
    <x v="2204"/>
    <d v="2014-01-07T19:00:48"/>
    <x v="6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x v="15"/>
    <n v="152"/>
    <n v="42.22"/>
    <x v="1"/>
    <x v="15"/>
    <x v="2205"/>
    <d v="2012-02-19T17:12:52"/>
    <x v="7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x v="15"/>
    <n v="103"/>
    <n v="33.24"/>
    <x v="1"/>
    <x v="15"/>
    <x v="2206"/>
    <d v="2015-07-09T18:02:25"/>
    <x v="7"/>
  </r>
  <r>
    <n v="2207"/>
    <s v="Piece of Happy"/>
    <s v="Each piece has a story behind it. Not of some life drama but of an experience you live whilst listening; Happiness evoking"/>
    <x v="14"/>
    <n v="2000"/>
    <x v="0"/>
    <s v="US"/>
    <s v="USD"/>
    <n v="1384580373"/>
    <n v="1381984773"/>
    <b v="0"/>
    <n v="7"/>
    <b v="1"/>
    <x v="15"/>
    <n v="100"/>
    <n v="285.70999999999998"/>
    <x v="1"/>
    <x v="15"/>
    <x v="2207"/>
    <d v="2015-10-22T18:38:33"/>
    <x v="6"/>
  </r>
  <r>
    <n v="2208"/>
    <s v="HELP FUND SELF IMPLIED RESTRICTIONS DEBUT RELEASE"/>
    <s v="Early Summer, SIR will be releasing two EP's. The funding of this project will determine if they get professional pressings or cdr's"/>
    <x v="29"/>
    <n v="1016"/>
    <x v="0"/>
    <s v="US"/>
    <s v="USD"/>
    <n v="1333771200"/>
    <n v="1328649026"/>
    <b v="0"/>
    <n v="24"/>
    <b v="1"/>
    <x v="15"/>
    <n v="102"/>
    <n v="42.33"/>
    <x v="1"/>
    <x v="15"/>
    <x v="2208"/>
    <d v="2012-08-06T19:29:43"/>
    <x v="7"/>
  </r>
  <r>
    <n v="2209"/>
    <s v="NYPC's North American (+ Colombia!) Tour May 2014 - Part 2"/>
    <s v="Support us and pledge for rewards on our new bigger Tour of the US, Canada and Colombia!"/>
    <x v="4"/>
    <n v="754"/>
    <x v="0"/>
    <s v="GB"/>
    <s v="GBP"/>
    <n v="1397516400"/>
    <n v="1396524644"/>
    <b v="0"/>
    <n v="15"/>
    <b v="1"/>
    <x v="15"/>
    <n v="151"/>
    <n v="50.27"/>
    <x v="1"/>
    <x v="15"/>
    <x v="2209"/>
    <d v="2015-07-20T17:15:12"/>
    <x v="5"/>
  </r>
  <r>
    <n v="2210"/>
    <s v="The Seshen's Debut Album Release"/>
    <s v="Influenced by Little Dragon, J. Dilla, Erykah Badu &amp; Beach House, this genre-defying record fuses hip-hop, soul, pop and electronica."/>
    <x v="24"/>
    <n v="4457"/>
    <x v="0"/>
    <s v="US"/>
    <s v="USD"/>
    <n v="1334424960"/>
    <n v="1329442510"/>
    <b v="0"/>
    <n v="72"/>
    <b v="1"/>
    <x v="15"/>
    <n v="111"/>
    <n v="61.9"/>
    <x v="1"/>
    <x v="15"/>
    <x v="2210"/>
    <d v="2013-06-27T01:27:16"/>
    <x v="7"/>
  </r>
  <r>
    <n v="2211"/>
    <s v="Kickstart the Future (of Telefuture)"/>
    <s v="Telefuture, a record label sharing 80's inspired electronic music, wants to release some incredible albums on various physical mediums!"/>
    <x v="1"/>
    <n v="4890"/>
    <x v="0"/>
    <s v="US"/>
    <s v="USD"/>
    <n v="1397113140"/>
    <n v="1395168625"/>
    <b v="0"/>
    <n v="120"/>
    <b v="1"/>
    <x v="15"/>
    <n v="196"/>
    <n v="40.75"/>
    <x v="1"/>
    <x v="15"/>
    <x v="2211"/>
    <d v="2016-03-23T16:00:09"/>
    <x v="5"/>
  </r>
  <r>
    <n v="2212"/>
    <s v="Dragon's Eye Recordings: Label Relaunch"/>
    <s v="Help Dragon's Eye relaunch with 4 new releases by Yann Novak, Pinkcourtesyphone, Steve Roden &amp; Lawrence English + Stephen Vitiello"/>
    <x v="13"/>
    <n v="6863"/>
    <x v="0"/>
    <s v="US"/>
    <s v="USD"/>
    <n v="1383526800"/>
    <n v="1380650177"/>
    <b v="0"/>
    <n v="123"/>
    <b v="1"/>
    <x v="15"/>
    <n v="114"/>
    <n v="55.8"/>
    <x v="1"/>
    <x v="15"/>
    <x v="2212"/>
    <d v="2011-12-29T18:54:07"/>
    <x v="6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x v="15"/>
    <n v="200"/>
    <n v="10"/>
    <x v="1"/>
    <x v="15"/>
    <x v="2213"/>
    <d v="2015-05-28T15:22:48"/>
    <x v="2"/>
  </r>
  <r>
    <n v="2214"/>
    <s v="Spiff is ready to join the digital age!"/>
    <s v="Join this Kickstarter project today to assist Spiff in converting his analog recordings from the 80's to digital!"/>
    <x v="21"/>
    <n v="1755.01"/>
    <x v="0"/>
    <s v="US"/>
    <s v="USD"/>
    <n v="1391713248"/>
    <n v="1389121248"/>
    <b v="0"/>
    <n v="24"/>
    <b v="1"/>
    <x v="15"/>
    <n v="293"/>
    <n v="73.13"/>
    <x v="1"/>
    <x v="15"/>
    <x v="2214"/>
    <d v="2016-10-01T16:01:15"/>
    <x v="5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x v="15"/>
    <n v="156"/>
    <n v="26.06"/>
    <x v="1"/>
    <x v="15"/>
    <x v="2215"/>
    <d v="2014-08-22T19:00:15"/>
    <x v="7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x v="15"/>
    <n v="106"/>
    <n v="22.64"/>
    <x v="1"/>
    <x v="15"/>
    <x v="2216"/>
    <d v="2016-01-12T19:10:22"/>
    <x v="2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x v="15"/>
    <n v="101"/>
    <n v="47.22"/>
    <x v="1"/>
    <x v="15"/>
    <x v="2217"/>
    <d v="2013-10-14T19:22:35"/>
    <x v="2"/>
  </r>
  <r>
    <n v="2218"/>
    <s v="Idiot Stare &quot;Unknown to Millions&quot; CD"/>
    <s v="Help Idiot Stare press their next album to CD. Over 40 minutes of intense industrial rock that you're going to want to own!"/>
    <x v="14"/>
    <n v="2456.66"/>
    <x v="0"/>
    <s v="US"/>
    <s v="USD"/>
    <n v="1346198400"/>
    <n v="1344281383"/>
    <b v="0"/>
    <n v="76"/>
    <b v="1"/>
    <x v="15"/>
    <n v="123"/>
    <n v="32.32"/>
    <x v="1"/>
    <x v="15"/>
    <x v="2218"/>
    <d v="2015-07-17T06:40:36"/>
    <x v="7"/>
  </r>
  <r>
    <n v="2219"/>
    <s v="Moments by eBurner"/>
    <s v="An album that illustrates events in our lives, whether trivial or significant, through the tones of electronic music."/>
    <x v="29"/>
    <n v="1015"/>
    <x v="0"/>
    <s v="US"/>
    <s v="USD"/>
    <n v="1440004512"/>
    <n v="1437412512"/>
    <b v="0"/>
    <n v="19"/>
    <b v="1"/>
    <x v="15"/>
    <n v="102"/>
    <n v="53.42"/>
    <x v="1"/>
    <x v="15"/>
    <x v="2219"/>
    <d v="2013-07-29T15:56:31"/>
    <x v="2"/>
  </r>
  <r>
    <n v="2220"/>
    <s v="Be Part of Darkpine's Debut EP"/>
    <s v="Darkpine is recording and releasing a 5-track EP within the coming months this summer and hopes for your support."/>
    <x v="0"/>
    <n v="3540"/>
    <x v="0"/>
    <s v="US"/>
    <s v="USD"/>
    <n v="1374888436"/>
    <n v="1372296436"/>
    <b v="0"/>
    <n v="69"/>
    <b v="1"/>
    <x v="15"/>
    <n v="101"/>
    <n v="51.3"/>
    <x v="1"/>
    <x v="15"/>
    <x v="2220"/>
    <d v="2014-03-26T21:08:47"/>
    <x v="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x v="32"/>
    <n v="108"/>
    <n v="37.200000000000003"/>
    <x v="6"/>
    <x v="32"/>
    <x v="2221"/>
    <d v="2013-05-29T21:51:41"/>
    <x v="4"/>
  </r>
  <r>
    <n v="2222"/>
    <s v="Passing Shot: Dice Tennis Game"/>
    <s v="Passing Shot is a tennis dice game for two players. Strategic use of the dice rolls allow you to score points to win game, set &amp; match."/>
    <x v="4"/>
    <n v="813"/>
    <x v="0"/>
    <s v="US"/>
    <s v="USD"/>
    <n v="1327776847"/>
    <n v="1325184847"/>
    <b v="0"/>
    <n v="30"/>
    <b v="1"/>
    <x v="32"/>
    <n v="163"/>
    <n v="27.1"/>
    <x v="6"/>
    <x v="32"/>
    <x v="2222"/>
    <d v="2014-06-16T19:03:28"/>
    <x v="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x v="32"/>
    <n v="106"/>
    <n v="206.31"/>
    <x v="6"/>
    <x v="32"/>
    <x v="2223"/>
    <d v="2015-11-23T09:05:39"/>
    <x v="2"/>
  </r>
  <r>
    <n v="2224"/>
    <s v="The Dread House (Pathfinder/5th Edition/Call of Cthulhu)"/>
    <s v="The most haunted house in the world, presented with multiple storylines, in multiple time periods, and for multiple RPG systems."/>
    <x v="5"/>
    <n v="24315"/>
    <x v="0"/>
    <s v="US"/>
    <s v="USD"/>
    <n v="1477767600"/>
    <n v="1475337675"/>
    <b v="0"/>
    <n v="296"/>
    <b v="1"/>
    <x v="32"/>
    <n v="243"/>
    <n v="82.15"/>
    <x v="6"/>
    <x v="32"/>
    <x v="2224"/>
    <d v="2016-12-06T19:47:27"/>
    <x v="4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x v="32"/>
    <n v="945"/>
    <n v="164.8"/>
    <x v="6"/>
    <x v="32"/>
    <x v="2225"/>
    <d v="2015-02-27T00:31:51"/>
    <x v="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x v="32"/>
    <n v="108"/>
    <n v="60.82"/>
    <x v="6"/>
    <x v="32"/>
    <x v="2226"/>
    <d v="2016-01-02T14:48:43"/>
    <x v="4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x v="32"/>
    <n v="157"/>
    <n v="67.97"/>
    <x v="6"/>
    <x v="32"/>
    <x v="2227"/>
    <d v="2014-10-03T00:04:4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9"/>
    <n v="11744.9"/>
    <x v="0"/>
    <s v="DE"/>
    <s v="EUR"/>
    <n v="1439707236"/>
    <n v="1437115236"/>
    <b v="0"/>
    <n v="144"/>
    <b v="1"/>
    <x v="32"/>
    <n v="1174"/>
    <n v="81.56"/>
    <x v="6"/>
    <x v="32"/>
    <x v="2228"/>
    <d v="2017-02-08T14:55:16"/>
    <x v="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x v="32"/>
    <n v="171"/>
    <n v="25.43"/>
    <x v="6"/>
    <x v="32"/>
    <x v="2229"/>
    <d v="2013-10-25T23:00:14"/>
    <x v="6"/>
  </r>
  <r>
    <n v="2230"/>
    <s v="Little Dungeon: Turtle Rock"/>
    <s v="Dungeon Crawl for All! A card game of swords, monsters and LOOT! Adventurers as young as 5 and &quot;seasoned&quot; warriors are all welcomed."/>
    <x v="2"/>
    <n v="10706"/>
    <x v="0"/>
    <s v="US"/>
    <s v="USD"/>
    <n v="1398460127"/>
    <n v="1395868127"/>
    <b v="0"/>
    <n v="498"/>
    <b v="1"/>
    <x v="32"/>
    <n v="126"/>
    <n v="21.5"/>
    <x v="6"/>
    <x v="32"/>
    <x v="2230"/>
    <d v="2016-03-23T19:49:04"/>
    <x v="5"/>
  </r>
  <r>
    <n v="2231"/>
    <s v="Kingdom"/>
    <s v="A game about communities by Ben Robbins, creator of Microscope. Do you change the Kingdom or does the Kingdom change you?"/>
    <x v="1"/>
    <n v="30303.24"/>
    <x v="0"/>
    <s v="US"/>
    <s v="USD"/>
    <n v="1372136400"/>
    <n v="1369864301"/>
    <b v="0"/>
    <n v="1113"/>
    <b v="1"/>
    <x v="32"/>
    <n v="1212"/>
    <n v="27.23"/>
    <x v="6"/>
    <x v="32"/>
    <x v="2231"/>
    <d v="2017-01-31T19:51:40"/>
    <x v="6"/>
  </r>
  <r>
    <n v="2232"/>
    <s v="Backstory Cards"/>
    <s v="Backstory Cards help you and your friends create vibrant backstories for roleplaying games, no matter the system or genre."/>
    <x v="11"/>
    <n v="24790"/>
    <x v="0"/>
    <s v="US"/>
    <s v="USD"/>
    <n v="1405738800"/>
    <n v="1402945408"/>
    <b v="0"/>
    <n v="988"/>
    <b v="1"/>
    <x v="32"/>
    <n v="496"/>
    <n v="25.09"/>
    <x v="6"/>
    <x v="32"/>
    <x v="2232"/>
    <d v="2013-10-22T13:48:53"/>
    <x v="5"/>
  </r>
  <r>
    <n v="2233"/>
    <s v="Cadaver - A Card Game For Aspiring Necromancers"/>
    <s v="Cadaver is a lighthearted game of friendly necromancy! Players compete to resurrect as many bodies as possible!"/>
    <x v="1"/>
    <n v="8301"/>
    <x v="0"/>
    <s v="GB"/>
    <s v="GBP"/>
    <n v="1450051200"/>
    <n v="1448269539"/>
    <b v="0"/>
    <n v="391"/>
    <b v="1"/>
    <x v="32"/>
    <n v="332"/>
    <n v="21.23"/>
    <x v="6"/>
    <x v="32"/>
    <x v="2233"/>
    <d v="2017-03-06T18:01:30"/>
    <x v="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x v="32"/>
    <n v="1165"/>
    <n v="41.61"/>
    <x v="6"/>
    <x v="32"/>
    <x v="2234"/>
    <d v="2016-10-04T19:39:06"/>
    <x v="4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x v="32"/>
    <n v="153"/>
    <n v="135.59"/>
    <x v="6"/>
    <x v="32"/>
    <x v="2235"/>
    <d v="2014-01-21T17:00:17"/>
    <x v="2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x v="32"/>
    <n v="537"/>
    <n v="22.12"/>
    <x v="6"/>
    <x v="32"/>
    <x v="2236"/>
    <d v="2015-08-05T19:00:10"/>
    <x v="4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x v="32"/>
    <n v="353"/>
    <n v="64.63"/>
    <x v="6"/>
    <x v="32"/>
    <x v="2237"/>
    <d v="2015-07-15T15:59:25"/>
    <x v="5"/>
  </r>
  <r>
    <n v="2238"/>
    <s v="28mm Fantasy Miniature range Feral Orcs!"/>
    <s v="28mm Fantasy Miniature Range in leadfree white metal: Orcs, wolves and more."/>
    <x v="24"/>
    <n v="5496"/>
    <x v="0"/>
    <s v="DE"/>
    <s v="EUR"/>
    <n v="1489157716"/>
    <n v="1486565716"/>
    <b v="0"/>
    <n v="79"/>
    <b v="1"/>
    <x v="32"/>
    <n v="137"/>
    <n v="69.569999999999993"/>
    <x v="6"/>
    <x v="32"/>
    <x v="2238"/>
    <d v="2016-11-14T21:01:18"/>
    <x v="3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x v="32"/>
    <n v="128"/>
    <n v="75.13"/>
    <x v="6"/>
    <x v="32"/>
    <x v="2239"/>
    <d v="2013-03-03T16:52:45"/>
    <x v="6"/>
  </r>
  <r>
    <n v="2240"/>
    <s v="Dice Base 2: Vault - Case - Rolling Surface"/>
    <s v="Protect, store, organize and display 225 of your favorite dice in this modular and easy to use dice vault system. Oak and leather."/>
    <x v="11"/>
    <n v="13534"/>
    <x v="0"/>
    <s v="US"/>
    <s v="USD"/>
    <n v="1461354544"/>
    <n v="1458762544"/>
    <b v="0"/>
    <n v="96"/>
    <b v="1"/>
    <x v="32"/>
    <n v="271"/>
    <n v="140.97999999999999"/>
    <x v="6"/>
    <x v="32"/>
    <x v="2240"/>
    <d v="2016-11-03T00:07:53"/>
    <x v="4"/>
  </r>
  <r>
    <n v="2241"/>
    <s v="Savage Worlds Zombie Squad"/>
    <s v="You are Ex- Military criminals sent on suicide missions on the edge of space. Science Fiction Tabletop RPG using Savage Worlds"/>
    <x v="29"/>
    <n v="8064"/>
    <x v="0"/>
    <s v="GB"/>
    <s v="GBP"/>
    <n v="1488484300"/>
    <n v="1485892300"/>
    <b v="0"/>
    <n v="163"/>
    <b v="1"/>
    <x v="32"/>
    <n v="806"/>
    <n v="49.47"/>
    <x v="6"/>
    <x v="32"/>
    <x v="2241"/>
    <d v="2014-07-26T08:17:57"/>
    <x v="3"/>
  </r>
  <r>
    <n v="2242"/>
    <s v="The Princess Bride Playing Cards from USPCC"/>
    <s v="Inconceivable! An amazing new illustrative deck based on The Princess Bride movie."/>
    <x v="5"/>
    <n v="136009.76"/>
    <x v="0"/>
    <s v="US"/>
    <s v="USD"/>
    <n v="1385521320"/>
    <n v="1382449733"/>
    <b v="0"/>
    <n v="2525"/>
    <b v="1"/>
    <x v="32"/>
    <n v="1360"/>
    <n v="53.87"/>
    <x v="6"/>
    <x v="32"/>
    <x v="2242"/>
    <d v="2016-07-22T07:52:18"/>
    <x v="6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x v="32"/>
    <n v="930250"/>
    <n v="4.57"/>
    <x v="6"/>
    <x v="32"/>
    <x v="2243"/>
    <d v="2015-10-19T15:09:07"/>
    <x v="3"/>
  </r>
  <r>
    <n v="2244"/>
    <s v="Warbands of the Cold North III"/>
    <s v="Finely sculpted 28mm Classic Fantasy metal and resin miniatures perfectly themed for use as a warband or adventuring party."/>
    <x v="11"/>
    <n v="18851"/>
    <x v="0"/>
    <s v="US"/>
    <s v="USD"/>
    <n v="1476649800"/>
    <n v="1475609946"/>
    <b v="0"/>
    <n v="290"/>
    <b v="1"/>
    <x v="32"/>
    <n v="377"/>
    <n v="65"/>
    <x v="6"/>
    <x v="32"/>
    <x v="2244"/>
    <d v="2017-01-17T15:32:48"/>
    <x v="4"/>
  </r>
  <r>
    <n v="2245"/>
    <s v="TimeWatch: GUMSHOE Investigative Time Travel RPG"/>
    <s v="You've got a time machine, high-powered weapons and a whole lot of history to save. Welcome to TimeWatch!"/>
    <x v="24"/>
    <n v="105881"/>
    <x v="0"/>
    <s v="US"/>
    <s v="USD"/>
    <n v="1393005600"/>
    <n v="1390323617"/>
    <b v="0"/>
    <n v="1980"/>
    <b v="1"/>
    <x v="32"/>
    <n v="2647"/>
    <n v="53.48"/>
    <x v="6"/>
    <x v="32"/>
    <x v="2245"/>
    <d v="2016-04-07T22:50:51"/>
    <x v="5"/>
  </r>
  <r>
    <n v="2246"/>
    <s v="The BESPOKE GEEK: Cosplay for Everyday"/>
    <s v="The BESPOKE GEEK is a brand new clothing company from Bletchley, England producing handmade and individual hoodies for geeks."/>
    <x v="1"/>
    <n v="2503"/>
    <x v="0"/>
    <s v="GB"/>
    <s v="GBP"/>
    <n v="1441393210"/>
    <n v="1438801210"/>
    <b v="0"/>
    <n v="57"/>
    <b v="1"/>
    <x v="32"/>
    <n v="100"/>
    <n v="43.91"/>
    <x v="6"/>
    <x v="32"/>
    <x v="2246"/>
    <d v="2016-11-08T10:50:46"/>
    <x v="2"/>
  </r>
  <r>
    <n v="2247"/>
    <s v="Foragers"/>
    <s v="Take on the role of an ancient forager in this fun strategy game from the designer of Biblios."/>
    <x v="18"/>
    <n v="19324"/>
    <x v="0"/>
    <s v="US"/>
    <s v="USD"/>
    <n v="1438185565"/>
    <n v="1436975965"/>
    <b v="0"/>
    <n v="380"/>
    <b v="1"/>
    <x v="32"/>
    <n v="104"/>
    <n v="50.85"/>
    <x v="6"/>
    <x v="32"/>
    <x v="2247"/>
    <d v="2016-05-15T22:28:49"/>
    <x v="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x v="32"/>
    <n v="107"/>
    <n v="58.63"/>
    <x v="6"/>
    <x v="32"/>
    <x v="2248"/>
    <d v="2015-05-12T18:01:27"/>
    <x v="4"/>
  </r>
  <r>
    <n v="2249"/>
    <s v="Centurion: Legionaries of Rome"/>
    <s v="March with the legions against the enemies of Rome in this role-playing game of military adventures."/>
    <x v="0"/>
    <n v="5907"/>
    <x v="0"/>
    <s v="US"/>
    <s v="USD"/>
    <n v="1364917965"/>
    <n v="1362329565"/>
    <b v="0"/>
    <n v="180"/>
    <b v="1"/>
    <x v="32"/>
    <n v="169"/>
    <n v="32.82"/>
    <x v="6"/>
    <x v="32"/>
    <x v="2249"/>
    <d v="2016-11-28T19:18:56"/>
    <x v="6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x v="32"/>
    <n v="975"/>
    <n v="426.93"/>
    <x v="6"/>
    <x v="32"/>
    <x v="2250"/>
    <d v="2014-02-25T00:24:10"/>
    <x v="4"/>
  </r>
  <r>
    <n v="2251"/>
    <s v="Werewolf: Full Moon Expansion"/>
    <s v="A great game full of lying, scheming, and werewolves.  Now with additional characters to add even more mayhem!"/>
    <x v="2"/>
    <n v="11428.19"/>
    <x v="0"/>
    <s v="US"/>
    <s v="USD"/>
    <n v="1408177077"/>
    <n v="1406362677"/>
    <b v="0"/>
    <n v="480"/>
    <b v="1"/>
    <x v="32"/>
    <n v="134"/>
    <n v="23.81"/>
    <x v="6"/>
    <x v="32"/>
    <x v="2251"/>
    <d v="2017-01-24T17:23:40"/>
    <x v="5"/>
  </r>
  <r>
    <n v="2252"/>
    <s v="Punkapocalyptic - Black Blood Children Band"/>
    <s v="A new faction for the 30 mm scale wargame, featuring skirmishes between gangs in a pimp and lethal post-apocalyptic world."/>
    <x v="9"/>
    <n v="24505"/>
    <x v="0"/>
    <s v="ES"/>
    <s v="EUR"/>
    <n v="1470469938"/>
    <n v="1469173938"/>
    <b v="0"/>
    <n v="249"/>
    <b v="1"/>
    <x v="32"/>
    <n v="272"/>
    <n v="98.41"/>
    <x v="6"/>
    <x v="32"/>
    <x v="2252"/>
    <d v="2014-10-14T14:02:38"/>
    <x v="4"/>
  </r>
  <r>
    <n v="2253"/>
    <s v="ZoMbushed! - A Zombie Co-Op Survival Card Game"/>
    <s v="ZoMbushed! - a solo/co-op action zombie survival card game where players must fight to survive by overcoming obstacles and monsters."/>
    <x v="8"/>
    <n v="9015"/>
    <x v="0"/>
    <s v="US"/>
    <s v="USD"/>
    <n v="1447862947"/>
    <n v="1445267347"/>
    <b v="0"/>
    <n v="84"/>
    <b v="1"/>
    <x v="32"/>
    <n v="113"/>
    <n v="107.32"/>
    <x v="6"/>
    <x v="32"/>
    <x v="2253"/>
    <d v="2015-01-10T19:58:33"/>
    <x v="2"/>
  </r>
  <r>
    <n v="2254"/>
    <s v="Green Couch Games Limited: FrogFlip!"/>
    <s v="A dexterity microgame by father/daughter team, Jason and Claire Kotarski. Make 100 project."/>
    <x v="4"/>
    <n v="2299"/>
    <x v="0"/>
    <s v="US"/>
    <s v="USD"/>
    <n v="1485271968"/>
    <n v="1484667168"/>
    <b v="0"/>
    <n v="197"/>
    <b v="1"/>
    <x v="32"/>
    <n v="460"/>
    <n v="11.67"/>
    <x v="6"/>
    <x v="32"/>
    <x v="2254"/>
    <d v="2016-05-06T13:58:34"/>
    <x v="3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x v="32"/>
    <n v="287"/>
    <n v="41.78"/>
    <x v="6"/>
    <x v="32"/>
    <x v="2255"/>
    <d v="2016-11-15T20:28:27"/>
    <x v="4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x v="32"/>
    <n v="223"/>
    <n v="21.38"/>
    <x v="6"/>
    <x v="32"/>
    <x v="2256"/>
    <d v="2016-04-09T20:59:5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x v="1"/>
    <n v="15903.5"/>
    <x v="0"/>
    <s v="GB"/>
    <s v="GBP"/>
    <n v="1466377200"/>
    <n v="1463351329"/>
    <b v="0"/>
    <n v="169"/>
    <b v="1"/>
    <x v="32"/>
    <n v="636"/>
    <n v="94.1"/>
    <x v="6"/>
    <x v="32"/>
    <x v="2257"/>
    <d v="2014-11-25T19:54:57"/>
    <x v="4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x v="32"/>
    <n v="147"/>
    <n v="15.72"/>
    <x v="6"/>
    <x v="32"/>
    <x v="2258"/>
    <d v="2017-02-10T01:58:35"/>
    <x v="2"/>
  </r>
  <r>
    <n v="2259"/>
    <s v="The Second Breakfast"/>
    <s v="More Halfmen, more goats, more guns, and most of all some neat buildings and structures for the little fellas to hang out in!"/>
    <x v="29"/>
    <n v="18671"/>
    <x v="0"/>
    <s v="GB"/>
    <s v="GBP"/>
    <n v="1481224736"/>
    <n v="1480360736"/>
    <b v="0"/>
    <n v="206"/>
    <b v="1"/>
    <x v="32"/>
    <n v="1867"/>
    <n v="90.64"/>
    <x v="6"/>
    <x v="32"/>
    <x v="2259"/>
    <d v="2017-02-10T16:54:23"/>
    <x v="4"/>
  </r>
  <r>
    <n v="2260"/>
    <s v="Cryptex Dice Vault"/>
    <s v="A fine wood cryptex dice vault to store your favorite dice. Designed to hold a standard set of 7 polyhedrals for your favorite RPG."/>
    <x v="1"/>
    <n v="8173"/>
    <x v="0"/>
    <s v="US"/>
    <s v="USD"/>
    <n v="1395876250"/>
    <n v="1393287850"/>
    <b v="0"/>
    <n v="84"/>
    <b v="1"/>
    <x v="32"/>
    <n v="327"/>
    <n v="97.3"/>
    <x v="6"/>
    <x v="32"/>
    <x v="2260"/>
    <d v="2016-12-21T20:51:53"/>
    <x v="5"/>
  </r>
  <r>
    <n v="2261"/>
    <s v="Hero: Aluminum dice inspired by super heroes :)"/>
    <s v="When you think about super heroes, you think of their stunning colorful outfits. Hero dice is great for super hero or anyother games :)"/>
    <x v="29"/>
    <n v="7795"/>
    <x v="0"/>
    <s v="AU"/>
    <s v="AUD"/>
    <n v="1487093020"/>
    <n v="1485278620"/>
    <b v="0"/>
    <n v="210"/>
    <b v="1"/>
    <x v="32"/>
    <n v="780"/>
    <n v="37.119999999999997"/>
    <x v="6"/>
    <x v="32"/>
    <x v="2261"/>
    <d v="2016-11-10T00:00:04"/>
    <x v="3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x v="32"/>
    <n v="154"/>
    <n v="28.1"/>
    <x v="6"/>
    <x v="32"/>
    <x v="2262"/>
    <d v="2015-11-07T16:47:16"/>
    <x v="5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x v="32"/>
    <n v="116"/>
    <n v="144.43"/>
    <x v="6"/>
    <x v="32"/>
    <x v="2263"/>
    <d v="2017-02-15T13:10:42"/>
    <x v="2"/>
  </r>
  <r>
    <n v="2264"/>
    <s v="Thunder Alley : Crew Chief by Richard Launius - Final Lap!"/>
    <s v="Thunder Alley Crew Chief Expansion from Nothing Now Games. Add Strategy and Control to your racing team. Get Your Crew Chief Today!"/>
    <x v="13"/>
    <n v="10802"/>
    <x v="0"/>
    <s v="US"/>
    <s v="USD"/>
    <n v="1463972400"/>
    <n v="1462543114"/>
    <b v="0"/>
    <n v="445"/>
    <b v="1"/>
    <x v="32"/>
    <n v="180"/>
    <n v="24.27"/>
    <x v="6"/>
    <x v="32"/>
    <x v="2264"/>
    <d v="2014-01-24T12:00:57"/>
    <x v="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x v="32"/>
    <n v="299"/>
    <n v="35.119999999999997"/>
    <x v="6"/>
    <x v="32"/>
    <x v="2265"/>
    <d v="2014-11-22T14:47:59"/>
    <x v="4"/>
  </r>
  <r>
    <n v="2266"/>
    <s v="GOAT LORDS."/>
    <s v="Want to be LORD OF THE GOATS? Start building your herd using thievery, magic, bombs and mostly goats."/>
    <x v="16"/>
    <n v="4804"/>
    <x v="0"/>
    <s v="US"/>
    <s v="USD"/>
    <n v="1461722400"/>
    <n v="1460235592"/>
    <b v="0"/>
    <n v="194"/>
    <b v="1"/>
    <x v="32"/>
    <n v="320"/>
    <n v="24.76"/>
    <x v="6"/>
    <x v="32"/>
    <x v="2266"/>
    <d v="2013-12-06T15:38:09"/>
    <x v="4"/>
  </r>
  <r>
    <n v="2267"/>
    <s v="Stones Dungeon Tiles"/>
    <s v="Highly-detailed 2x2&quot; dungeon tiles made of a durable polymer-plastic &amp; VERY affordable cost. Perfect for tabletop &amp; role-playing games."/>
    <x v="23"/>
    <n v="76105"/>
    <x v="0"/>
    <s v="US"/>
    <s v="USD"/>
    <n v="1419123600"/>
    <n v="1416945297"/>
    <b v="0"/>
    <n v="404"/>
    <b v="1"/>
    <x v="32"/>
    <n v="381"/>
    <n v="188.38"/>
    <x v="6"/>
    <x v="32"/>
    <x v="2267"/>
    <d v="2012-01-28T16:17:03"/>
    <x v="5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x v="32"/>
    <n v="103"/>
    <n v="148.08000000000001"/>
    <x v="6"/>
    <x v="32"/>
    <x v="2268"/>
    <d v="2015-11-30T17:01:07"/>
    <x v="3"/>
  </r>
  <r>
    <n v="2269"/>
    <s v="Treasure Decks for 5th Edition - Only $12!"/>
    <s v="Add exciting loot drops to your CR 1-4, 5-8, 9-12, 13-16, and 17-20 encounters! Each deck has over 200 possible outcomes!"/>
    <x v="1"/>
    <n v="45041"/>
    <x v="0"/>
    <s v="US"/>
    <s v="USD"/>
    <n v="1488862800"/>
    <n v="1486745663"/>
    <b v="0"/>
    <n v="902"/>
    <b v="1"/>
    <x v="32"/>
    <n v="1802"/>
    <n v="49.93"/>
    <x v="6"/>
    <x v="32"/>
    <x v="2269"/>
    <d v="2015-01-16T19:21:39"/>
    <x v="3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x v="32"/>
    <n v="720"/>
    <n v="107.82"/>
    <x v="6"/>
    <x v="32"/>
    <x v="2270"/>
    <d v="2015-08-18T14:59:51"/>
    <x v="4"/>
  </r>
  <r>
    <n v="2271"/>
    <s v="Man vs Meeple Season One Kickstarter"/>
    <s v="Man vs Meeple is the show where we talk about all things board game related. Help us make the very most of our channel for you."/>
    <x v="23"/>
    <n v="56618"/>
    <x v="0"/>
    <s v="US"/>
    <s v="USD"/>
    <n v="1481328004"/>
    <n v="1478736004"/>
    <b v="0"/>
    <n v="1328"/>
    <b v="1"/>
    <x v="32"/>
    <n v="283"/>
    <n v="42.63"/>
    <x v="6"/>
    <x v="32"/>
    <x v="2271"/>
    <d v="2011-05-24T06:51:37"/>
    <x v="4"/>
  </r>
  <r>
    <n v="2272"/>
    <s v="Pick the Lock"/>
    <s v="Pick the Lock is a game of chance and strategy. Attempt to obtain priceless treasures and outwit the other players."/>
    <x v="29"/>
    <n v="13566"/>
    <x v="0"/>
    <s v="US"/>
    <s v="USD"/>
    <n v="1449506836"/>
    <n v="1446914836"/>
    <b v="0"/>
    <n v="944"/>
    <b v="1"/>
    <x v="32"/>
    <n v="1357"/>
    <n v="14.37"/>
    <x v="6"/>
    <x v="32"/>
    <x v="2272"/>
    <d v="2015-11-15T04:11:26"/>
    <x v="2"/>
  </r>
  <r>
    <n v="2273"/>
    <s v="Get Adler! Premium Edition"/>
    <s v="London, 1937. Top-Secret docs are missing. So, too, is Agent Adler! Intelligence has 7 hrs to find him. Deduction, Deception &amp; Action!"/>
    <x v="1"/>
    <n v="5509"/>
    <x v="0"/>
    <s v="CA"/>
    <s v="CAD"/>
    <n v="1489320642"/>
    <n v="1487164242"/>
    <b v="0"/>
    <n v="147"/>
    <b v="1"/>
    <x v="32"/>
    <n v="220"/>
    <n v="37.479999999999997"/>
    <x v="6"/>
    <x v="32"/>
    <x v="2273"/>
    <d v="2012-03-10T03:00:04"/>
    <x v="3"/>
  </r>
  <r>
    <n v="2274"/>
    <s v="Ryubix Manor--Madness, Betrayal, Murder, Vengeance... Family"/>
    <s v="Ryubix Manor-A system agnostic (OSR/OGL compatible) haunted house module for 4-8 players, scalable to 20th level. 325 area descriptions"/>
    <x v="1"/>
    <n v="2990"/>
    <x v="0"/>
    <s v="US"/>
    <s v="USD"/>
    <n v="1393156857"/>
    <n v="1390564857"/>
    <b v="0"/>
    <n v="99"/>
    <b v="1"/>
    <x v="32"/>
    <n v="120"/>
    <n v="30.2"/>
    <x v="6"/>
    <x v="32"/>
    <x v="2274"/>
    <d v="2011-02-11T19:07:25"/>
    <x v="5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x v="32"/>
    <n v="408"/>
    <n v="33.549999999999997"/>
    <x v="6"/>
    <x v="32"/>
    <x v="2275"/>
    <d v="2012-05-30T04:27:23"/>
    <x v="5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x v="32"/>
    <n v="106"/>
    <n v="64.75"/>
    <x v="6"/>
    <x v="32"/>
    <x v="2276"/>
    <d v="2013-08-08T23:07:34"/>
    <x v="6"/>
  </r>
  <r>
    <n v="2277"/>
    <s v="Police Precinct"/>
    <s v="Police Precinct is a cooperative game where the players take on the roles as police officers, with different areas of expertise."/>
    <x v="2"/>
    <n v="11992"/>
    <x v="0"/>
    <s v="US"/>
    <s v="USD"/>
    <n v="1330359423"/>
    <n v="1327767423"/>
    <b v="0"/>
    <n v="207"/>
    <b v="1"/>
    <x v="32"/>
    <n v="141"/>
    <n v="57.93"/>
    <x v="6"/>
    <x v="32"/>
    <x v="2277"/>
    <d v="2014-06-02T16:01:00"/>
    <x v="7"/>
  </r>
  <r>
    <n v="2278"/>
    <s v="Eternity Dice - Regular and D6 Charms Edition"/>
    <s v="Dice forged from stone one by one entirely by hand for demanding Gamers and Collectors."/>
    <x v="14"/>
    <n v="5414"/>
    <x v="0"/>
    <s v="IT"/>
    <s v="EUR"/>
    <n v="1451861940"/>
    <n v="1448902867"/>
    <b v="0"/>
    <n v="102"/>
    <b v="1"/>
    <x v="32"/>
    <n v="271"/>
    <n v="53.08"/>
    <x v="6"/>
    <x v="32"/>
    <x v="2278"/>
    <d v="2012-06-07T19:51:29"/>
    <x v="2"/>
  </r>
  <r>
    <n v="2279"/>
    <s v="Zombie Apocalypse Geocaching"/>
    <s v="The Zombie Apocalypse has begun! Fortunately, YOU have your priorities straight. What could be more important than Geocaching?"/>
    <x v="29"/>
    <n v="1538"/>
    <x v="0"/>
    <s v="US"/>
    <s v="USD"/>
    <n v="1423022400"/>
    <n v="1421436099"/>
    <b v="0"/>
    <n v="32"/>
    <b v="1"/>
    <x v="32"/>
    <n v="154"/>
    <n v="48.06"/>
    <x v="6"/>
    <x v="32"/>
    <x v="2279"/>
    <d v="2013-10-24T23:57:40"/>
    <x v="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x v="32"/>
    <n v="404"/>
    <n v="82.4"/>
    <x v="6"/>
    <x v="32"/>
    <x v="2280"/>
    <d v="2009-09-14T06:05:30"/>
    <x v="2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x v="12"/>
    <n v="185"/>
    <n v="50.45"/>
    <x v="1"/>
    <x v="12"/>
    <x v="2281"/>
    <d v="2012-03-19T23:26:58"/>
    <x v="1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x v="12"/>
    <n v="185"/>
    <n v="115.83"/>
    <x v="1"/>
    <x v="12"/>
    <x v="2282"/>
    <d v="2012-03-19T16:44:3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x v="10"/>
    <n v="3025.66"/>
    <x v="0"/>
    <s v="US"/>
    <s v="USD"/>
    <n v="1336528804"/>
    <n v="1331348404"/>
    <b v="0"/>
    <n v="48"/>
    <b v="1"/>
    <x v="12"/>
    <n v="101"/>
    <n v="63.03"/>
    <x v="1"/>
    <x v="12"/>
    <x v="2283"/>
    <d v="2012-08-30T16:59:59"/>
    <x v="7"/>
  </r>
  <r>
    <n v="2284"/>
    <s v="Make a record, write a song, take the Vinyl Skyway. "/>
    <s v="The Vinyl Skyway reunite to make a third album. "/>
    <x v="13"/>
    <n v="6373.27"/>
    <x v="0"/>
    <s v="US"/>
    <s v="USD"/>
    <n v="1299902400"/>
    <n v="1297451245"/>
    <b v="0"/>
    <n v="59"/>
    <b v="1"/>
    <x v="12"/>
    <n v="106"/>
    <n v="108.02"/>
    <x v="1"/>
    <x v="12"/>
    <x v="2284"/>
    <d v="2012-12-21T17:21:20"/>
    <x v="1"/>
  </r>
  <r>
    <n v="2285"/>
    <s v="Blue Sky Alert &amp; The Retro Rock Machine of Fun"/>
    <s v="BSA is headed to Nashville, TN USA to record our first album at the historic Welcome to 1979 Studio. Come re-write history with us..."/>
    <x v="10"/>
    <n v="3641"/>
    <x v="0"/>
    <s v="US"/>
    <s v="USD"/>
    <n v="1340944043"/>
    <n v="1338352043"/>
    <b v="0"/>
    <n v="79"/>
    <b v="1"/>
    <x v="12"/>
    <n v="121"/>
    <n v="46.09"/>
    <x v="1"/>
    <x v="12"/>
    <x v="2285"/>
    <d v="2012-12-27T22:54:16"/>
    <x v="7"/>
  </r>
  <r>
    <n v="2286"/>
    <s v="Arson In The Suburbs"/>
    <s v="Arson In The Suburbs is ready to release its FIRST three song E.P. and looking to raise funds to get back in the studio! RnFnR!"/>
    <x v="16"/>
    <n v="1501"/>
    <x v="0"/>
    <s v="US"/>
    <s v="USD"/>
    <n v="1378439940"/>
    <n v="1376003254"/>
    <b v="0"/>
    <n v="14"/>
    <b v="1"/>
    <x v="12"/>
    <n v="100"/>
    <n v="107.21"/>
    <x v="1"/>
    <x v="12"/>
    <x v="2286"/>
    <d v="2012-01-19T17:33:46"/>
    <x v="6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x v="12"/>
    <n v="120"/>
    <n v="50.93"/>
    <x v="1"/>
    <x v="12"/>
    <x v="2287"/>
    <d v="2012-02-09T01:00:49"/>
    <x v="5"/>
  </r>
  <r>
    <n v="2288"/>
    <s v="Press Michael Zucker's 2012 album Technocracy on VINYL!"/>
    <s v="Technocracy will be released on digital media on June 26th, but we all know analog is king!  Help us press this album on vinyl!"/>
    <x v="29"/>
    <n v="1001"/>
    <x v="0"/>
    <s v="US"/>
    <s v="USD"/>
    <n v="1340733600"/>
    <n v="1339098689"/>
    <b v="0"/>
    <n v="25"/>
    <b v="1"/>
    <x v="12"/>
    <n v="100"/>
    <n v="40.04"/>
    <x v="1"/>
    <x v="12"/>
    <x v="2288"/>
    <d v="2014-02-24T20:10:33"/>
    <x v="7"/>
  </r>
  <r>
    <n v="2289"/>
    <s v="Blind Man Deaf Boy Tour!"/>
    <s v="Blind Man Deaf Boy is a Folk Punk band from Denver, we need money to get ourselves a van and take it on tour around the west coast."/>
    <x v="16"/>
    <n v="1611"/>
    <x v="0"/>
    <s v="US"/>
    <s v="USD"/>
    <n v="1386372120"/>
    <n v="1382659060"/>
    <b v="0"/>
    <n v="25"/>
    <b v="1"/>
    <x v="12"/>
    <n v="107"/>
    <n v="64.44"/>
    <x v="1"/>
    <x v="12"/>
    <x v="2289"/>
    <d v="2011-01-22T00:46:49"/>
    <x v="6"/>
  </r>
  <r>
    <n v="2290"/>
    <s v="American Standard Needs to Release Their Debut EP"/>
    <s v="American Standard needs your help pressing their debut EP. Be involved in the artistic process and receive swag in return!"/>
    <x v="16"/>
    <n v="1561"/>
    <x v="0"/>
    <s v="US"/>
    <s v="USD"/>
    <n v="1259686800"/>
    <n v="1252908330"/>
    <b v="0"/>
    <n v="29"/>
    <b v="1"/>
    <x v="12"/>
    <n v="104"/>
    <n v="53.83"/>
    <x v="1"/>
    <x v="12"/>
    <x v="2290"/>
    <d v="2012-06-14T17:26:56"/>
    <x v="8"/>
  </r>
  <r>
    <n v="2291"/>
    <s v="Create thatwasthen's new album with them!"/>
    <s v="So we've recorded a 5-song EP with a 2-time Grammy winner, but we need to raise the  $$$ to mix, master and press it to CD and vinyl!"/>
    <x v="1"/>
    <n v="4320"/>
    <x v="0"/>
    <s v="US"/>
    <s v="USD"/>
    <n v="1335153600"/>
    <n v="1332199618"/>
    <b v="0"/>
    <n v="43"/>
    <b v="1"/>
    <x v="12"/>
    <n v="173"/>
    <n v="100.47"/>
    <x v="1"/>
    <x v="12"/>
    <x v="2291"/>
    <d v="2013-05-22T03:31:36"/>
    <x v="7"/>
  </r>
  <r>
    <n v="2292"/>
    <s v="BE A PART OF HISTORY!"/>
    <s v="Aiding Contra in the telling of the &quot;Blue Planet Chronicles&quot;, a concept about the history of our beautiful home; Planet Earth!"/>
    <x v="14"/>
    <n v="2145.0100000000002"/>
    <x v="0"/>
    <s v="US"/>
    <s v="USD"/>
    <n v="1334767476"/>
    <n v="1332175476"/>
    <b v="0"/>
    <n v="46"/>
    <b v="1"/>
    <x v="12"/>
    <n v="107"/>
    <n v="46.63"/>
    <x v="1"/>
    <x v="12"/>
    <x v="2292"/>
    <d v="2013-11-27T20:50:34"/>
    <x v="7"/>
  </r>
  <r>
    <n v="2293"/>
    <s v="&quot;Hurt N' Wrong&quot; New Album Fundraiser!"/>
    <s v="Donate here to be a part of the upcoming album. Every little bit helps!"/>
    <x v="17"/>
    <n v="920"/>
    <x v="0"/>
    <s v="US"/>
    <s v="USD"/>
    <n v="1348545540"/>
    <n v="1346345999"/>
    <b v="0"/>
    <n v="27"/>
    <b v="1"/>
    <x v="12"/>
    <n v="108"/>
    <n v="34.07"/>
    <x v="1"/>
    <x v="12"/>
    <x v="2293"/>
    <d v="2011-11-03T02:39:56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x v="11"/>
    <n v="7304.04"/>
    <x v="0"/>
    <s v="US"/>
    <s v="USD"/>
    <n v="1358702480"/>
    <n v="1356110480"/>
    <b v="0"/>
    <n v="112"/>
    <b v="1"/>
    <x v="12"/>
    <n v="146"/>
    <n v="65.209999999999994"/>
    <x v="1"/>
    <x v="12"/>
    <x v="2294"/>
    <d v="2010-11-20T19:34:51"/>
    <x v="7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x v="12"/>
    <n v="125"/>
    <n v="44.21"/>
    <x v="1"/>
    <x v="12"/>
    <x v="2295"/>
    <d v="2014-07-14T16:41:12"/>
    <x v="7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x v="12"/>
    <n v="149"/>
    <n v="71.97"/>
    <x v="1"/>
    <x v="12"/>
    <x v="2296"/>
    <d v="2012-02-09T04:02:09"/>
    <x v="7"/>
  </r>
  <r>
    <n v="2297"/>
    <s v="Company Company: Debut EP"/>
    <s v="New Jersey Alternative Rock band COCO needs YOUR help self-releasing debut EP!"/>
    <x v="29"/>
    <n v="1006"/>
    <x v="0"/>
    <s v="US"/>
    <s v="USD"/>
    <n v="1331697540"/>
    <n v="1328749249"/>
    <b v="0"/>
    <n v="19"/>
    <b v="1"/>
    <x v="12"/>
    <n v="101"/>
    <n v="52.95"/>
    <x v="1"/>
    <x v="12"/>
    <x v="2297"/>
    <d v="2012-04-05T19:15:33"/>
    <x v="7"/>
  </r>
  <r>
    <n v="2298"/>
    <s v="Jonny Gray: First Full Length Album"/>
    <s v="My name is Jonny Gray, and my friends and I are working together to raise funds for my debut album"/>
    <x v="12"/>
    <n v="31522"/>
    <x v="0"/>
    <s v="US"/>
    <s v="USD"/>
    <n v="1395861033"/>
    <n v="1393272633"/>
    <b v="0"/>
    <n v="288"/>
    <b v="1"/>
    <x v="12"/>
    <n v="105"/>
    <n v="109.45"/>
    <x v="1"/>
    <x v="12"/>
    <x v="2298"/>
    <d v="2014-07-31T23:06:36"/>
    <x v="5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x v="12"/>
    <n v="350"/>
    <n v="75.040000000000006"/>
    <x v="1"/>
    <x v="12"/>
    <x v="2299"/>
    <d v="2013-02-02T23:42:17"/>
    <x v="1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x v="12"/>
    <n v="101"/>
    <n v="115.71"/>
    <x v="1"/>
    <x v="12"/>
    <x v="2300"/>
    <d v="2013-02-19T19:03:35"/>
    <x v="7"/>
  </r>
  <r>
    <n v="2301"/>
    <s v="Time Crash"/>
    <s v="We are America's first trock band, and we're ready to bring you our first album!"/>
    <x v="11"/>
    <n v="6680.22"/>
    <x v="0"/>
    <s v="US"/>
    <s v="USD"/>
    <n v="1371785496"/>
    <n v="1369193496"/>
    <b v="1"/>
    <n v="211"/>
    <b v="1"/>
    <x v="1"/>
    <n v="134"/>
    <n v="31.66"/>
    <x v="1"/>
    <x v="1"/>
    <x v="2301"/>
    <d v="2014-04-07T00:06:29"/>
    <x v="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x v="1"/>
    <n v="171"/>
    <n v="46.18"/>
    <x v="1"/>
    <x v="1"/>
    <x v="2302"/>
    <d v="2014-03-18T15:11:18"/>
    <x v="6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x v="1"/>
    <n v="109"/>
    <n v="68.48"/>
    <x v="1"/>
    <x v="1"/>
    <x v="2303"/>
    <d v="2012-04-03T23:00:26"/>
    <x v="1"/>
  </r>
  <r>
    <n v="2304"/>
    <s v="Anna Ash â˜† Recording Project â˜† 2011         â™˜"/>
    <s v="This winter and springtime we will be recording a new full-length album with big voices, big fireworks and mega soul.  "/>
    <x v="13"/>
    <n v="6042.02"/>
    <x v="0"/>
    <s v="US"/>
    <s v="USD"/>
    <n v="1293857940"/>
    <n v="1290281691"/>
    <b v="1"/>
    <n v="113"/>
    <b v="1"/>
    <x v="1"/>
    <n v="101"/>
    <n v="53.47"/>
    <x v="1"/>
    <x v="1"/>
    <x v="2304"/>
    <d v="2012-05-08T13:14:17"/>
    <x v="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x v="1"/>
    <n v="101"/>
    <n v="109.11"/>
    <x v="1"/>
    <x v="1"/>
    <x v="2305"/>
    <d v="2012-04-05T17:25:43"/>
    <x v="5"/>
  </r>
  <r>
    <n v="2306"/>
    <s v="Cook Up a Record with Dewveall"/>
    <s v="Indie rockers, Dewveall, are recording new music. Take a seat at the table; let them cook you a meal and sing you some songs."/>
    <x v="0"/>
    <n v="3736.55"/>
    <x v="0"/>
    <s v="US"/>
    <s v="USD"/>
    <n v="1331352129"/>
    <n v="1328760129"/>
    <b v="1"/>
    <n v="73"/>
    <b v="1"/>
    <x v="1"/>
    <n v="107"/>
    <n v="51.19"/>
    <x v="1"/>
    <x v="1"/>
    <x v="2306"/>
    <d v="2009-09-23T17:24:10"/>
    <x v="7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x v="1"/>
    <n v="107"/>
    <n v="27.94"/>
    <x v="1"/>
    <x v="1"/>
    <x v="2307"/>
    <d v="2010-01-14T13:00:49"/>
    <x v="7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x v="1"/>
    <n v="101"/>
    <n v="82.5"/>
    <x v="1"/>
    <x v="1"/>
    <x v="2308"/>
    <d v="2009-08-25T15:26:54"/>
    <x v="5"/>
  </r>
  <r>
    <n v="2309"/>
    <s v="// Marny Lion Proudfit /\/\/\ Album Release \\"/>
    <s v="|| HELP MARNY LION PROUDFIT RECORD HER SECOND INDIE FOLK ALBUM THIS MARCH â€“ THE BARN IS WAITING ||"/>
    <x v="13"/>
    <n v="6400.47"/>
    <x v="0"/>
    <s v="US"/>
    <s v="USD"/>
    <n v="1362872537"/>
    <n v="1359848537"/>
    <b v="1"/>
    <n v="107"/>
    <b v="1"/>
    <x v="1"/>
    <n v="107"/>
    <n v="59.82"/>
    <x v="1"/>
    <x v="1"/>
    <x v="2309"/>
    <d v="2013-11-15T01:58:05"/>
    <x v="6"/>
  </r>
  <r>
    <n v="2310"/>
    <s v="John Vanderslice's DAGGER BEACH: The New Album"/>
    <s v="Two records, a new LP and a full cover of Bowie's Diamond Dogs, to be self-released in Spring 2013 -with your involvement and support."/>
    <x v="18"/>
    <n v="79335.360000000001"/>
    <x v="0"/>
    <s v="US"/>
    <s v="USD"/>
    <n v="1363889015"/>
    <n v="1361300615"/>
    <b v="1"/>
    <n v="1224"/>
    <b v="1"/>
    <x v="1"/>
    <n v="429"/>
    <n v="64.819999999999993"/>
    <x v="1"/>
    <x v="1"/>
    <x v="2310"/>
    <d v="2014-02-26T19:36:40"/>
    <x v="6"/>
  </r>
  <r>
    <n v="2311"/>
    <s v="Mary Fagan's CD Project!"/>
    <s v="I'm heading back into the studio!  I'm planning to record a CD of original songs and one with some jazz standards."/>
    <x v="9"/>
    <n v="9370"/>
    <x v="0"/>
    <s v="US"/>
    <s v="USD"/>
    <n v="1399421189"/>
    <n v="1396829189"/>
    <b v="1"/>
    <n v="104"/>
    <b v="1"/>
    <x v="1"/>
    <n v="104"/>
    <n v="90.1"/>
    <x v="1"/>
    <x v="1"/>
    <x v="2311"/>
    <d v="2017-03-05T06:15:01"/>
    <x v="5"/>
  </r>
  <r>
    <n v="2312"/>
    <s v="DINOWALRUS: 3RD RECORD ON VINYL"/>
    <s v="Help Brooklyn psychedelic synth rockers DINOWALRUS release their 3rd Record, COMPLEXION, on vinyl!"/>
    <x v="10"/>
    <n v="3236"/>
    <x v="0"/>
    <s v="US"/>
    <s v="USD"/>
    <n v="1397862000"/>
    <n v="1395155478"/>
    <b v="1"/>
    <n v="79"/>
    <b v="1"/>
    <x v="1"/>
    <n v="108"/>
    <n v="40.96"/>
    <x v="1"/>
    <x v="1"/>
    <x v="2312"/>
    <d v="2017-03-10T21:29:29"/>
    <x v="5"/>
  </r>
  <r>
    <n v="2313"/>
    <s v="A SUNNY DAY IN GLASGOW"/>
    <s v="A Sunny Day in Glasgow are recording a new album and we need your help!"/>
    <x v="11"/>
    <n v="8792.02"/>
    <x v="0"/>
    <s v="US"/>
    <s v="USD"/>
    <n v="1336086026"/>
    <n v="1333494026"/>
    <b v="1"/>
    <n v="157"/>
    <b v="1"/>
    <x v="1"/>
    <n v="176"/>
    <n v="56"/>
    <x v="1"/>
    <x v="1"/>
    <x v="2313"/>
    <d v="2017-03-13T18:07:27"/>
    <x v="7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x v="1"/>
    <n v="157"/>
    <n v="37.67"/>
    <x v="1"/>
    <x v="1"/>
    <x v="2314"/>
    <d v="2017-02-24T21:14:45"/>
    <x v="7"/>
  </r>
  <r>
    <n v="2315"/>
    <s v="RICE Presses Their Debut Album 'Keep Warm' On Vinyl"/>
    <s v="Rice invites you to be a part of the creation of their first album and spread their message of love."/>
    <x v="1"/>
    <n v="2565"/>
    <x v="0"/>
    <s v="US"/>
    <s v="USD"/>
    <n v="1336238743"/>
    <n v="1333646743"/>
    <b v="1"/>
    <n v="64"/>
    <b v="1"/>
    <x v="1"/>
    <n v="103"/>
    <n v="40.08"/>
    <x v="1"/>
    <x v="1"/>
    <x v="2315"/>
    <d v="2017-02-28T00:32:11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x v="1"/>
    <n v="104"/>
    <n v="78.03"/>
    <x v="1"/>
    <x v="1"/>
    <x v="2316"/>
    <d v="2017-03-10T00:49:08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x v="1"/>
    <n v="104"/>
    <n v="18.91"/>
    <x v="1"/>
    <x v="1"/>
    <x v="2317"/>
    <d v="2014-07-22T22:00:40"/>
    <x v="0"/>
  </r>
  <r>
    <n v="2318"/>
    <s v="Songs For Unusual Creatures"/>
    <s v="A book/CD by Michael Hearst featuring songs and factoids that celebrate some of the most bizarre (and under-appreciated) animals that roam the planet!"/>
    <x v="11"/>
    <n v="6053"/>
    <x v="0"/>
    <s v="US"/>
    <s v="USD"/>
    <n v="1253937540"/>
    <n v="1251214014"/>
    <b v="1"/>
    <n v="163"/>
    <b v="1"/>
    <x v="1"/>
    <n v="121"/>
    <n v="37.130000000000003"/>
    <x v="1"/>
    <x v="1"/>
    <x v="2318"/>
    <d v="2015-05-15T18:45:37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10"/>
    <n v="3231"/>
    <x v="0"/>
    <s v="US"/>
    <s v="USD"/>
    <n v="1387072685"/>
    <n v="1384480685"/>
    <b v="1"/>
    <n v="77"/>
    <b v="1"/>
    <x v="1"/>
    <n v="108"/>
    <n v="41.96"/>
    <x v="1"/>
    <x v="1"/>
    <x v="2319"/>
    <d v="2014-06-17T14:59:06"/>
    <x v="6"/>
  </r>
  <r>
    <n v="2320"/>
    <s v="Ocean Versus Daughter's New Album!"/>
    <s v="We've been hard at work crafting our next batch of songs, and we need your help to record it!  Have a look at our quick witchy video!"/>
    <x v="11"/>
    <n v="5433"/>
    <x v="0"/>
    <s v="US"/>
    <s v="USD"/>
    <n v="1396463800"/>
    <n v="1393443400"/>
    <b v="1"/>
    <n v="89"/>
    <b v="1"/>
    <x v="1"/>
    <n v="109"/>
    <n v="61.04"/>
    <x v="1"/>
    <x v="1"/>
    <x v="2320"/>
    <d v="2015-11-24T21:35:43"/>
    <x v="5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x v="33"/>
    <n v="39"/>
    <n v="64.53"/>
    <x v="7"/>
    <x v="33"/>
    <x v="2321"/>
    <d v="2014-07-19T00:08:10"/>
    <x v="3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x v="33"/>
    <n v="3"/>
    <n v="21.25"/>
    <x v="7"/>
    <x v="33"/>
    <x v="2322"/>
    <d v="2015-01-07T15:04:31"/>
    <x v="3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x v="33"/>
    <n v="48"/>
    <n v="30"/>
    <x v="7"/>
    <x v="33"/>
    <x v="2323"/>
    <d v="2014-05-08T15:36:30"/>
    <x v="3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x v="33"/>
    <n v="21"/>
    <n v="25.49"/>
    <x v="7"/>
    <x v="33"/>
    <x v="2324"/>
    <d v="2014-10-06T16:04:58"/>
    <x v="3"/>
  </r>
  <r>
    <n v="2325"/>
    <s v="MAGA Private Label Spicy Sauce"/>
    <s v="Do you like to Maga? Do you like hot sauce as spicy as your memes? Do you like sexy frogs? Of course you do were all adults here."/>
    <x v="29"/>
    <n v="80"/>
    <x v="3"/>
    <s v="US"/>
    <s v="USD"/>
    <n v="1490830331"/>
    <n v="1488241931"/>
    <b v="0"/>
    <n v="7"/>
    <b v="0"/>
    <x v="33"/>
    <n v="8"/>
    <n v="11.43"/>
    <x v="7"/>
    <x v="33"/>
    <x v="2325"/>
    <d v="2014-05-12T13:44:03"/>
    <x v="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x v="33"/>
    <n v="1"/>
    <n v="108"/>
    <x v="7"/>
    <x v="33"/>
    <x v="2326"/>
    <d v="2014-01-27T22:11:35"/>
    <x v="3"/>
  </r>
  <r>
    <n v="2327"/>
    <s v="Kraut Source - Fermentation Made Simple"/>
    <s v="Gourmet Fermentation in a Mason Jar. Create delicious, nutritious fermented foods at home."/>
    <x v="20"/>
    <n v="184133.01"/>
    <x v="0"/>
    <s v="US"/>
    <s v="USD"/>
    <n v="1409090440"/>
    <n v="1406066440"/>
    <b v="1"/>
    <n v="3355"/>
    <b v="1"/>
    <x v="33"/>
    <n v="526"/>
    <n v="54.88"/>
    <x v="7"/>
    <x v="33"/>
    <x v="2327"/>
    <d v="2014-05-27T15:22:23"/>
    <x v="5"/>
  </r>
  <r>
    <n v="2328"/>
    <s v="Bravado Spice | Bigger &amp; Bolder"/>
    <s v="Our mission: To launch our Crimson Hot Sauce &amp; introduce our Chili &amp; Garlic Pickles. _x000a__x000a_Let's change the game together!"/>
    <x v="5"/>
    <n v="25445"/>
    <x v="0"/>
    <s v="US"/>
    <s v="USD"/>
    <n v="1434307537"/>
    <n v="1431715537"/>
    <b v="1"/>
    <n v="537"/>
    <b v="1"/>
    <x v="33"/>
    <n v="254"/>
    <n v="47.38"/>
    <x v="7"/>
    <x v="33"/>
    <x v="2328"/>
    <d v="2014-05-30T21:31:24"/>
    <x v="2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x v="33"/>
    <n v="106"/>
    <n v="211.84"/>
    <x v="7"/>
    <x v="33"/>
    <x v="2329"/>
    <d v="2016-11-18T19:11:49"/>
    <x v="5"/>
  </r>
  <r>
    <n v="2330"/>
    <s v="Let's Launch Griffo Distillery's Whiskey Barrel Program!"/>
    <s v="Help us launch our whiskey program! With your support we'll barrel and age our first whiskeys: Bourbon, Rye and an American Whiskey."/>
    <x v="20"/>
    <n v="35848"/>
    <x v="0"/>
    <s v="US"/>
    <s v="USD"/>
    <n v="1451001600"/>
    <n v="1448400943"/>
    <b v="1"/>
    <n v="163"/>
    <b v="1"/>
    <x v="33"/>
    <n v="102"/>
    <n v="219.93"/>
    <x v="7"/>
    <x v="33"/>
    <x v="2330"/>
    <d v="2016-09-30T15:25:38"/>
    <x v="2"/>
  </r>
  <r>
    <n v="2331"/>
    <s v="Meadowlands Chocolate"/>
    <s v="Handcrafted, organic, single-origin, bean-to-bar, dark chocolate. Like fine wine, the secret is in the terroir."/>
    <x v="8"/>
    <n v="11545.1"/>
    <x v="0"/>
    <s v="US"/>
    <s v="USD"/>
    <n v="1408320490"/>
    <n v="1405728490"/>
    <b v="1"/>
    <n v="283"/>
    <b v="1"/>
    <x v="33"/>
    <n v="144"/>
    <n v="40.799999999999997"/>
    <x v="7"/>
    <x v="33"/>
    <x v="2331"/>
    <d v="2015-06-12T19:31:44"/>
    <x v="5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x v="33"/>
    <n v="106"/>
    <n v="75.5"/>
    <x v="7"/>
    <x v="33"/>
    <x v="2332"/>
    <d v="2014-09-15T16:51:10"/>
    <x v="2"/>
  </r>
  <r>
    <n v="2333"/>
    <s v="Two Hundred Chocolate Truffles"/>
    <s v="Homemade truffles for NYC chocolate fanatics. Truffle recipes for chocolate addicts from all over the world. Chocolate lovers unite."/>
    <x v="21"/>
    <n v="1273"/>
    <x v="0"/>
    <s v="US"/>
    <s v="USD"/>
    <n v="1401385800"/>
    <n v="1399563390"/>
    <b v="1"/>
    <n v="94"/>
    <b v="1"/>
    <x v="33"/>
    <n v="212"/>
    <n v="13.54"/>
    <x v="7"/>
    <x v="33"/>
    <x v="2333"/>
    <d v="2015-11-19T19:48:25"/>
    <x v="5"/>
  </r>
  <r>
    <n v="2334"/>
    <s v="Picnic Pops in Your Grocery Store!"/>
    <s v="Help us get our delicious, organic, artisanal frozen pops on grocery store shelves in the Baltimore &amp; DC areas."/>
    <x v="24"/>
    <n v="4078"/>
    <x v="0"/>
    <s v="US"/>
    <s v="USD"/>
    <n v="1415208840"/>
    <n v="1412611498"/>
    <b v="1"/>
    <n v="67"/>
    <b v="1"/>
    <x v="33"/>
    <n v="102"/>
    <n v="60.87"/>
    <x v="7"/>
    <x v="33"/>
    <x v="2334"/>
    <d v="2016-05-25T17:27:49"/>
    <x v="5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x v="33"/>
    <n v="102"/>
    <n v="115.69"/>
    <x v="7"/>
    <x v="33"/>
    <x v="2335"/>
    <d v="2015-02-25T00:02:36"/>
    <x v="5"/>
  </r>
  <r>
    <n v="2336"/>
    <s v="SOSU Barrel-Aged Sriracha"/>
    <s v="Aged in whiskey barrels for a unique fruity, spicy, and smoky flavor. Youâ€™ve never tasted sriracha quite like this before."/>
    <x v="23"/>
    <n v="104146.51"/>
    <x v="0"/>
    <s v="US"/>
    <s v="USD"/>
    <n v="1394316695"/>
    <n v="1390860695"/>
    <b v="1"/>
    <n v="2165"/>
    <b v="1"/>
    <x v="33"/>
    <n v="521"/>
    <n v="48.1"/>
    <x v="7"/>
    <x v="33"/>
    <x v="2336"/>
    <d v="2016-09-02T19:10:31"/>
    <x v="5"/>
  </r>
  <r>
    <n v="2337"/>
    <s v="The Hudson Standard Bitters and Shrubs"/>
    <s v="We make small batch, locally sourced bitters and shrubs for cocktails and cooking."/>
    <x v="15"/>
    <n v="13279"/>
    <x v="0"/>
    <s v="US"/>
    <s v="USD"/>
    <n v="1403796143"/>
    <n v="1401204143"/>
    <b v="1"/>
    <n v="179"/>
    <b v="1"/>
    <x v="33"/>
    <n v="111"/>
    <n v="74.180000000000007"/>
    <x v="7"/>
    <x v="33"/>
    <x v="2337"/>
    <d v="2016-07-26T14:34:36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x v="33"/>
    <n v="101"/>
    <n v="123.35"/>
    <x v="7"/>
    <x v="33"/>
    <x v="2338"/>
    <d v="2015-12-22T22:22:18"/>
    <x v="5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x v="33"/>
    <n v="294"/>
    <n v="66.62"/>
    <x v="7"/>
    <x v="33"/>
    <x v="2339"/>
    <d v="2015-07-13T18:37:08"/>
    <x v="4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x v="33"/>
    <n v="106"/>
    <n v="104.99"/>
    <x v="7"/>
    <x v="33"/>
    <x v="2340"/>
    <d v="2016-12-04T20:12:50"/>
    <x v="4"/>
  </r>
  <r>
    <n v="2341"/>
    <s v="Cutting Edge Fitness Website (Canceled)"/>
    <s v="This website will serve as an interface to change lives and have a community routing for your success!"/>
    <x v="11"/>
    <n v="0"/>
    <x v="1"/>
    <s v="US"/>
    <s v="USD"/>
    <n v="1436729504"/>
    <n v="1434137504"/>
    <b v="0"/>
    <n v="0"/>
    <b v="0"/>
    <x v="8"/>
    <n v="0"/>
    <n v="0"/>
    <x v="3"/>
    <x v="8"/>
    <x v="2341"/>
    <d v="2015-03-31T02:25:39"/>
    <x v="2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x v="8"/>
    <n v="0"/>
    <n v="0"/>
    <x v="3"/>
    <x v="8"/>
    <x v="2342"/>
    <d v="2015-04-07T15:12:32"/>
    <x v="5"/>
  </r>
  <r>
    <n v="2343"/>
    <s v="Mobile Excellence Awards (Canceled)"/>
    <s v="The most influential and prestigious awards program that honors innovation and leadership in mobile technology and entertainment"/>
    <x v="5"/>
    <n v="300"/>
    <x v="1"/>
    <s v="US"/>
    <s v="USD"/>
    <n v="1452282420"/>
    <n v="1447962505"/>
    <b v="0"/>
    <n v="1"/>
    <b v="0"/>
    <x v="8"/>
    <n v="3"/>
    <n v="300"/>
    <x v="3"/>
    <x v="8"/>
    <x v="2343"/>
    <d v="2015-04-09T16:13:42"/>
    <x v="2"/>
  </r>
  <r>
    <n v="2344"/>
    <s v="Tired of Corporation Negotiation? THINK MIDDLE MEDIATION!"/>
    <s v="SAVE MONEY! Stop worrying about account disputes, supervising installs, and corporation bull-****. We actively negotiate on your behalf"/>
    <x v="29"/>
    <n v="1"/>
    <x v="1"/>
    <s v="CA"/>
    <s v="CAD"/>
    <n v="1466789269"/>
    <n v="1464197269"/>
    <b v="0"/>
    <n v="1"/>
    <b v="0"/>
    <x v="8"/>
    <n v="0"/>
    <n v="1"/>
    <x v="3"/>
    <x v="8"/>
    <x v="2344"/>
    <d v="2014-11-11T17:21:00"/>
    <x v="4"/>
  </r>
  <r>
    <n v="2345"/>
    <s v="Social Media Website (Canceled)"/>
    <s v="My team and I are creating a social media website for pet lovers across the world! Fashion, animal shows, adoptions, and more."/>
    <x v="10"/>
    <n v="0"/>
    <x v="1"/>
    <s v="US"/>
    <s v="USD"/>
    <n v="1427845140"/>
    <n v="1424822556"/>
    <b v="0"/>
    <n v="0"/>
    <b v="0"/>
    <x v="8"/>
    <n v="0"/>
    <n v="0"/>
    <x v="3"/>
    <x v="8"/>
    <x v="2345"/>
    <d v="2015-04-02T22:02:16"/>
    <x v="2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x v="8"/>
    <n v="0"/>
    <n v="13"/>
    <x v="3"/>
    <x v="8"/>
    <x v="2346"/>
    <d v="2015-05-06T18:48:24"/>
    <x v="4"/>
  </r>
  <r>
    <n v="2347"/>
    <s v="Course: Create Complete Web Apps without Coding (Canceled)"/>
    <s v="Back this project and get access to a course about building COMPLETE web applications without coding."/>
    <x v="29"/>
    <n v="15"/>
    <x v="1"/>
    <s v="US"/>
    <s v="USD"/>
    <n v="1472135676"/>
    <n v="1469543676"/>
    <b v="0"/>
    <n v="1"/>
    <b v="0"/>
    <x v="8"/>
    <n v="2"/>
    <n v="15"/>
    <x v="3"/>
    <x v="8"/>
    <x v="2347"/>
    <d v="2015-09-17T14:52:58"/>
    <x v="4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x v="8"/>
    <n v="0"/>
    <n v="54"/>
    <x v="3"/>
    <x v="8"/>
    <x v="2348"/>
    <d v="2014-12-05T22:20:36"/>
    <x v="2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x v="8"/>
    <n v="0"/>
    <n v="0"/>
    <x v="3"/>
    <x v="8"/>
    <x v="2349"/>
    <d v="2015-06-04T15:35:24"/>
    <x v="2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x v="8"/>
    <n v="0"/>
    <n v="0"/>
    <x v="3"/>
    <x v="8"/>
    <x v="2350"/>
    <d v="2016-01-08T16:58:00"/>
    <x v="4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x v="8"/>
    <n v="1"/>
    <n v="15.43"/>
    <x v="3"/>
    <x v="8"/>
    <x v="2351"/>
    <d v="2016-04-06T20:36:48"/>
    <x v="2"/>
  </r>
  <r>
    <n v="2352"/>
    <s v="The Seeker's School of Thought and Philosophy (Canceled)"/>
    <s v="It is the mission of the Seekerâ€™s School of Thought and Philosophy to provide a safe and nurturing environment for all."/>
    <x v="14"/>
    <n v="0"/>
    <x v="1"/>
    <s v="US"/>
    <s v="USD"/>
    <n v="1433603552"/>
    <n v="1428419552"/>
    <b v="0"/>
    <n v="0"/>
    <b v="0"/>
    <x v="8"/>
    <n v="0"/>
    <n v="0"/>
    <x v="3"/>
    <x v="8"/>
    <x v="2352"/>
    <d v="2014-11-11T16:31:10"/>
    <x v="2"/>
  </r>
  <r>
    <n v="2353"/>
    <s v="A Brony and Pegasister dating website (Canceled)"/>
    <s v="The best dating website for bronys and pegasisters. The reason I'm trying to get the funds for this project is that I need a laptop."/>
    <x v="29"/>
    <n v="0"/>
    <x v="1"/>
    <s v="US"/>
    <s v="USD"/>
    <n v="1429632822"/>
    <n v="1428596022"/>
    <b v="0"/>
    <n v="0"/>
    <b v="0"/>
    <x v="8"/>
    <n v="0"/>
    <n v="0"/>
    <x v="3"/>
    <x v="8"/>
    <x v="2353"/>
    <d v="2015-11-14T00:16:40"/>
    <x v="2"/>
  </r>
  <r>
    <n v="2354"/>
    <s v="Dissertation (Canceled)"/>
    <s v="Almost done with doctorate degree but need funding of $35,000 to complete research of project."/>
    <x v="20"/>
    <n v="25"/>
    <x v="1"/>
    <s v="US"/>
    <s v="USD"/>
    <n v="1420910460"/>
    <n v="1415726460"/>
    <b v="0"/>
    <n v="1"/>
    <b v="0"/>
    <x v="8"/>
    <n v="0"/>
    <n v="25"/>
    <x v="3"/>
    <x v="8"/>
    <x v="2354"/>
    <d v="2015-09-01T22:25:56"/>
    <x v="5"/>
  </r>
  <r>
    <n v="2355"/>
    <s v="PriceItUpPlease (Canceled)"/>
    <s v="PriceItUpPlease will be an easy to use website that estimates the amount of your startup costs for that great idea you have!"/>
    <x v="8"/>
    <n v="55"/>
    <x v="1"/>
    <s v="AU"/>
    <s v="AUD"/>
    <n v="1430604136"/>
    <n v="1428012136"/>
    <b v="0"/>
    <n v="2"/>
    <b v="0"/>
    <x v="8"/>
    <n v="1"/>
    <n v="27.5"/>
    <x v="3"/>
    <x v="8"/>
    <x v="2355"/>
    <d v="2015-12-08T17:40:25"/>
    <x v="2"/>
  </r>
  <r>
    <n v="2356"/>
    <s v="HardstyleUnited.com (Canceled)"/>
    <s v="HardstyleUnited.com The Global Hardstyle community. Your Hardstyle community."/>
    <x v="5"/>
    <n v="0"/>
    <x v="1"/>
    <s v="NL"/>
    <s v="EUR"/>
    <n v="1433530104"/>
    <n v="1430938104"/>
    <b v="0"/>
    <n v="0"/>
    <b v="0"/>
    <x v="8"/>
    <n v="0"/>
    <n v="0"/>
    <x v="3"/>
    <x v="8"/>
    <x v="2356"/>
    <d v="2015-09-21T12:45:33"/>
    <x v="2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x v="8"/>
    <n v="0"/>
    <n v="0"/>
    <x v="3"/>
    <x v="8"/>
    <x v="2357"/>
    <d v="2016-02-25T23:16:56"/>
    <x v="2"/>
  </r>
  <r>
    <n v="2358"/>
    <s v="Auction, Sell Swap without excessive fees, the next ebay."/>
    <s v="A website to auction, sell and swap items in the uk without a charge, without excess fees, the next ebay."/>
    <x v="16"/>
    <n v="0"/>
    <x v="1"/>
    <s v="GB"/>
    <s v="GBP"/>
    <n v="1422664740"/>
    <n v="1417818036"/>
    <b v="0"/>
    <n v="0"/>
    <b v="0"/>
    <x v="8"/>
    <n v="0"/>
    <n v="0"/>
    <x v="3"/>
    <x v="8"/>
    <x v="2358"/>
    <d v="2015-02-28T17:19:25"/>
    <x v="5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x v="8"/>
    <n v="15"/>
    <n v="367"/>
    <x v="3"/>
    <x v="8"/>
    <x v="2359"/>
    <d v="2016-01-11T19:30:11"/>
    <x v="2"/>
  </r>
  <r>
    <n v="2360"/>
    <s v="Bee Bay Microjobs (Canceled)"/>
    <s v="Welcome to Bee Bay Canada, your commission free microjobs website.  Sell at any price and keep 100% of what you earn!"/>
    <x v="11"/>
    <n v="2"/>
    <x v="1"/>
    <s v="CA"/>
    <s v="CAD"/>
    <n v="1454864280"/>
    <n v="1452272280"/>
    <b v="0"/>
    <n v="1"/>
    <b v="0"/>
    <x v="8"/>
    <n v="0"/>
    <n v="2"/>
    <x v="3"/>
    <x v="8"/>
    <x v="2360"/>
    <d v="2014-11-18T04:32:21"/>
    <x v="4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x v="8"/>
    <n v="0"/>
    <n v="0"/>
    <x v="3"/>
    <x v="8"/>
    <x v="2361"/>
    <d v="2015-05-26T18:39:56"/>
    <x v="4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x v="8"/>
    <n v="29"/>
    <n v="60"/>
    <x v="3"/>
    <x v="8"/>
    <x v="2362"/>
    <d v="2015-03-25T01:39:31"/>
    <x v="5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x v="8"/>
    <n v="0"/>
    <n v="0"/>
    <x v="3"/>
    <x v="8"/>
    <x v="2363"/>
    <d v="2015-07-30T15:53:44"/>
    <x v="2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x v="8"/>
    <n v="0"/>
    <n v="0"/>
    <x v="3"/>
    <x v="8"/>
    <x v="2364"/>
    <d v="2015-01-13T20:14:20"/>
    <x v="2"/>
  </r>
  <r>
    <n v="2365"/>
    <s v="IMI - It's My Identity (Canceled)"/>
    <s v="A website that could group all your social 'identities' and online property together and find new followers or creators to follow"/>
    <x v="29"/>
    <n v="0"/>
    <x v="1"/>
    <s v="IT"/>
    <s v="EUR"/>
    <n v="1453071600"/>
    <n v="1449596425"/>
    <b v="0"/>
    <n v="0"/>
    <b v="0"/>
    <x v="8"/>
    <n v="0"/>
    <n v="0"/>
    <x v="3"/>
    <x v="8"/>
    <x v="2365"/>
    <d v="2016-08-10T20:03:57"/>
    <x v="2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x v="8"/>
    <n v="11"/>
    <n v="97.41"/>
    <x v="3"/>
    <x v="8"/>
    <x v="2366"/>
    <d v="2015-11-10T22:12:46"/>
    <x v="2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x v="8"/>
    <n v="1"/>
    <n v="47.86"/>
    <x v="3"/>
    <x v="8"/>
    <x v="2367"/>
    <d v="2016-10-26T20:53:03"/>
    <x v="4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x v="8"/>
    <n v="0"/>
    <n v="50"/>
    <x v="3"/>
    <x v="8"/>
    <x v="2368"/>
    <d v="2015-07-28T00:18:50"/>
    <x v="2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x v="8"/>
    <n v="0"/>
    <n v="0"/>
    <x v="3"/>
    <x v="8"/>
    <x v="2369"/>
    <d v="2015-08-21T00:23:36"/>
    <x v="4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x v="8"/>
    <n v="0"/>
    <n v="20.5"/>
    <x v="3"/>
    <x v="8"/>
    <x v="2370"/>
    <d v="2015-09-01T19:02:22"/>
    <x v="5"/>
  </r>
  <r>
    <n v="2371"/>
    <s v="ProjectPetal.com (Canceled)"/>
    <s v="ProjectPetal.com is an all in one website for all Makers to share projects and ideas. A Facebook(R) Twitter(R) &amp; Github(R) all in one."/>
    <x v="14"/>
    <n v="0"/>
    <x v="1"/>
    <s v="US"/>
    <s v="USD"/>
    <n v="1435257596"/>
    <n v="1432665596"/>
    <b v="0"/>
    <n v="0"/>
    <b v="0"/>
    <x v="8"/>
    <n v="0"/>
    <n v="0"/>
    <x v="3"/>
    <x v="8"/>
    <x v="2371"/>
    <d v="2015-03-11T22:27:28"/>
    <x v="2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x v="8"/>
    <n v="3"/>
    <n v="30"/>
    <x v="3"/>
    <x v="8"/>
    <x v="2372"/>
    <d v="2015-07-10T04:30:03"/>
    <x v="2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x v="8"/>
    <n v="0"/>
    <n v="50"/>
    <x v="3"/>
    <x v="8"/>
    <x v="2373"/>
    <d v="2015-01-23T01:21:47"/>
    <x v="2"/>
  </r>
  <r>
    <n v="2374"/>
    <s v="Alcohol On Call (Canceled)"/>
    <s v="Next time you want a beer, put down your keys and pick up your phone. We prevent drunk driving by delivering alcohol to you at home."/>
    <x v="30"/>
    <n v="10"/>
    <x v="1"/>
    <s v="US"/>
    <s v="USD"/>
    <n v="1423772060"/>
    <n v="1421180060"/>
    <b v="0"/>
    <n v="1"/>
    <b v="0"/>
    <x v="8"/>
    <n v="0"/>
    <n v="10"/>
    <x v="3"/>
    <x v="8"/>
    <x v="2374"/>
    <d v="2014-10-15T01:37:23"/>
    <x v="2"/>
  </r>
  <r>
    <n v="2375"/>
    <s v="Slice Trade- Phone Trade-In, Made Simple (Canceled)"/>
    <s v="Slice Trade is a new way to trade in your old phones. We buy back phones in any condition and pay you cash or give you a new one free!"/>
    <x v="5"/>
    <n v="0"/>
    <x v="1"/>
    <s v="US"/>
    <s v="USD"/>
    <n v="1473451437"/>
    <n v="1470859437"/>
    <b v="0"/>
    <n v="0"/>
    <b v="0"/>
    <x v="8"/>
    <n v="0"/>
    <n v="0"/>
    <x v="3"/>
    <x v="8"/>
    <x v="2375"/>
    <d v="2015-07-06T16:50:32"/>
    <x v="4"/>
  </r>
  <r>
    <n v="2376"/>
    <s v="Phone Tags: lost and found stickers (Canceled)"/>
    <s v="Tough, pre-manufactured lost and found stickers that forward messages to the owners email and cellphone."/>
    <x v="10"/>
    <n v="326.33"/>
    <x v="1"/>
    <s v="US"/>
    <s v="USD"/>
    <n v="1449785566"/>
    <n v="1447193566"/>
    <b v="0"/>
    <n v="4"/>
    <b v="0"/>
    <x v="8"/>
    <n v="11"/>
    <n v="81.58"/>
    <x v="3"/>
    <x v="8"/>
    <x v="2376"/>
    <d v="2014-11-11T20:07:04"/>
    <x v="2"/>
  </r>
  <r>
    <n v="2377"/>
    <s v="Fluttify - New Canadian Tech Start Up (Canceled)"/>
    <s v="Fluttify is an Online Video Sharing Platform allowing friends to share their favorite Trending Content with each other."/>
    <x v="1"/>
    <n v="0"/>
    <x v="1"/>
    <s v="CA"/>
    <s v="CAD"/>
    <n v="1480110783"/>
    <n v="1477515183"/>
    <b v="0"/>
    <n v="0"/>
    <b v="0"/>
    <x v="8"/>
    <n v="0"/>
    <n v="0"/>
    <x v="3"/>
    <x v="8"/>
    <x v="2377"/>
    <d v="2016-06-07T15:02:20"/>
    <x v="4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x v="8"/>
    <n v="0"/>
    <n v="0"/>
    <x v="3"/>
    <x v="8"/>
    <x v="2378"/>
    <d v="2014-12-16T20:29:19"/>
    <x v="2"/>
  </r>
  <r>
    <n v="2379"/>
    <s v="SelectCooks.com (Canceled)"/>
    <s v="Selectcooks.com is a community marketplace for people to list, find and hire chefs."/>
    <x v="12"/>
    <n v="0"/>
    <x v="1"/>
    <s v="US"/>
    <s v="USD"/>
    <n v="1444004616"/>
    <n v="1440116616"/>
    <b v="0"/>
    <n v="0"/>
    <b v="0"/>
    <x v="8"/>
    <n v="0"/>
    <n v="0"/>
    <x v="3"/>
    <x v="8"/>
    <x v="2379"/>
    <d v="2015-06-24T15:40:52"/>
    <x v="2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x v="8"/>
    <n v="0"/>
    <n v="18.329999999999998"/>
    <x v="3"/>
    <x v="8"/>
    <x v="2380"/>
    <d v="2014-11-25T06:17:44"/>
    <x v="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x v="8"/>
    <n v="2"/>
    <n v="224.43"/>
    <x v="3"/>
    <x v="8"/>
    <x v="2381"/>
    <d v="2015-03-01T19:04:04"/>
    <x v="2"/>
  </r>
  <r>
    <n v="2382"/>
    <s v="These Easy Days (Canceled)"/>
    <s v="Netiquette classes to teach our youth how make proper use of computer-mediated communications for personal and educational success."/>
    <x v="10"/>
    <n v="75"/>
    <x v="1"/>
    <s v="US"/>
    <s v="USD"/>
    <n v="1438662603"/>
    <n v="1436502603"/>
    <b v="0"/>
    <n v="2"/>
    <b v="0"/>
    <x v="8"/>
    <n v="3"/>
    <n v="37.5"/>
    <x v="3"/>
    <x v="8"/>
    <x v="2382"/>
    <d v="2015-09-29T02:53:43"/>
    <x v="2"/>
  </r>
  <r>
    <n v="2383"/>
    <s v="KindaQuirky (Canceled)"/>
    <s v="A quirky online shop where you can buy, sell and discover stuff that's &quot;a little bit different&quot;. We think &quot;it's right up your alley!&quot;"/>
    <x v="5"/>
    <n v="435"/>
    <x v="1"/>
    <s v="NZ"/>
    <s v="NZD"/>
    <n v="1424568107"/>
    <n v="1421976107"/>
    <b v="0"/>
    <n v="3"/>
    <b v="0"/>
    <x v="8"/>
    <n v="4"/>
    <n v="145"/>
    <x v="3"/>
    <x v="8"/>
    <x v="2383"/>
    <d v="2015-07-09T15:33:37"/>
    <x v="2"/>
  </r>
  <r>
    <n v="2384"/>
    <s v="Social Rewards - A new twist on social media (Canceled)"/>
    <s v="We're seeking to reward our members for their social behavior. The members win on two levels- compensation and increased viral sharing!"/>
    <x v="29"/>
    <n v="8"/>
    <x v="1"/>
    <s v="US"/>
    <s v="USD"/>
    <n v="1415932643"/>
    <n v="1413337043"/>
    <b v="0"/>
    <n v="8"/>
    <b v="0"/>
    <x v="8"/>
    <n v="1"/>
    <n v="1"/>
    <x v="3"/>
    <x v="8"/>
    <x v="2384"/>
    <d v="2015-01-27T08:41:33"/>
    <x v="5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x v="8"/>
    <n v="1"/>
    <n v="112.57"/>
    <x v="3"/>
    <x v="8"/>
    <x v="2385"/>
    <d v="2016-12-13T02:54:47"/>
    <x v="2"/>
  </r>
  <r>
    <n v="2386"/>
    <s v="Realjobmatch.com (Canceled)"/>
    <s v="Realjobmatch is not just a job search site but a matching site , matching the right jobseekers with the best jobs."/>
    <x v="12"/>
    <n v="0"/>
    <x v="1"/>
    <s v="CA"/>
    <s v="CAD"/>
    <n v="1420920424"/>
    <n v="1415736424"/>
    <b v="0"/>
    <n v="0"/>
    <b v="0"/>
    <x v="8"/>
    <n v="0"/>
    <n v="0"/>
    <x v="3"/>
    <x v="8"/>
    <x v="2386"/>
    <d v="2015-09-15T20:22:38"/>
    <x v="5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x v="8"/>
    <n v="1"/>
    <n v="342"/>
    <x v="3"/>
    <x v="8"/>
    <x v="2387"/>
    <d v="2014-12-03T21:14:16"/>
    <x v="4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x v="8"/>
    <n v="1"/>
    <n v="57.88"/>
    <x v="3"/>
    <x v="8"/>
    <x v="2388"/>
    <d v="2015-06-02T21:59:44"/>
    <x v="5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x v="8"/>
    <n v="0"/>
    <n v="30"/>
    <x v="3"/>
    <x v="8"/>
    <x v="2389"/>
    <d v="2014-11-13T20:28:26"/>
    <x v="2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x v="8"/>
    <n v="0"/>
    <n v="0"/>
    <x v="3"/>
    <x v="8"/>
    <x v="2390"/>
    <d v="2016-03-15T06:26:04"/>
    <x v="5"/>
  </r>
  <r>
    <n v="2391"/>
    <s v="oToBOTS.com - Freedom from high cost auto repairs (Canceled)"/>
    <s v="Using the power of internet to help people save hundreds in car repair."/>
    <x v="23"/>
    <n v="25"/>
    <x v="1"/>
    <s v="US"/>
    <s v="USD"/>
    <n v="1427825044"/>
    <n v="1425236644"/>
    <b v="0"/>
    <n v="1"/>
    <b v="0"/>
    <x v="8"/>
    <n v="0"/>
    <n v="25"/>
    <x v="3"/>
    <x v="8"/>
    <x v="2391"/>
    <d v="2016-01-05T19:44:56"/>
    <x v="2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x v="8"/>
    <n v="0"/>
    <n v="0"/>
    <x v="3"/>
    <x v="8"/>
    <x v="2392"/>
    <d v="2015-04-13T16:18:51"/>
    <x v="2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x v="8"/>
    <n v="0"/>
    <n v="50"/>
    <x v="3"/>
    <x v="8"/>
    <x v="2393"/>
    <d v="2016-01-30T21:10:58"/>
    <x v="2"/>
  </r>
  <r>
    <n v="2394"/>
    <s v="Wriyon - WRIte Your Own (Canceled)"/>
    <s v="We want to create the &quot;Facebook&quot; for Writers. We are working on a new world for people who like to write. Check out more wriyon.com"/>
    <x v="11"/>
    <n v="3"/>
    <x v="1"/>
    <s v="IE"/>
    <s v="EUR"/>
    <n v="1424940093"/>
    <n v="1422348093"/>
    <b v="0"/>
    <n v="2"/>
    <b v="0"/>
    <x v="8"/>
    <n v="0"/>
    <n v="1.5"/>
    <x v="3"/>
    <x v="8"/>
    <x v="2394"/>
    <d v="2015-12-04T00:56:47"/>
    <x v="2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x v="8"/>
    <n v="0"/>
    <n v="0"/>
    <x v="3"/>
    <x v="8"/>
    <x v="2395"/>
    <d v="2016-08-13T14:02:55"/>
    <x v="4"/>
  </r>
  <r>
    <n v="2396"/>
    <s v="Projektwebseite (Canceled)"/>
    <s v="I'm creating a website with projects which I'll create later / Ich erstelle eine Webseite mit Projekten, welche ich spÃ¤ter erstelle."/>
    <x v="11"/>
    <n v="10"/>
    <x v="1"/>
    <s v="CH"/>
    <s v="CHF"/>
    <n v="1444940558"/>
    <n v="1442348558"/>
    <b v="0"/>
    <n v="1"/>
    <b v="0"/>
    <x v="8"/>
    <n v="0"/>
    <n v="10"/>
    <x v="3"/>
    <x v="8"/>
    <x v="2396"/>
    <d v="2014-12-10T02:39:50"/>
    <x v="2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x v="8"/>
    <n v="0"/>
    <n v="0"/>
    <x v="3"/>
    <x v="8"/>
    <x v="2397"/>
    <d v="2015-03-19T13:48:48"/>
    <x v="5"/>
  </r>
  <r>
    <n v="2398"/>
    <s v="Roekee.com (Canceled)"/>
    <s v="The internets new search engine. Looking for funding to develop our backend web indexing software with an emphasis on automation."/>
    <x v="24"/>
    <n v="0"/>
    <x v="1"/>
    <s v="US"/>
    <s v="USD"/>
    <n v="1435874384"/>
    <n v="1433282384"/>
    <b v="0"/>
    <n v="0"/>
    <b v="0"/>
    <x v="8"/>
    <n v="0"/>
    <n v="0"/>
    <x v="3"/>
    <x v="8"/>
    <x v="2398"/>
    <d v="2014-10-07T03:22:37"/>
    <x v="2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x v="8"/>
    <n v="0"/>
    <n v="0"/>
    <x v="3"/>
    <x v="8"/>
    <x v="2399"/>
    <d v="2015-07-19T21:01:15"/>
    <x v="5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x v="8"/>
    <n v="0"/>
    <n v="0"/>
    <x v="3"/>
    <x v="8"/>
    <x v="2400"/>
    <d v="2015-08-08T09:47:55"/>
    <x v="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x v="19"/>
    <n v="1"/>
    <n v="22.33"/>
    <x v="7"/>
    <x v="19"/>
    <x v="2401"/>
    <d v="2015-07-26T17:34:42"/>
    <x v="4"/>
  </r>
  <r>
    <n v="2402"/>
    <s v="Cupcake Truck Unite"/>
    <s v="Small town, delicious treats, and a mobile truck"/>
    <x v="15"/>
    <n v="52"/>
    <x v="2"/>
    <s v="US"/>
    <s v="USD"/>
    <n v="1431533931"/>
    <n v="1428941931"/>
    <b v="0"/>
    <n v="1"/>
    <b v="0"/>
    <x v="19"/>
    <n v="0"/>
    <n v="52"/>
    <x v="7"/>
    <x v="19"/>
    <x v="2402"/>
    <d v="2016-10-12T17:41:13"/>
    <x v="2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x v="19"/>
    <n v="17"/>
    <n v="16.829999999999998"/>
    <x v="7"/>
    <x v="19"/>
    <x v="2403"/>
    <d v="2014-05-01T02:38:02"/>
    <x v="4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x v="19"/>
    <n v="0"/>
    <n v="0"/>
    <x v="7"/>
    <x v="19"/>
    <x v="2404"/>
    <d v="2015-07-13T16:41:00"/>
    <x v="2"/>
  </r>
  <r>
    <n v="2405"/>
    <s v="JoyShtick Food Truck"/>
    <s v="We are the first gaming-themed food truck, bringing gourmet pub fare to the Jacksonville area."/>
    <x v="11"/>
    <n v="1126"/>
    <x v="2"/>
    <s v="US"/>
    <s v="USD"/>
    <n v="1472911375"/>
    <n v="1471096975"/>
    <b v="0"/>
    <n v="20"/>
    <b v="0"/>
    <x v="19"/>
    <n v="23"/>
    <n v="56.3"/>
    <x v="7"/>
    <x v="19"/>
    <x v="2405"/>
    <d v="2016-06-15T20:42:26"/>
    <x v="4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x v="19"/>
    <n v="41"/>
    <n v="84.06"/>
    <x v="7"/>
    <x v="19"/>
    <x v="2406"/>
    <d v="2015-01-15T17:42:23"/>
    <x v="5"/>
  </r>
  <r>
    <n v="2407"/>
    <s v="&quot;PASHUT&quot;-(Means â€˜simpleâ€™ in Hebrew)"/>
    <s v="Hummus-mediterranean diet, real food, organic, vegan, kosher._x000a_An original great health oriented street food in Santa Fe NM."/>
    <x v="30"/>
    <n v="5557"/>
    <x v="2"/>
    <s v="US"/>
    <s v="USD"/>
    <n v="1428732000"/>
    <n v="1426772928"/>
    <b v="0"/>
    <n v="33"/>
    <b v="0"/>
    <x v="19"/>
    <n v="25"/>
    <n v="168.39"/>
    <x v="7"/>
    <x v="19"/>
    <x v="2407"/>
    <d v="2014-07-11T21:13:07"/>
    <x v="2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x v="19"/>
    <n v="0"/>
    <n v="15"/>
    <x v="7"/>
    <x v="19"/>
    <x v="2408"/>
    <d v="2015-01-23T20:34:04"/>
    <x v="5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x v="19"/>
    <n v="2"/>
    <n v="76.67"/>
    <x v="7"/>
    <x v="19"/>
    <x v="2409"/>
    <d v="2014-12-20T17:43:09"/>
    <x v="2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x v="19"/>
    <n v="0"/>
    <n v="0"/>
    <x v="7"/>
    <x v="19"/>
    <x v="2410"/>
    <d v="2014-09-11T00:41:35"/>
    <x v="2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x v="19"/>
    <n v="1"/>
    <n v="50.33"/>
    <x v="7"/>
    <x v="19"/>
    <x v="2411"/>
    <d v="2015-01-22T16:29:56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x v="8"/>
    <n v="0"/>
    <x v="2"/>
    <s v="FR"/>
    <s v="EUR"/>
    <n v="1480185673"/>
    <n v="1476294073"/>
    <b v="0"/>
    <n v="0"/>
    <b v="0"/>
    <x v="19"/>
    <n v="0"/>
    <n v="0"/>
    <x v="7"/>
    <x v="19"/>
    <x v="2412"/>
    <d v="2015-02-09T17:23:56"/>
    <x v="4"/>
  </r>
  <r>
    <n v="2413"/>
    <s v="Lone Pine Coffee Brewery"/>
    <s v="Lone Pine Coffee Brewery will be a portable third-wave coffee shop available for wedding receptions and other events!"/>
    <x v="10"/>
    <n v="25"/>
    <x v="2"/>
    <s v="US"/>
    <s v="USD"/>
    <n v="1401579000"/>
    <n v="1398911882"/>
    <b v="0"/>
    <n v="3"/>
    <b v="0"/>
    <x v="19"/>
    <n v="1"/>
    <n v="8.33"/>
    <x v="7"/>
    <x v="19"/>
    <x v="2413"/>
    <d v="2014-12-01T16:54:50"/>
    <x v="5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x v="19"/>
    <n v="3"/>
    <n v="35.380000000000003"/>
    <x v="7"/>
    <x v="19"/>
    <x v="2414"/>
    <d v="2014-09-27T21:25:08"/>
    <x v="2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x v="19"/>
    <n v="1"/>
    <n v="55.83"/>
    <x v="7"/>
    <x v="19"/>
    <x v="2415"/>
    <d v="2016-05-12T21:55:49"/>
    <x v="4"/>
  </r>
  <r>
    <n v="2416"/>
    <s v="Smokin' J's BBQ. food truck"/>
    <s v="ex school bus redesigned into pickup truck complete with giant meat smoker in &quot;bed&quot; of truck and kitchen in the &quot;cab&quot; of the truck."/>
    <x v="23"/>
    <n v="5"/>
    <x v="2"/>
    <s v="US"/>
    <s v="USD"/>
    <n v="1426345200"/>
    <n v="1421343743"/>
    <b v="0"/>
    <n v="1"/>
    <b v="0"/>
    <x v="19"/>
    <n v="0"/>
    <n v="5"/>
    <x v="7"/>
    <x v="19"/>
    <x v="2416"/>
    <d v="2015-06-09T04:04:52"/>
    <x v="2"/>
  </r>
  <r>
    <n v="2417"/>
    <s v="I want to make the best fried chicken!!"/>
    <s v="I have been working on a recipe for 20 years now and need to perfect it!  Also want to do a gluten free version, then open a food truck"/>
    <x v="29"/>
    <n v="0"/>
    <x v="2"/>
    <s v="US"/>
    <s v="USD"/>
    <n v="1407705187"/>
    <n v="1405113187"/>
    <b v="0"/>
    <n v="0"/>
    <b v="0"/>
    <x v="19"/>
    <n v="0"/>
    <n v="0"/>
    <x v="7"/>
    <x v="19"/>
    <x v="2417"/>
    <d v="2016-02-12T07:38:53"/>
    <x v="5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x v="19"/>
    <n v="0"/>
    <n v="1"/>
    <x v="7"/>
    <x v="19"/>
    <x v="2418"/>
    <d v="2015-02-10T18:49:11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x v="10"/>
    <n v="0"/>
    <x v="2"/>
    <s v="US"/>
    <s v="USD"/>
    <n v="1424281389"/>
    <n v="1419097389"/>
    <b v="0"/>
    <n v="0"/>
    <b v="0"/>
    <x v="19"/>
    <n v="0"/>
    <n v="0"/>
    <x v="7"/>
    <x v="19"/>
    <x v="2419"/>
    <d v="2016-12-30T21:06:06"/>
    <x v="5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x v="19"/>
    <n v="15"/>
    <n v="69.47"/>
    <x v="7"/>
    <x v="19"/>
    <x v="2420"/>
    <d v="2016-01-13T03:08:24"/>
    <x v="5"/>
  </r>
  <r>
    <n v="2421"/>
    <s v="hot dog cart"/>
    <s v="help me start Merrill's first hot dog cart in this empty lot"/>
    <x v="13"/>
    <n v="1"/>
    <x v="2"/>
    <s v="US"/>
    <s v="USD"/>
    <n v="1424536196"/>
    <n v="1421944196"/>
    <b v="0"/>
    <n v="1"/>
    <b v="0"/>
    <x v="19"/>
    <n v="0"/>
    <n v="1"/>
    <x v="7"/>
    <x v="19"/>
    <x v="2421"/>
    <d v="2016-04-29T02:23:33"/>
    <x v="2"/>
  </r>
  <r>
    <n v="2422"/>
    <s v="Help starting a family owned food truck"/>
    <s v="Family owned business serving BBQ and seafood to the public"/>
    <x v="4"/>
    <n v="1"/>
    <x v="2"/>
    <s v="US"/>
    <s v="USD"/>
    <n v="1426091036"/>
    <n v="1423502636"/>
    <b v="0"/>
    <n v="1"/>
    <b v="0"/>
    <x v="19"/>
    <n v="0"/>
    <n v="1"/>
    <x v="7"/>
    <x v="19"/>
    <x v="2422"/>
    <d v="2015-02-06T05:14:57"/>
    <x v="2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x v="19"/>
    <n v="0"/>
    <n v="8"/>
    <x v="7"/>
    <x v="19"/>
    <x v="2423"/>
    <d v="2016-01-28T21:35:43"/>
    <x v="5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x v="19"/>
    <n v="1"/>
    <n v="34.44"/>
    <x v="7"/>
    <x v="19"/>
    <x v="2424"/>
    <d v="2015-06-25T04:27:54"/>
    <x v="5"/>
  </r>
  <r>
    <n v="2425"/>
    <s v="Food Cart Tour With Raz Simone and Macklemore"/>
    <s v="I have the chance to take my Food Cart Business on the road. This is a major opportunity for a lot of people to learn and prosper."/>
    <x v="0"/>
    <n v="1"/>
    <x v="2"/>
    <s v="US"/>
    <s v="USD"/>
    <n v="1464386640"/>
    <n v="1463090149"/>
    <b v="0"/>
    <n v="1"/>
    <b v="0"/>
    <x v="19"/>
    <n v="0"/>
    <n v="1"/>
    <x v="7"/>
    <x v="19"/>
    <x v="2425"/>
    <d v="2015-09-05T06:39:46"/>
    <x v="4"/>
  </r>
  <r>
    <n v="2426"/>
    <s v="The Low-Calorie Food Truck"/>
    <s v="Aspiring to create a food truck with many delicious low calorie meals to encourage healthy eating while enjoying every bite."/>
    <x v="23"/>
    <n v="0"/>
    <x v="2"/>
    <s v="US"/>
    <s v="USD"/>
    <n v="1439006692"/>
    <n v="1433822692"/>
    <b v="0"/>
    <n v="0"/>
    <b v="0"/>
    <x v="19"/>
    <n v="0"/>
    <n v="0"/>
    <x v="7"/>
    <x v="19"/>
    <x v="2426"/>
    <d v="2015-11-30T14:46:10"/>
    <x v="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x v="19"/>
    <n v="0"/>
    <n v="1"/>
    <x v="7"/>
    <x v="19"/>
    <x v="2427"/>
    <d v="2015-01-27T23:09:48"/>
    <x v="4"/>
  </r>
  <r>
    <n v="2428"/>
    <s v="Premium Burgers"/>
    <s v="From Moo 2 You! We want to offer premium burgers to a taco flooded environment."/>
    <x v="20"/>
    <n v="1"/>
    <x v="2"/>
    <s v="US"/>
    <s v="USD"/>
    <n v="1426182551"/>
    <n v="1423594151"/>
    <b v="0"/>
    <n v="1"/>
    <b v="0"/>
    <x v="19"/>
    <n v="0"/>
    <n v="1"/>
    <x v="7"/>
    <x v="19"/>
    <x v="2428"/>
    <d v="2015-10-08T21:57:4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x v="19"/>
    <n v="1"/>
    <n v="501.25"/>
    <x v="7"/>
    <x v="19"/>
    <x v="2429"/>
    <d v="2015-09-18T19:38:49"/>
    <x v="4"/>
  </r>
  <r>
    <n v="2430"/>
    <s v="It's so cute! - Great food!"/>
    <s v="This little guy will be circling the streets of Brickell &amp; Wynwood in Miami serving Venezuelan dishes. It needs TLC and some equipment"/>
    <x v="10"/>
    <n v="21"/>
    <x v="2"/>
    <s v="US"/>
    <s v="USD"/>
    <n v="1455246504"/>
    <n v="1452654504"/>
    <b v="0"/>
    <n v="2"/>
    <b v="0"/>
    <x v="19"/>
    <n v="1"/>
    <n v="10.5"/>
    <x v="7"/>
    <x v="19"/>
    <x v="2430"/>
    <d v="2016-01-14T21:35:13"/>
    <x v="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x v="19"/>
    <n v="0"/>
    <n v="1"/>
    <x v="7"/>
    <x v="19"/>
    <x v="2431"/>
    <d v="2015-07-02T03:00:54"/>
    <x v="4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x v="19"/>
    <n v="0"/>
    <n v="1"/>
    <x v="7"/>
    <x v="19"/>
    <x v="2432"/>
    <d v="2015-02-17T16:00:28"/>
    <x v="2"/>
  </r>
  <r>
    <n v="2433"/>
    <s v="TWIZTID CREATIONS"/>
    <s v="I want to create an amazing menu that no one eals has.I have great ideas like a non-traditional pb&amp;j thats wraped in an eggroll &amp; fried"/>
    <x v="5"/>
    <n v="0"/>
    <x v="2"/>
    <s v="US"/>
    <s v="USD"/>
    <n v="1456608943"/>
    <n v="1454016943"/>
    <b v="0"/>
    <n v="0"/>
    <b v="0"/>
    <x v="19"/>
    <n v="0"/>
    <n v="0"/>
    <x v="7"/>
    <x v="19"/>
    <x v="2433"/>
    <d v="2014-07-16T15:00:22"/>
    <x v="4"/>
  </r>
  <r>
    <n v="2434"/>
    <s v="Fresh fruit and veggies for the hood!"/>
    <s v="Mobile food truck loaded with locally grown fresh fruits and veggies. Caters to the inner-city and zip codes known as food deserts."/>
    <x v="23"/>
    <n v="26"/>
    <x v="2"/>
    <s v="US"/>
    <s v="USD"/>
    <n v="1438662474"/>
    <n v="1435206474"/>
    <b v="0"/>
    <n v="2"/>
    <b v="0"/>
    <x v="19"/>
    <n v="0"/>
    <n v="13"/>
    <x v="7"/>
    <x v="19"/>
    <x v="2434"/>
    <d v="2016-04-25T18:06:31"/>
    <x v="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x v="19"/>
    <n v="0"/>
    <n v="306"/>
    <x v="7"/>
    <x v="19"/>
    <x v="2435"/>
    <d v="2015-08-27T04:33:41"/>
    <x v="2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x v="19"/>
    <n v="0"/>
    <n v="22.5"/>
    <x v="7"/>
    <x v="19"/>
    <x v="2436"/>
    <d v="2016-10-27T14:27:51"/>
    <x v="2"/>
  </r>
  <r>
    <n v="2437"/>
    <s v="Cuppa Gumbos"/>
    <s v="Homemade Gumbo, Stews and Curry to be served hot and fresh everyday at any festival or concert we can attend."/>
    <x v="8"/>
    <n v="0"/>
    <x v="2"/>
    <s v="US"/>
    <s v="USD"/>
    <n v="1426615200"/>
    <n v="1422400188"/>
    <b v="0"/>
    <n v="0"/>
    <b v="0"/>
    <x v="19"/>
    <n v="0"/>
    <n v="0"/>
    <x v="7"/>
    <x v="19"/>
    <x v="2437"/>
    <d v="2016-10-11T11:16:33"/>
    <x v="2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x v="19"/>
    <n v="0"/>
    <n v="50"/>
    <x v="7"/>
    <x v="19"/>
    <x v="2438"/>
    <d v="2016-08-25T07:35:13"/>
    <x v="2"/>
  </r>
  <r>
    <n v="2439"/>
    <s v="Pillow Puffs Concessions"/>
    <s v="Expand cotton candy concession to include other foods and purchase a trailer to haul._x000a_Purchase unstuffed pets to fill with cotton candy"/>
    <x v="5"/>
    <n v="0"/>
    <x v="2"/>
    <s v="US"/>
    <s v="USD"/>
    <n v="1445197129"/>
    <n v="1442605129"/>
    <b v="0"/>
    <n v="0"/>
    <b v="0"/>
    <x v="19"/>
    <n v="0"/>
    <n v="0"/>
    <x v="7"/>
    <x v="19"/>
    <x v="2439"/>
    <d v="2014-10-31T03:25:15"/>
    <x v="2"/>
  </r>
  <r>
    <n v="2440"/>
    <s v="The first green Food Truck in Phnom Penh"/>
    <s v="Starting a entire clean energy food truck and set a new standard for Cambodia"/>
    <x v="11"/>
    <n v="10"/>
    <x v="2"/>
    <s v="BE"/>
    <s v="EUR"/>
    <n v="1455399313"/>
    <n v="1452807313"/>
    <b v="0"/>
    <n v="2"/>
    <b v="0"/>
    <x v="19"/>
    <n v="0"/>
    <n v="5"/>
    <x v="7"/>
    <x v="19"/>
    <x v="2440"/>
    <d v="2014-09-20T01:44:16"/>
    <x v="4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x v="33"/>
    <n v="108"/>
    <n v="74.23"/>
    <x v="7"/>
    <x v="33"/>
    <x v="2441"/>
    <d v="2017-02-13T21:48:10"/>
    <x v="2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x v="33"/>
    <n v="126"/>
    <n v="81.25"/>
    <x v="7"/>
    <x v="33"/>
    <x v="2442"/>
    <d v="2015-11-30T20:15:00"/>
    <x v="2"/>
  </r>
  <r>
    <n v="2443"/>
    <s v="VEGA: One-of-A-Kind Coffee that Changes Lives"/>
    <s v="We empower coffee farmers to process their own premium beans, and connect them directly with coffee lovers on our online marketplace."/>
    <x v="23"/>
    <n v="40502.99"/>
    <x v="0"/>
    <s v="US"/>
    <s v="USD"/>
    <n v="1408114822"/>
    <n v="1405522822"/>
    <b v="0"/>
    <n v="311"/>
    <b v="1"/>
    <x v="33"/>
    <n v="203"/>
    <n v="130.22999999999999"/>
    <x v="7"/>
    <x v="33"/>
    <x v="2443"/>
    <d v="2017-01-03T16:36:49"/>
    <x v="5"/>
  </r>
  <r>
    <n v="2444"/>
    <s v="Trish's Truffles &amp; Sweet Treats."/>
    <s v="Chocolate Truffles &amp; Sweet Treats handcrafted the European traditional way.  One bite and you will always want to eat dessert first!"/>
    <x v="10"/>
    <n v="3258"/>
    <x v="0"/>
    <s v="US"/>
    <s v="USD"/>
    <n v="1464199591"/>
    <n v="1461607591"/>
    <b v="0"/>
    <n v="61"/>
    <b v="1"/>
    <x v="33"/>
    <n v="109"/>
    <n v="53.41"/>
    <x v="7"/>
    <x v="33"/>
    <x v="2444"/>
    <d v="2017-02-04T04:50:08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x v="11"/>
    <n v="8640"/>
    <x v="0"/>
    <s v="US"/>
    <s v="USD"/>
    <n v="1443242021"/>
    <n v="1440650021"/>
    <b v="0"/>
    <n v="115"/>
    <b v="1"/>
    <x v="33"/>
    <n v="173"/>
    <n v="75.13"/>
    <x v="7"/>
    <x v="33"/>
    <x v="2445"/>
    <d v="2016-03-23T18:45:50"/>
    <x v="2"/>
  </r>
  <r>
    <n v="2446"/>
    <s v="Brooklyn Cookie Company is growing!"/>
    <s v="The Brooklyn Cookie Company plans to bring our signature &quot;Mushroom&quot; Meringue Cookies and Just Meringues! to stores around the country!"/>
    <x v="11"/>
    <n v="8399"/>
    <x v="0"/>
    <s v="US"/>
    <s v="USD"/>
    <n v="1480174071"/>
    <n v="1477578471"/>
    <b v="0"/>
    <n v="111"/>
    <b v="1"/>
    <x v="33"/>
    <n v="168"/>
    <n v="75.67"/>
    <x v="7"/>
    <x v="33"/>
    <x v="2446"/>
    <d v="2017-01-26T23:03:59"/>
    <x v="4"/>
  </r>
  <r>
    <n v="2447"/>
    <s v="The Workingman's Cake by Delectabites"/>
    <s v="Some days you just need cake! Homemade cake, wild (and classic) flavors, icing on the inside and shipped fresh to your home or office!"/>
    <x v="1"/>
    <n v="10680"/>
    <x v="0"/>
    <s v="US"/>
    <s v="USD"/>
    <n v="1478923200"/>
    <n v="1476184593"/>
    <b v="0"/>
    <n v="337"/>
    <b v="1"/>
    <x v="33"/>
    <n v="427"/>
    <n v="31.69"/>
    <x v="7"/>
    <x v="33"/>
    <x v="2447"/>
    <d v="2016-02-23T14:27:36"/>
    <x v="4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x v="33"/>
    <n v="108"/>
    <n v="47.78"/>
    <x v="7"/>
    <x v="33"/>
    <x v="2448"/>
    <d v="2016-05-05T20:55:18"/>
    <x v="4"/>
  </r>
  <r>
    <n v="2449"/>
    <s v="Born to Crunch - Jackson Holesome Granola"/>
    <s v="Wholesome, gluten-free, crunchy granola hand-baked in Jackson, WY. Rich in protein, omega 3's, and fiber. Help me get it to you!"/>
    <x v="5"/>
    <n v="10800"/>
    <x v="0"/>
    <s v="US"/>
    <s v="USD"/>
    <n v="1417321515"/>
    <n v="1414725915"/>
    <b v="0"/>
    <n v="120"/>
    <b v="1"/>
    <x v="33"/>
    <n v="108"/>
    <n v="90"/>
    <x v="7"/>
    <x v="33"/>
    <x v="2449"/>
    <d v="2016-02-07T15:18:05"/>
    <x v="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x v="33"/>
    <n v="102"/>
    <n v="149.31"/>
    <x v="7"/>
    <x v="33"/>
    <x v="2450"/>
    <d v="2016-11-30T04:29:27"/>
    <x v="5"/>
  </r>
  <r>
    <n v="2451"/>
    <s v="Boss Balls Protein Balls"/>
    <s v="Meet the best tasting high protein, low sugar protein snack on the planet. Guaranteed to turn you into a stone cold fox."/>
    <x v="5"/>
    <n v="11545"/>
    <x v="0"/>
    <s v="US"/>
    <s v="USD"/>
    <n v="1488750490"/>
    <n v="1487022490"/>
    <b v="0"/>
    <n v="186"/>
    <b v="1"/>
    <x v="33"/>
    <n v="115"/>
    <n v="62.07"/>
    <x v="7"/>
    <x v="33"/>
    <x v="2451"/>
    <d v="2011-08-29T00:18:17"/>
    <x v="3"/>
  </r>
  <r>
    <n v="2452"/>
    <s v="Kickstart for a Startup Nebraska Food Business"/>
    <s v="Italian inspired sauce with a spice and heat that make this simple Red Sauce unique! This company name still remains a secret, for now!"/>
    <x v="21"/>
    <n v="801"/>
    <x v="0"/>
    <s v="US"/>
    <s v="USD"/>
    <n v="1451430000"/>
    <n v="1448914500"/>
    <b v="0"/>
    <n v="15"/>
    <b v="1"/>
    <x v="33"/>
    <n v="134"/>
    <n v="53.4"/>
    <x v="7"/>
    <x v="33"/>
    <x v="2452"/>
    <d v="2012-06-29T04:28:16"/>
    <x v="2"/>
  </r>
  <r>
    <n v="2453"/>
    <s v="Bounce Jerky - Natural - Hand-Crafted - Quality"/>
    <s v="Creating naturally smoked Jerky without the use of artificial ingredients or preservatives. A healthier snack that taste great!"/>
    <x v="10"/>
    <n v="4641"/>
    <x v="0"/>
    <s v="US"/>
    <s v="USD"/>
    <n v="1486053409"/>
    <n v="1483461409"/>
    <b v="0"/>
    <n v="67"/>
    <b v="1"/>
    <x v="33"/>
    <n v="155"/>
    <n v="69.27"/>
    <x v="7"/>
    <x v="33"/>
    <x v="2453"/>
    <d v="2013-03-08T02:40:25"/>
    <x v="3"/>
  </r>
  <r>
    <n v="2454"/>
    <s v="Bine Brewing - Brewed Within Reach"/>
    <s v="Beer. Delicious, Salem made beer. Only the freshest, small batch beer straight from the source. Our beer is brewed within reach."/>
    <x v="20"/>
    <n v="35296"/>
    <x v="0"/>
    <s v="US"/>
    <s v="USD"/>
    <n v="1489207808"/>
    <n v="1486183808"/>
    <b v="0"/>
    <n v="130"/>
    <b v="1"/>
    <x v="33"/>
    <n v="101"/>
    <n v="271.51"/>
    <x v="7"/>
    <x v="33"/>
    <x v="2454"/>
    <d v="2015-09-01T21:36:37"/>
    <x v="3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x v="33"/>
    <n v="182"/>
    <n v="34.130000000000003"/>
    <x v="7"/>
    <x v="33"/>
    <x v="2455"/>
    <d v="2012-08-24T17:15:48"/>
    <x v="4"/>
  </r>
  <r>
    <n v="2456"/>
    <s v="Beef Sticks to Chomp On!!"/>
    <s v="These beef sticks will make your taste buds dance with happiness. Plus they are healthier than most available today!"/>
    <x v="16"/>
    <n v="2713"/>
    <x v="0"/>
    <s v="US"/>
    <s v="USD"/>
    <n v="1488063839"/>
    <n v="1485471839"/>
    <b v="0"/>
    <n v="67"/>
    <b v="1"/>
    <x v="33"/>
    <n v="181"/>
    <n v="40.49"/>
    <x v="7"/>
    <x v="33"/>
    <x v="2456"/>
    <d v="2013-04-09T02:27:33"/>
    <x v="3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x v="33"/>
    <n v="102"/>
    <n v="189.76"/>
    <x v="7"/>
    <x v="33"/>
    <x v="2457"/>
    <d v="2012-04-26T20:58:51"/>
    <x v="4"/>
  </r>
  <r>
    <n v="2458"/>
    <s v="Smoke, Loaf &amp; Saucer"/>
    <s v="Three ladies starting a small bakery/toast bar concept @SmorgasburgLA.  House made pastries and bread using local and fun ingredients."/>
    <x v="11"/>
    <n v="5509"/>
    <x v="0"/>
    <s v="US"/>
    <s v="USD"/>
    <n v="1465498800"/>
    <n v="1462481718"/>
    <b v="0"/>
    <n v="80"/>
    <b v="1"/>
    <x v="33"/>
    <n v="110"/>
    <n v="68.86"/>
    <x v="7"/>
    <x v="33"/>
    <x v="2458"/>
    <d v="2012-09-22T03:42:01"/>
    <x v="4"/>
  </r>
  <r>
    <n v="2459"/>
    <s v="Amy's Cupcake Shoppe, Bringing sweet treats to Hopkins"/>
    <s v="Bringing delicious, scratch-made, baked goods to mainstreet Hopkins, MN. Specializing in cupcakes, cakes, cookies, and French macarons."/>
    <x v="12"/>
    <n v="30675"/>
    <x v="0"/>
    <s v="US"/>
    <s v="USD"/>
    <n v="1458742685"/>
    <n v="1454858285"/>
    <b v="0"/>
    <n v="282"/>
    <b v="1"/>
    <x v="33"/>
    <n v="102"/>
    <n v="108.78"/>
    <x v="7"/>
    <x v="33"/>
    <x v="2459"/>
    <d v="2011-01-14T10:18:49"/>
    <x v="4"/>
  </r>
  <r>
    <n v="2460"/>
    <s v="Grano: The Good Place to Get Great Bread"/>
    <s v="A humble and homey bakery passionately obsessed with good bread. Grano will fast become your favorite neighborhood food hub."/>
    <x v="2"/>
    <n v="8567"/>
    <x v="0"/>
    <s v="US"/>
    <s v="USD"/>
    <n v="1483417020"/>
    <n v="1480480167"/>
    <b v="0"/>
    <n v="68"/>
    <b v="1"/>
    <x v="33"/>
    <n v="101"/>
    <n v="125.99"/>
    <x v="7"/>
    <x v="33"/>
    <x v="2460"/>
    <d v="2012-04-24T01:47:35"/>
    <x v="4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x v="1"/>
    <n v="104"/>
    <n v="90.52"/>
    <x v="1"/>
    <x v="1"/>
    <x v="2461"/>
    <d v="2011-12-16T23:49:52"/>
    <x v="1"/>
  </r>
  <r>
    <n v="2462"/>
    <s v="Help CHURCHES turn this song into an LGBT anthem!"/>
    <s v="CHURCHES, an indie rock band from Oakland, CA, is recording a new single about marriage equality and pressing it to 7&quot; vinyl."/>
    <x v="10"/>
    <n v="3321.25"/>
    <x v="0"/>
    <s v="US"/>
    <s v="USD"/>
    <n v="1342672096"/>
    <n v="1340944096"/>
    <b v="0"/>
    <n v="115"/>
    <b v="1"/>
    <x v="1"/>
    <n v="111"/>
    <n v="28.88"/>
    <x v="1"/>
    <x v="1"/>
    <x v="2462"/>
    <d v="2010-06-25T02:46:20"/>
    <x v="7"/>
  </r>
  <r>
    <n v="2463"/>
    <s v="Emma Ate the Lion &quot;Songs Two Count Too&quot;"/>
    <s v="Emma Ate The Lion's debut full length album"/>
    <x v="14"/>
    <n v="2325"/>
    <x v="0"/>
    <s v="US"/>
    <s v="USD"/>
    <n v="1366138800"/>
    <n v="1362710425"/>
    <b v="0"/>
    <n v="75"/>
    <b v="1"/>
    <x v="1"/>
    <n v="116"/>
    <n v="31"/>
    <x v="1"/>
    <x v="1"/>
    <x v="2463"/>
    <d v="2012-10-11T17:57:49"/>
    <x v="6"/>
  </r>
  <r>
    <n v="2464"/>
    <s v="The Enemy Feathers NEW EP"/>
    <s v="The Enemy Feathers are passing the proverbial hat to see if we can raise enough money to complete Our NEW EP"/>
    <x v="14"/>
    <n v="2222"/>
    <x v="0"/>
    <s v="CA"/>
    <s v="CAD"/>
    <n v="1443641340"/>
    <n v="1441143397"/>
    <b v="0"/>
    <n v="43"/>
    <b v="1"/>
    <x v="1"/>
    <n v="111"/>
    <n v="51.67"/>
    <x v="1"/>
    <x v="1"/>
    <x v="2464"/>
    <d v="2010-08-27T00:16:16"/>
    <x v="2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x v="1"/>
    <n v="180"/>
    <n v="26.27"/>
    <x v="1"/>
    <x v="1"/>
    <x v="2465"/>
    <d v="2010-05-12T06:54:15"/>
    <x v="7"/>
  </r>
  <r>
    <n v="2466"/>
    <s v="Jesse Alexander's Independent Debut Album"/>
    <s v="With big dreams and big sounds, Jesse Alexander's Debut album titled &quot;For Once&quot; brings Indie Rock to a whole new level."/>
    <x v="1"/>
    <n v="2500"/>
    <x v="0"/>
    <s v="US"/>
    <s v="USD"/>
    <n v="1368066453"/>
    <n v="1365474453"/>
    <b v="0"/>
    <n v="52"/>
    <b v="1"/>
    <x v="1"/>
    <n v="100"/>
    <n v="48.08"/>
    <x v="1"/>
    <x v="1"/>
    <x v="2466"/>
    <d v="2014-10-01T07:52:50"/>
    <x v="6"/>
  </r>
  <r>
    <n v="2467"/>
    <s v="Nature Boy Explorer EP"/>
    <s v="We've finished our first EP and we're taking it on the road in three weeks! Help us fund manufacturing?"/>
    <x v="29"/>
    <n v="1185"/>
    <x v="0"/>
    <s v="US"/>
    <s v="USD"/>
    <n v="1336669200"/>
    <n v="1335473931"/>
    <b v="0"/>
    <n v="43"/>
    <b v="1"/>
    <x v="1"/>
    <n v="119"/>
    <n v="27.56"/>
    <x v="1"/>
    <x v="1"/>
    <x v="2467"/>
    <d v="2012-06-28T16:35:45"/>
    <x v="7"/>
  </r>
  <r>
    <n v="2468"/>
    <s v="New &quot;Jesse Denaro&quot; Album!"/>
    <s v="Please donate, support &amp; share this project so that I may be able to record my new EP this fall!"/>
    <x v="14"/>
    <n v="2144.34"/>
    <x v="0"/>
    <s v="US"/>
    <s v="USD"/>
    <n v="1351400400"/>
    <n v="1348285321"/>
    <b v="0"/>
    <n v="58"/>
    <b v="1"/>
    <x v="1"/>
    <n v="107"/>
    <n v="36.97"/>
    <x v="1"/>
    <x v="1"/>
    <x v="2468"/>
    <d v="2012-12-14T22:48:33"/>
    <x v="7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x v="1"/>
    <n v="114"/>
    <n v="29.02"/>
    <x v="1"/>
    <x v="1"/>
    <x v="2469"/>
    <d v="2012-07-17T17:26:34"/>
    <x v="1"/>
  </r>
  <r>
    <n v="2470"/>
    <s v="Geoff Zimmerman's Urban-Folk/ Indie-Rock Album"/>
    <s v="Music is my passion.  I've been recording this album for 2 years now, and I just want the world to finally hear it!"/>
    <x v="29"/>
    <n v="1031.6400000000001"/>
    <x v="0"/>
    <s v="US"/>
    <s v="USD"/>
    <n v="1337824055"/>
    <n v="1335232055"/>
    <b v="0"/>
    <n v="36"/>
    <b v="1"/>
    <x v="1"/>
    <n v="103"/>
    <n v="28.66"/>
    <x v="1"/>
    <x v="1"/>
    <x v="2470"/>
    <d v="2015-08-11T22:28:04"/>
    <x v="7"/>
  </r>
  <r>
    <n v="2471"/>
    <s v="Confused Disciples - &quot;Sleepamation&quot;"/>
    <s v="Confused Disciples' debut album &quot;Sleepamation&quot; is (finally) all recorded and mixed, now all that's left is mastering and duplication."/>
    <x v="4"/>
    <n v="640"/>
    <x v="0"/>
    <s v="US"/>
    <s v="USD"/>
    <n v="1327535392"/>
    <n v="1324079392"/>
    <b v="0"/>
    <n v="17"/>
    <b v="1"/>
    <x v="1"/>
    <n v="128"/>
    <n v="37.65"/>
    <x v="1"/>
    <x v="1"/>
    <x v="2471"/>
    <d v="2012-03-31T15:30:08"/>
    <x v="1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x v="1"/>
    <n v="136"/>
    <n v="97.9"/>
    <x v="1"/>
    <x v="1"/>
    <x v="2472"/>
    <d v="2011-06-17T18:46:23"/>
    <x v="0"/>
  </r>
  <r>
    <n v="2473"/>
    <s v="Mike Midwestern &quot;Oh My Soul&quot; Album"/>
    <s v="Wrote some new songs and it turned into an album. I even have a title already, &quot;Oh My Soul&quot;. Would love your support!"/>
    <x v="14"/>
    <n v="2000"/>
    <x v="0"/>
    <s v="US"/>
    <s v="USD"/>
    <n v="1352573869"/>
    <n v="1349978269"/>
    <b v="0"/>
    <n v="47"/>
    <b v="1"/>
    <x v="1"/>
    <n v="100"/>
    <n v="42.55"/>
    <x v="1"/>
    <x v="1"/>
    <x v="2473"/>
    <d v="2012-03-02T18:00:03"/>
    <x v="7"/>
  </r>
  <r>
    <n v="2474"/>
    <s v="Suggestion's Upcoming Album!"/>
    <s v="Even though were still recording our first album, were taking pre orders to help with manufacturing costs. We have a lot to cover with this CD/ DVD. "/>
    <x v="11"/>
    <n v="5000.18"/>
    <x v="0"/>
    <s v="US"/>
    <s v="USD"/>
    <n v="1286756176"/>
    <n v="1282868176"/>
    <b v="0"/>
    <n v="38"/>
    <b v="1"/>
    <x v="1"/>
    <n v="100"/>
    <n v="131.58000000000001"/>
    <x v="1"/>
    <x v="1"/>
    <x v="2474"/>
    <d v="2011-08-16T22:00:03"/>
    <x v="0"/>
  </r>
  <r>
    <n v="2475"/>
    <s v="BRANDTSON - &quot;Send Us A Signal&quot; Vinyl LP"/>
    <s v="Help BRANDTSON and DREAMOVERrecords press their 2004 record, &quot;Send Us A Signal&quot;."/>
    <x v="1"/>
    <n v="2618"/>
    <x v="0"/>
    <s v="US"/>
    <s v="USD"/>
    <n v="1278799200"/>
    <n v="1273647255"/>
    <b v="0"/>
    <n v="81"/>
    <b v="1"/>
    <x v="1"/>
    <n v="105"/>
    <n v="32.32"/>
    <x v="1"/>
    <x v="1"/>
    <x v="2475"/>
    <d v="2011-09-07T23:57:59"/>
    <x v="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x v="1"/>
    <n v="105"/>
    <n v="61.1"/>
    <x v="1"/>
    <x v="1"/>
    <x v="2476"/>
    <d v="2012-03-23T16:59:36"/>
    <x v="5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x v="1"/>
    <n v="171"/>
    <n v="31.34"/>
    <x v="1"/>
    <x v="1"/>
    <x v="2477"/>
    <d v="2012-04-27T01:59:57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x v="8"/>
    <n v="10200"/>
    <x v="0"/>
    <s v="US"/>
    <s v="USD"/>
    <n v="1358117313"/>
    <n v="1355525313"/>
    <b v="0"/>
    <n v="79"/>
    <b v="1"/>
    <x v="1"/>
    <n v="128"/>
    <n v="129.11000000000001"/>
    <x v="1"/>
    <x v="1"/>
    <x v="2478"/>
    <d v="2011-10-17T15:11:48"/>
    <x v="7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x v="1"/>
    <n v="133"/>
    <n v="25.02"/>
    <x v="1"/>
    <x v="1"/>
    <x v="2479"/>
    <d v="2013-04-09T16:33:59"/>
    <x v="7"/>
  </r>
  <r>
    <n v="2480"/>
    <s v="Either, Either EP"/>
    <s v="We are a band from Long Beach, Ca looking to record our first EP. Any little bit counts and your support would mean the world to us!"/>
    <x v="14"/>
    <n v="2000"/>
    <x v="0"/>
    <s v="US"/>
    <s v="USD"/>
    <n v="1444516084"/>
    <n v="1439332084"/>
    <b v="0"/>
    <n v="8"/>
    <b v="1"/>
    <x v="1"/>
    <n v="100"/>
    <n v="250"/>
    <x v="1"/>
    <x v="1"/>
    <x v="2480"/>
    <d v="2012-04-24T05:27:56"/>
    <x v="2"/>
  </r>
  <r>
    <n v="2481"/>
    <s v="The Chrome Cranks launch PR campaign for new album!"/>
    <s v="To support the media blitz for their brand-new album, the band is offering a Kickstarter-only EP and other amazing premiums."/>
    <x v="24"/>
    <n v="4516.4399999999996"/>
    <x v="0"/>
    <s v="US"/>
    <s v="USD"/>
    <n v="1335799808"/>
    <n v="1333207808"/>
    <b v="0"/>
    <n v="95"/>
    <b v="1"/>
    <x v="1"/>
    <n v="113"/>
    <n v="47.54"/>
    <x v="1"/>
    <x v="1"/>
    <x v="2481"/>
    <d v="2010-12-30T20:08:34"/>
    <x v="7"/>
  </r>
  <r>
    <n v="2482"/>
    <s v="Journey to Japan"/>
    <s v="Singer Jude Roberts has been asked to perform his song &quot;The Flood&quot;  in Hiroshima.  You can assist in making this opportunity a reality."/>
    <x v="29"/>
    <n v="1001"/>
    <x v="0"/>
    <s v="US"/>
    <s v="USD"/>
    <n v="1312224383"/>
    <n v="1308336383"/>
    <b v="0"/>
    <n v="25"/>
    <b v="1"/>
    <x v="1"/>
    <n v="100"/>
    <n v="40.04"/>
    <x v="1"/>
    <x v="1"/>
    <x v="2482"/>
    <d v="2012-04-25T23:39:48"/>
    <x v="1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x v="1"/>
    <n v="114"/>
    <n v="65.84"/>
    <x v="1"/>
    <x v="1"/>
    <x v="2483"/>
    <d v="2013-03-15T04:02:20"/>
    <x v="7"/>
  </r>
  <r>
    <n v="2484"/>
    <s v="Kickstart Kiya Heartwood's &quot;Bold Swimmer&quot; solo CD."/>
    <s v="A solo roots/rock CD written by award winning singer-songwriter Kiya Heartwood and produced by Grammy nominated producer Mark Hallman."/>
    <x v="0"/>
    <n v="4176.1099999999997"/>
    <x v="0"/>
    <s v="US"/>
    <s v="USD"/>
    <n v="1316124003"/>
    <n v="1313532003"/>
    <b v="0"/>
    <n v="90"/>
    <b v="1"/>
    <x v="1"/>
    <n v="119"/>
    <n v="46.4"/>
    <x v="1"/>
    <x v="1"/>
    <x v="2484"/>
    <d v="2012-04-23T15:29:04"/>
    <x v="1"/>
  </r>
  <r>
    <n v="2485"/>
    <s v="Calli Dollinger and The Dusters Fall Tour Fund"/>
    <s v="We're trying to fund a fall tour to Dallas,  where we will record our debut album with Grammy award-winning producer, Stuart Sikes."/>
    <x v="14"/>
    <n v="2065"/>
    <x v="0"/>
    <s v="US"/>
    <s v="USD"/>
    <n v="1318463879"/>
    <n v="1315439879"/>
    <b v="0"/>
    <n v="41"/>
    <b v="1"/>
    <x v="1"/>
    <n v="103"/>
    <n v="50.37"/>
    <x v="1"/>
    <x v="1"/>
    <x v="2485"/>
    <d v="2012-05-07T22:42:55"/>
    <x v="1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x v="1"/>
    <n v="266"/>
    <n v="26.57"/>
    <x v="1"/>
    <x v="1"/>
    <x v="2486"/>
    <d v="2013-02-22T23:54:52"/>
    <x v="7"/>
  </r>
  <r>
    <n v="2487"/>
    <s v="Copyrighting 1978 Champs Finished Album"/>
    <s v="Raise enough money to fund the copyright cost for the full length indie rock record we spent the year recording."/>
    <x v="16"/>
    <n v="1500.76"/>
    <x v="0"/>
    <s v="US"/>
    <s v="USD"/>
    <n v="1338083997"/>
    <n v="1335491997"/>
    <b v="0"/>
    <n v="38"/>
    <b v="1"/>
    <x v="1"/>
    <n v="100"/>
    <n v="39.49"/>
    <x v="1"/>
    <x v="1"/>
    <x v="2487"/>
    <d v="2011-07-06T21:05:38"/>
    <x v="7"/>
  </r>
  <r>
    <n v="2488"/>
    <s v="Pull Some Strings For Jameson Elder"/>
    <s v="Nashville independent singer/songwriter Jameson Elder making a new album! Check out the video to preview the single &quot;Take Me Back&quot;!"/>
    <x v="10"/>
    <n v="3201"/>
    <x v="0"/>
    <s v="US"/>
    <s v="USD"/>
    <n v="1321459908"/>
    <n v="1318864308"/>
    <b v="0"/>
    <n v="65"/>
    <b v="1"/>
    <x v="1"/>
    <n v="107"/>
    <n v="49.25"/>
    <x v="1"/>
    <x v="1"/>
    <x v="2488"/>
    <d v="2015-01-13T23:13:07"/>
    <x v="1"/>
  </r>
  <r>
    <n v="2489"/>
    <s v="&quot;Death Anxiety&quot;, a new album by Pocket Vinyl"/>
    <s v="A new Pocket Vinyl album focusing on all things about death: what it is, feels like, leads to, and how the idea of God fits into it."/>
    <x v="0"/>
    <n v="4678.5"/>
    <x v="0"/>
    <s v="US"/>
    <s v="USD"/>
    <n v="1368117239"/>
    <n v="1365525239"/>
    <b v="0"/>
    <n v="75"/>
    <b v="1"/>
    <x v="1"/>
    <n v="134"/>
    <n v="62.38"/>
    <x v="1"/>
    <x v="1"/>
    <x v="2489"/>
    <d v="2012-11-13T15:33:57"/>
    <x v="6"/>
  </r>
  <r>
    <n v="2490"/>
    <s v="The Offbeats Summer Tour 2012"/>
    <s v="We are trying to fund our first multi-state tour this summer in an effort to get our music out to as many people as possible."/>
    <x v="4"/>
    <n v="607"/>
    <x v="0"/>
    <s v="US"/>
    <s v="USD"/>
    <n v="1340429276"/>
    <n v="1335245276"/>
    <b v="0"/>
    <n v="16"/>
    <b v="1"/>
    <x v="1"/>
    <n v="121"/>
    <n v="37.94"/>
    <x v="1"/>
    <x v="1"/>
    <x v="2490"/>
    <d v="2012-05-24T18:32:55"/>
    <x v="7"/>
  </r>
  <r>
    <n v="2491"/>
    <s v="Nathan Evans - Remove The Illusion EP "/>
    <s v="Nathan Evans, instrumental rock guitarist and official V3fights.com artist, is releasing his first solo EP entitled Remove The Illusion"/>
    <x v="4"/>
    <n v="516"/>
    <x v="0"/>
    <s v="US"/>
    <s v="USD"/>
    <n v="1295142660"/>
    <n v="1293739714"/>
    <b v="0"/>
    <n v="10"/>
    <b v="1"/>
    <x v="1"/>
    <n v="103"/>
    <n v="51.6"/>
    <x v="1"/>
    <x v="1"/>
    <x v="2491"/>
    <d v="2015-08-28T18:38:24"/>
    <x v="0"/>
  </r>
  <r>
    <n v="2492"/>
    <s v="SUPER NICE EP 2012"/>
    <s v="We're a band from Hawaii trying to produce our first EP and we need help!"/>
    <x v="21"/>
    <n v="750"/>
    <x v="0"/>
    <s v="US"/>
    <s v="USD"/>
    <n v="1339840740"/>
    <n v="1335397188"/>
    <b v="0"/>
    <n v="27"/>
    <b v="1"/>
    <x v="1"/>
    <n v="125"/>
    <n v="27.78"/>
    <x v="1"/>
    <x v="1"/>
    <x v="2492"/>
    <d v="2014-08-07T19:48:38"/>
    <x v="7"/>
  </r>
  <r>
    <n v="2493"/>
    <s v="Lets Make A Record Together!"/>
    <s v="Making the record I've always dreamed of, and I want you to be part of the journey. Join me and let's make a great album together!"/>
    <x v="23"/>
    <n v="25740"/>
    <x v="0"/>
    <s v="US"/>
    <s v="USD"/>
    <n v="1367208140"/>
    <n v="1363320140"/>
    <b v="0"/>
    <n v="259"/>
    <b v="1"/>
    <x v="1"/>
    <n v="129"/>
    <n v="99.38"/>
    <x v="1"/>
    <x v="1"/>
    <x v="2493"/>
    <d v="2016-05-08T21:35:08"/>
    <x v="6"/>
  </r>
  <r>
    <n v="2494"/>
    <s v="Motive Makes a Man - Heavy Boots Album Production"/>
    <s v="Multi-Instrumentalist Ace Waters' new double album with 2+hours of music needs to be professionally made and replicated."/>
    <x v="16"/>
    <n v="1515.08"/>
    <x v="0"/>
    <s v="US"/>
    <s v="USD"/>
    <n v="1337786944"/>
    <n v="1335194944"/>
    <b v="0"/>
    <n v="39"/>
    <b v="1"/>
    <x v="1"/>
    <n v="101"/>
    <n v="38.85"/>
    <x v="1"/>
    <x v="1"/>
    <x v="2494"/>
    <d v="2014-10-16T00:22:14"/>
    <x v="7"/>
  </r>
  <r>
    <n v="2495"/>
    <s v="Vinyl Pressing for &quot;Nine Different Kinds of Gone&quot;"/>
    <s v="World-class musicians pay tribute to Kenny Childers, one of Indiana's best songwriters. MFT is pressing the album on double vinyl."/>
    <x v="16"/>
    <n v="1913.05"/>
    <x v="0"/>
    <s v="US"/>
    <s v="USD"/>
    <n v="1339022575"/>
    <n v="1336430575"/>
    <b v="0"/>
    <n v="42"/>
    <b v="1"/>
    <x v="1"/>
    <n v="128"/>
    <n v="45.55"/>
    <x v="1"/>
    <x v="1"/>
    <x v="2495"/>
    <d v="2015-02-12T01:20:16"/>
    <x v="7"/>
  </r>
  <r>
    <n v="2496"/>
    <s v="Lynn Haven - The First Album, &quot;Fair Weather Friends&quot;"/>
    <s v="Be a part of making the first Lynn Haven album, &quot;Fair Weather Friends.&quot;"/>
    <x v="13"/>
    <n v="6000"/>
    <x v="0"/>
    <s v="US"/>
    <s v="USD"/>
    <n v="1364597692"/>
    <n v="1361577292"/>
    <b v="0"/>
    <n v="10"/>
    <b v="1"/>
    <x v="1"/>
    <n v="100"/>
    <n v="600"/>
    <x v="1"/>
    <x v="1"/>
    <x v="2496"/>
    <d v="2015-09-11T07:07:49"/>
    <x v="6"/>
  </r>
  <r>
    <n v="2497"/>
    <s v="New Joe Rut Album: Live From the Great American Music Hall"/>
    <s v="Joe Rut captures his eccentrically funny and moving songs live with an 8-piece band + special guests.  Help him release it!!!"/>
    <x v="24"/>
    <n v="4510.8599999999997"/>
    <x v="0"/>
    <s v="US"/>
    <s v="USD"/>
    <n v="1312578338"/>
    <n v="1309986338"/>
    <b v="0"/>
    <n v="56"/>
    <b v="1"/>
    <x v="1"/>
    <n v="113"/>
    <n v="80.55"/>
    <x v="1"/>
    <x v="1"/>
    <x v="2497"/>
    <d v="2015-04-11T01:45:04"/>
    <x v="1"/>
  </r>
  <r>
    <n v="2498"/>
    <s v="Race Bandit's Debut EP Validated"/>
    <s v="We've been working hard on getting our music out and we are taking the final steps to releasing our EP, but we need your help."/>
    <x v="29"/>
    <n v="1056"/>
    <x v="0"/>
    <s v="US"/>
    <s v="USD"/>
    <n v="1422400387"/>
    <n v="1421190787"/>
    <b v="0"/>
    <n v="20"/>
    <b v="1"/>
    <x v="1"/>
    <n v="106"/>
    <n v="52.8"/>
    <x v="1"/>
    <x v="1"/>
    <x v="2498"/>
    <d v="2014-07-15T22:50:34"/>
    <x v="2"/>
  </r>
  <r>
    <n v="2499"/>
    <s v="Ryan Hamilton : UK House Party Tour 2013"/>
    <s v="Ryan is headed to the UK for a series of Private House Parties! He needs your help. Don't miss your chance to be a part of the fun!"/>
    <x v="24"/>
    <n v="8105"/>
    <x v="0"/>
    <s v="US"/>
    <s v="USD"/>
    <n v="1356976800"/>
    <n v="1352820837"/>
    <b v="0"/>
    <n v="170"/>
    <b v="1"/>
    <x v="1"/>
    <n v="203"/>
    <n v="47.68"/>
    <x v="1"/>
    <x v="1"/>
    <x v="2499"/>
    <d v="2015-02-23T19:25:49"/>
    <x v="7"/>
  </r>
  <r>
    <n v="2500"/>
    <s v="Completing &quot;God's Justice&quot;"/>
    <s v="ST's 4th LP has been tracked and mixed, but before he can set it free upon the world, it needs proper mastering and pressing!"/>
    <x v="21"/>
    <n v="680"/>
    <x v="0"/>
    <s v="US"/>
    <s v="USD"/>
    <n v="1340476375"/>
    <n v="1337884375"/>
    <b v="0"/>
    <n v="29"/>
    <b v="1"/>
    <x v="1"/>
    <n v="113"/>
    <n v="23.45"/>
    <x v="1"/>
    <x v="1"/>
    <x v="2500"/>
    <d v="2015-03-15T23:56:12"/>
    <x v="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x v="34"/>
    <n v="3"/>
    <n v="40.14"/>
    <x v="7"/>
    <x v="34"/>
    <x v="2501"/>
    <d v="2016-01-02T10:43:33"/>
    <x v="2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x v="34"/>
    <n v="0"/>
    <n v="17.2"/>
    <x v="7"/>
    <x v="34"/>
    <x v="2502"/>
    <d v="2014-11-28T21:02:41"/>
    <x v="5"/>
  </r>
  <r>
    <n v="2503"/>
    <s v="Cardinal Bistro BYOB Start Up"/>
    <s v="Cardinal Bistro will be Contemporary American dinning establishment based in Ventnor, NJ featuring local, seasonal ingredients."/>
    <x v="5"/>
    <n v="0"/>
    <x v="2"/>
    <s v="US"/>
    <s v="USD"/>
    <n v="1465333560"/>
    <n v="1462743308"/>
    <b v="0"/>
    <n v="0"/>
    <b v="0"/>
    <x v="34"/>
    <n v="0"/>
    <n v="0"/>
    <x v="7"/>
    <x v="34"/>
    <x v="2503"/>
    <d v="2016-12-28T00:09:49"/>
    <x v="4"/>
  </r>
  <r>
    <n v="2504"/>
    <s v="Halal Restaurant and Internet Cafe"/>
    <s v="Halal Restaurant and Internet Cafe 20 percent of profits will go to building masjids."/>
    <x v="20"/>
    <n v="0"/>
    <x v="2"/>
    <s v="US"/>
    <s v="USD"/>
    <n v="1416014534"/>
    <n v="1413418934"/>
    <b v="0"/>
    <n v="0"/>
    <b v="0"/>
    <x v="34"/>
    <n v="0"/>
    <n v="0"/>
    <x v="7"/>
    <x v="34"/>
    <x v="2504"/>
    <d v="2014-08-03T09:21:17"/>
    <x v="5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x v="34"/>
    <n v="0"/>
    <n v="0"/>
    <x v="7"/>
    <x v="34"/>
    <x v="2505"/>
    <d v="2015-01-23T20:09:13"/>
    <x v="2"/>
  </r>
  <r>
    <n v="2506"/>
    <s v="Bowlz Cafe, Hull"/>
    <s v="Love cereal as much as we do? Then we need your help! We are opening a worldwide cereal cafe, serving the best in imported cereals!"/>
    <x v="11"/>
    <n v="30"/>
    <x v="2"/>
    <s v="GB"/>
    <s v="GBP"/>
    <n v="1443906000"/>
    <n v="1441955269"/>
    <b v="0"/>
    <n v="2"/>
    <b v="0"/>
    <x v="34"/>
    <n v="1"/>
    <n v="15"/>
    <x v="7"/>
    <x v="34"/>
    <x v="2506"/>
    <d v="2014-10-30T15:40:52"/>
    <x v="2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x v="34"/>
    <n v="0"/>
    <n v="0"/>
    <x v="7"/>
    <x v="34"/>
    <x v="2507"/>
    <d v="2015-02-17T19:15:30"/>
    <x v="2"/>
  </r>
  <r>
    <n v="2508"/>
    <s v="Silver Linning Gourmet Fudge"/>
    <s v="I make Amazing homemade fudge available in 18 flavors. I want to open my own business to be able to let my area eat my incredible fudge"/>
    <x v="23"/>
    <n v="0"/>
    <x v="2"/>
    <s v="US"/>
    <s v="USD"/>
    <n v="1408056634"/>
    <n v="1405464634"/>
    <b v="0"/>
    <n v="0"/>
    <b v="0"/>
    <x v="34"/>
    <n v="0"/>
    <n v="0"/>
    <x v="7"/>
    <x v="34"/>
    <x v="2508"/>
    <d v="2014-10-14T16:20:28"/>
    <x v="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x v="34"/>
    <n v="1"/>
    <n v="35.71"/>
    <x v="7"/>
    <x v="34"/>
    <x v="2509"/>
    <d v="2014-06-19T03:43:24"/>
    <x v="2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x v="34"/>
    <n v="0"/>
    <n v="37.5"/>
    <x v="7"/>
    <x v="34"/>
    <x v="2510"/>
    <d v="2016-08-30T14:24:45"/>
    <x v="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x v="34"/>
    <n v="0"/>
    <n v="0"/>
    <x v="7"/>
    <x v="34"/>
    <x v="2511"/>
    <d v="2015-09-22T23:13:41"/>
    <x v="4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x v="34"/>
    <n v="0"/>
    <n v="0"/>
    <x v="7"/>
    <x v="34"/>
    <x v="2512"/>
    <d v="2016-03-31T13:46:00"/>
    <x v="5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x v="34"/>
    <n v="0"/>
    <n v="0"/>
    <x v="7"/>
    <x v="34"/>
    <x v="2513"/>
    <d v="2014-10-18T23:24:52"/>
    <x v="4"/>
  </r>
  <r>
    <n v="2514"/>
    <s v="Lunch For Tots"/>
    <s v="My little cafe has been challenged to provide healthy, fun lunches to kids at a Montessori School. Local/organic as much as possible."/>
    <x v="15"/>
    <n v="210"/>
    <x v="2"/>
    <s v="US"/>
    <s v="USD"/>
    <n v="1408526477"/>
    <n v="1407057677"/>
    <b v="0"/>
    <n v="4"/>
    <b v="0"/>
    <x v="34"/>
    <n v="2"/>
    <n v="52.5"/>
    <x v="7"/>
    <x v="34"/>
    <x v="2514"/>
    <d v="2014-11-18T19:22:37"/>
    <x v="5"/>
  </r>
  <r>
    <n v="2515"/>
    <s v="The Barrel Room Restaurant &amp; Tavern"/>
    <s v="The Barrel Room SF is moving to a new location in San Francisco with a 60-seat restaurant &amp; full liquor. Help us make our move amazing!"/>
    <x v="11"/>
    <n v="930"/>
    <x v="2"/>
    <s v="US"/>
    <s v="USD"/>
    <n v="1424635753"/>
    <n v="1422043753"/>
    <b v="0"/>
    <n v="12"/>
    <b v="0"/>
    <x v="34"/>
    <n v="19"/>
    <n v="77.5"/>
    <x v="7"/>
    <x v="34"/>
    <x v="2515"/>
    <d v="2012-05-29T20:16:11"/>
    <x v="2"/>
  </r>
  <r>
    <n v="2516"/>
    <s v="Morning Glory"/>
    <s v="Hi, everyone my name is Alex, and i want to create not just a cafe spot, but a place that gives everyone a nice warm homey feeling."/>
    <x v="30"/>
    <n v="0"/>
    <x v="2"/>
    <s v="US"/>
    <s v="USD"/>
    <n v="1417279252"/>
    <n v="1414683652"/>
    <b v="0"/>
    <n v="0"/>
    <b v="0"/>
    <x v="34"/>
    <n v="0"/>
    <n v="0"/>
    <x v="7"/>
    <x v="34"/>
    <x v="2516"/>
    <d v="2014-11-10T02:11:14"/>
    <x v="5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x v="34"/>
    <n v="10"/>
    <n v="53.55"/>
    <x v="7"/>
    <x v="34"/>
    <x v="2517"/>
    <d v="2013-09-29T18:01:31"/>
    <x v="2"/>
  </r>
  <r>
    <n v="2518"/>
    <s v="Southern California's Backroad Eateries"/>
    <s v="I am traveling the backroads of Southern California, to discover the best out-of-the-way eateries the area has to offer"/>
    <x v="11"/>
    <n v="0"/>
    <x v="2"/>
    <s v="US"/>
    <s v="USD"/>
    <n v="1415899228"/>
    <n v="1413303628"/>
    <b v="0"/>
    <n v="0"/>
    <b v="0"/>
    <x v="34"/>
    <n v="0"/>
    <n v="0"/>
    <x v="7"/>
    <x v="34"/>
    <x v="2518"/>
    <d v="2015-08-01T20:01:43"/>
    <x v="5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x v="34"/>
    <n v="0"/>
    <n v="16.25"/>
    <x v="7"/>
    <x v="34"/>
    <x v="2519"/>
    <d v="2012-02-09T01:56:15"/>
    <x v="5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x v="34"/>
    <n v="0"/>
    <n v="0"/>
    <x v="7"/>
    <x v="34"/>
    <x v="2520"/>
    <d v="2015-03-18T20:45:05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x v="35"/>
    <n v="109"/>
    <n v="103.68"/>
    <x v="1"/>
    <x v="35"/>
    <x v="2521"/>
    <d v="2015-07-23T16:19:14"/>
    <x v="2"/>
  </r>
  <r>
    <n v="2522"/>
    <s v="FALLING MAN @ Center for Contemporary Opera"/>
    <s v="Based on Don DeLilloâ€™s powerful post-9/11 novel, Falling Man captures the first moments of the terrorist attacks that changed the world"/>
    <x v="11"/>
    <n v="5000"/>
    <x v="0"/>
    <s v="US"/>
    <s v="USD"/>
    <n v="1461336720"/>
    <n v="1459431960"/>
    <b v="0"/>
    <n v="27"/>
    <b v="1"/>
    <x v="35"/>
    <n v="100"/>
    <n v="185.19"/>
    <x v="1"/>
    <x v="35"/>
    <x v="2522"/>
    <d v="2012-07-17T20:22:46"/>
    <x v="4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x v="35"/>
    <n v="156"/>
    <n v="54.15"/>
    <x v="1"/>
    <x v="35"/>
    <x v="2523"/>
    <d v="2013-01-30T18:01:51"/>
    <x v="5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x v="35"/>
    <n v="102"/>
    <n v="177.21"/>
    <x v="1"/>
    <x v="35"/>
    <x v="2524"/>
    <d v="2009-11-10T16:48:32"/>
    <x v="5"/>
  </r>
  <r>
    <n v="2525"/>
    <s v="Jenny &amp; Rossâ”‚To Sing in Germany"/>
    <s v="Husband and wife operatic team specializing in German opera. Fundraising for an audition tour of Germany."/>
    <x v="8"/>
    <n v="8026"/>
    <x v="0"/>
    <s v="US"/>
    <s v="USD"/>
    <n v="1340914571"/>
    <n v="1338322571"/>
    <b v="0"/>
    <n v="80"/>
    <b v="1"/>
    <x v="35"/>
    <n v="100"/>
    <n v="100.33"/>
    <x v="1"/>
    <x v="35"/>
    <x v="2525"/>
    <d v="2014-10-31T18:59:05"/>
    <x v="7"/>
  </r>
  <r>
    <n v="2526"/>
    <s v="10 Years and Counting...a new album by Valor Brass!"/>
    <s v="New music and arrangements, amazing sound, brass chamber music at the highest level!  Be a part of our community!"/>
    <x v="24"/>
    <n v="4518"/>
    <x v="0"/>
    <s v="US"/>
    <s v="USD"/>
    <n v="1418014740"/>
    <n v="1415585474"/>
    <b v="0"/>
    <n v="33"/>
    <b v="1"/>
    <x v="35"/>
    <n v="113"/>
    <n v="136.91"/>
    <x v="1"/>
    <x v="35"/>
    <x v="2526"/>
    <d v="2013-07-09T02:32:46"/>
    <x v="5"/>
  </r>
  <r>
    <n v="2527"/>
    <s v="Britten in Song: A Centennial Celebration"/>
    <s v="Five Programs of Benjamin Britten's vocal works featuring over 20 extraordinary vocalists and pianists."/>
    <x v="24"/>
    <n v="4085"/>
    <x v="0"/>
    <s v="US"/>
    <s v="USD"/>
    <n v="1382068740"/>
    <n v="1380477691"/>
    <b v="0"/>
    <n v="71"/>
    <b v="1"/>
    <x v="35"/>
    <n v="102"/>
    <n v="57.54"/>
    <x v="1"/>
    <x v="35"/>
    <x v="2527"/>
    <d v="2011-06-02T15:34:15"/>
    <x v="6"/>
  </r>
  <r>
    <n v="2528"/>
    <s v="Three Voices"/>
    <s v="I've been offered a contract with HatHut to record Feldman's 'Three Voices', which would be my first solo disc. I need your help!"/>
    <x v="24"/>
    <n v="4289.99"/>
    <x v="0"/>
    <s v="GB"/>
    <s v="GBP"/>
    <n v="1440068400"/>
    <n v="1438459303"/>
    <b v="0"/>
    <n v="81"/>
    <b v="1"/>
    <x v="35"/>
    <n v="107"/>
    <n v="52.96"/>
    <x v="1"/>
    <x v="35"/>
    <x v="2528"/>
    <d v="2013-01-24T12:14:21"/>
    <x v="2"/>
  </r>
  <r>
    <n v="2529"/>
    <s v="UrbanArias is DC's Contemporary Opera Company"/>
    <s v="Opera. Short. New."/>
    <x v="13"/>
    <n v="6257"/>
    <x v="0"/>
    <s v="US"/>
    <s v="USD"/>
    <n v="1332636975"/>
    <n v="1328752575"/>
    <b v="0"/>
    <n v="76"/>
    <b v="1"/>
    <x v="35"/>
    <n v="104"/>
    <n v="82.33"/>
    <x v="1"/>
    <x v="35"/>
    <x v="2529"/>
    <d v="2014-12-04T21:39:12"/>
    <x v="7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x v="35"/>
    <n v="100"/>
    <n v="135.41999999999999"/>
    <x v="1"/>
    <x v="35"/>
    <x v="2530"/>
    <d v="2011-08-30T16:12:01"/>
    <x v="2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x v="35"/>
    <n v="100"/>
    <n v="74.069999999999993"/>
    <x v="1"/>
    <x v="35"/>
    <x v="2531"/>
    <d v="2013-07-28T10:46:58"/>
    <x v="2"/>
  </r>
  <r>
    <n v="2532"/>
    <s v="The Pacific Guitar Ensemble's Debut Recording!"/>
    <s v="Please help us record our first album, which will contain an exciting collection of works, old and new, for large guitar ensemble!"/>
    <x v="24"/>
    <n v="5045"/>
    <x v="0"/>
    <s v="US"/>
    <s v="USD"/>
    <n v="1345148566"/>
    <n v="1342556566"/>
    <b v="0"/>
    <n v="60"/>
    <b v="1"/>
    <x v="35"/>
    <n v="126"/>
    <n v="84.08"/>
    <x v="1"/>
    <x v="35"/>
    <x v="2532"/>
    <d v="2013-08-23T10:14:17"/>
    <x v="7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x v="35"/>
    <n v="111"/>
    <n v="61.03"/>
    <x v="1"/>
    <x v="35"/>
    <x v="2533"/>
    <d v="2010-12-02T02:34:58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4"/>
    <n v="2100"/>
    <x v="0"/>
    <s v="US"/>
    <s v="USD"/>
    <n v="1262325600"/>
    <n v="1257871712"/>
    <b v="0"/>
    <n v="14"/>
    <b v="1"/>
    <x v="35"/>
    <n v="105"/>
    <n v="150"/>
    <x v="1"/>
    <x v="35"/>
    <x v="2534"/>
    <d v="2012-06-08T12:29:29"/>
    <x v="8"/>
  </r>
  <r>
    <n v="2535"/>
    <s v="Mark Hayes Requiem Recording"/>
    <s v="Mark Hayes: Requiem Recording"/>
    <x v="23"/>
    <n v="20755"/>
    <x v="0"/>
    <s v="US"/>
    <s v="USD"/>
    <n v="1417463945"/>
    <n v="1414781945"/>
    <b v="0"/>
    <n v="78"/>
    <b v="1"/>
    <x v="35"/>
    <n v="104"/>
    <n v="266.08999999999997"/>
    <x v="1"/>
    <x v="35"/>
    <x v="2535"/>
    <d v="2015-01-23T03:18:58"/>
    <x v="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x v="35"/>
    <n v="116"/>
    <n v="7.25"/>
    <x v="1"/>
    <x v="35"/>
    <x v="2536"/>
    <d v="2013-09-07T20:36:19"/>
    <x v="6"/>
  </r>
  <r>
    <n v="2537"/>
    <s v="The Philadelphia Opera Collective presents Susannah"/>
    <s v="When an innocent girl is seen bathing by local church elders, she becomes the target of travelling, revivalist preacher Olin Blitch."/>
    <x v="29"/>
    <n v="1100"/>
    <x v="0"/>
    <s v="US"/>
    <s v="USD"/>
    <n v="1312212855"/>
    <n v="1307028855"/>
    <b v="0"/>
    <n v="11"/>
    <b v="1"/>
    <x v="35"/>
    <n v="110"/>
    <n v="100"/>
    <x v="1"/>
    <x v="35"/>
    <x v="2537"/>
    <d v="2012-03-05T18:33:23"/>
    <x v="1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x v="35"/>
    <n v="113"/>
    <n v="109.96"/>
    <x v="1"/>
    <x v="35"/>
    <x v="2538"/>
    <d v="2016-09-05T15:00:37"/>
    <x v="6"/>
  </r>
  <r>
    <n v="2539"/>
    <s v="The Flying Gambas"/>
    <s v="Help ABS Academy musicians get their cellos, gambas, &amp; contrabasses to San Francisco by supporting their instruments' travel."/>
    <x v="5"/>
    <n v="10025"/>
    <x v="0"/>
    <s v="US"/>
    <s v="USD"/>
    <n v="1422913152"/>
    <n v="1417729152"/>
    <b v="0"/>
    <n v="59"/>
    <b v="1"/>
    <x v="35"/>
    <n v="100"/>
    <n v="169.92"/>
    <x v="1"/>
    <x v="35"/>
    <x v="2539"/>
    <d v="2013-04-26T18:11:10"/>
    <x v="5"/>
  </r>
  <r>
    <n v="2540"/>
    <s v="Vladimir in Butterfly Country"/>
    <s v="â€œVladimir in Butterfly Countryâ€ is a chamber opera by composer Ann Callaway and Jaime Robles, which will premiere October 30, 2011."/>
    <x v="1"/>
    <n v="2585"/>
    <x v="0"/>
    <s v="US"/>
    <s v="USD"/>
    <n v="1319904721"/>
    <n v="1314720721"/>
    <b v="0"/>
    <n v="27"/>
    <b v="1"/>
    <x v="35"/>
    <n v="103"/>
    <n v="95.74"/>
    <x v="1"/>
    <x v="35"/>
    <x v="2540"/>
    <d v="2015-08-12T15:13:26"/>
    <x v="1"/>
  </r>
  <r>
    <n v="2541"/>
    <s v="Completion of Unique Recording of British and Finnish Music"/>
    <s v="A debut CD of romantic Fantasies by young composers Bridge, Ireland, Sibelius and a premiere recording of Bergman Trio Op. 2 from 1939"/>
    <x v="0"/>
    <n v="3746"/>
    <x v="0"/>
    <s v="GB"/>
    <s v="GBP"/>
    <n v="1380192418"/>
    <n v="1375008418"/>
    <b v="0"/>
    <n v="63"/>
    <b v="1"/>
    <x v="35"/>
    <n v="107"/>
    <n v="59.46"/>
    <x v="1"/>
    <x v="35"/>
    <x v="2541"/>
    <d v="2012-02-22T06:03:05"/>
    <x v="6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x v="35"/>
    <n v="104"/>
    <n v="55.77"/>
    <x v="1"/>
    <x v="35"/>
    <x v="2542"/>
    <d v="2017-02-03T19:26:21"/>
    <x v="6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x v="35"/>
    <n v="156"/>
    <n v="30.08"/>
    <x v="1"/>
    <x v="35"/>
    <x v="2543"/>
    <d v="2012-07-23T04:46:47"/>
    <x v="0"/>
  </r>
  <r>
    <n v="2544"/>
    <s v="Singing City Children's Choir"/>
    <s v="Bringing choral music and performance opportunities to under-served youth in West Philadelphia"/>
    <x v="11"/>
    <n v="5041"/>
    <x v="0"/>
    <s v="US"/>
    <s v="USD"/>
    <n v="1341750569"/>
    <n v="1339158569"/>
    <b v="0"/>
    <n v="57"/>
    <b v="1"/>
    <x v="35"/>
    <n v="101"/>
    <n v="88.44"/>
    <x v="1"/>
    <x v="35"/>
    <x v="2544"/>
    <d v="2015-05-01T01:52:43"/>
    <x v="7"/>
  </r>
  <r>
    <n v="2545"/>
    <s v="Larchmere String Quartet Debut Album: Music by Stephan Krehl"/>
    <s v="We're recording our debut album: a CD of the string quartet and clarinet quintet by Stephan Krehl for the Naxos label"/>
    <x v="14"/>
    <n v="3906"/>
    <x v="0"/>
    <s v="US"/>
    <s v="USD"/>
    <n v="1424997000"/>
    <n v="1421983138"/>
    <b v="0"/>
    <n v="61"/>
    <b v="1"/>
    <x v="35"/>
    <n v="195"/>
    <n v="64.03"/>
    <x v="1"/>
    <x v="35"/>
    <x v="2545"/>
    <d v="2012-04-27T15:43:13"/>
    <x v="2"/>
  </r>
  <r>
    <n v="2546"/>
    <s v="Cor Cantiamo's First Commercially Released Recording"/>
    <s v="We want to release an album of choral music by acclaimed Finnish composer Jaakko MÃ¤ntyjÃ¤rvi in 2014"/>
    <x v="0"/>
    <n v="3910"/>
    <x v="0"/>
    <s v="US"/>
    <s v="USD"/>
    <n v="1380949200"/>
    <n v="1378586179"/>
    <b v="0"/>
    <n v="65"/>
    <b v="1"/>
    <x v="35"/>
    <n v="112"/>
    <n v="60.15"/>
    <x v="1"/>
    <x v="35"/>
    <x v="2546"/>
    <d v="2012-11-09T23:47:37"/>
    <x v="6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x v="35"/>
    <n v="120"/>
    <n v="49.19"/>
    <x v="1"/>
    <x v="35"/>
    <x v="2547"/>
    <d v="2014-04-15T17:53:06"/>
    <x v="7"/>
  </r>
  <r>
    <n v="2548"/>
    <s v="IYSO Orchestra Academy &amp; Symphonic Concert 2016"/>
    <s v="This is the embryo of the change for future ecosystem of musical art  in Indonesia. Please support us to realize our program on Oct 9!"/>
    <x v="13"/>
    <n v="6111"/>
    <x v="0"/>
    <s v="FR"/>
    <s v="EUR"/>
    <n v="1475209620"/>
    <n v="1473087637"/>
    <b v="0"/>
    <n v="37"/>
    <b v="1"/>
    <x v="35"/>
    <n v="102"/>
    <n v="165.16"/>
    <x v="1"/>
    <x v="35"/>
    <x v="2548"/>
    <d v="2015-03-30T20:38:26"/>
    <x v="4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x v="35"/>
    <n v="103"/>
    <n v="43.62"/>
    <x v="1"/>
    <x v="35"/>
    <x v="2549"/>
    <d v="2011-10-13T20:58:04"/>
    <x v="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x v="35"/>
    <n v="101"/>
    <n v="43.7"/>
    <x v="1"/>
    <x v="35"/>
    <x v="2550"/>
    <d v="2015-02-04T22:49:34"/>
    <x v="2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x v="35"/>
    <n v="103"/>
    <n v="67.42"/>
    <x v="1"/>
    <x v="35"/>
    <x v="2551"/>
    <d v="2015-09-13T12:41:29"/>
    <x v="7"/>
  </r>
  <r>
    <n v="2552"/>
    <s v="DAVID, The Oratorio"/>
    <s v="World Premiere of a new oratorio with chorus, soloists, and orchestra, based on the Old Testament king and prophet, DAVID"/>
    <x v="10"/>
    <n v="3195"/>
    <x v="0"/>
    <s v="US"/>
    <s v="USD"/>
    <n v="1488741981"/>
    <n v="1486149981"/>
    <b v="0"/>
    <n v="18"/>
    <b v="1"/>
    <x v="35"/>
    <n v="107"/>
    <n v="177.5"/>
    <x v="1"/>
    <x v="35"/>
    <x v="2552"/>
    <d v="2016-08-12T12:35:39"/>
    <x v="3"/>
  </r>
  <r>
    <n v="2553"/>
    <s v="Help Fund Tara's Album of Rare 18-19th Century Italian Songs"/>
    <s v="Help me be one of the first to record these beautiful songs and arrangements by 18-19th century masters of the classical guitar."/>
    <x v="16"/>
    <n v="2333"/>
    <x v="0"/>
    <s v="US"/>
    <s v="USD"/>
    <n v="1348202807"/>
    <n v="1343018807"/>
    <b v="0"/>
    <n v="60"/>
    <b v="1"/>
    <x v="35"/>
    <n v="156"/>
    <n v="38.880000000000003"/>
    <x v="1"/>
    <x v="35"/>
    <x v="2553"/>
    <d v="2015-05-31T03:20:51"/>
    <x v="7"/>
  </r>
  <r>
    <n v="2554"/>
    <s v="Patagonia Winds: Wind Quintet Commission Project"/>
    <s v="Join forces with the Patagonia Winds to commission a new wind quintet to premiere at the 2015 National Flute Association Convention!"/>
    <x v="10"/>
    <n v="3684"/>
    <x v="0"/>
    <s v="US"/>
    <s v="USD"/>
    <n v="1433131140"/>
    <n v="1430445163"/>
    <b v="0"/>
    <n v="67"/>
    <b v="1"/>
    <x v="35"/>
    <n v="123"/>
    <n v="54.99"/>
    <x v="1"/>
    <x v="35"/>
    <x v="2554"/>
    <d v="2014-07-02T00:58:19"/>
    <x v="2"/>
  </r>
  <r>
    <n v="2555"/>
    <s v="Send Brandon Rumsey to Brevard Music Center"/>
    <s v="At Brevard Music Center, a foremost summer music study program, I will compose a new work for large chamber ensemble for performance."/>
    <x v="14"/>
    <n v="2147"/>
    <x v="0"/>
    <s v="US"/>
    <s v="USD"/>
    <n v="1338219793"/>
    <n v="1335541393"/>
    <b v="0"/>
    <n v="35"/>
    <b v="1"/>
    <x v="35"/>
    <n v="107"/>
    <n v="61.34"/>
    <x v="1"/>
    <x v="35"/>
    <x v="2555"/>
    <d v="2016-03-11T15:36:29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x v="35"/>
    <n v="106"/>
    <n v="23.12"/>
    <x v="1"/>
    <x v="35"/>
    <x v="2556"/>
    <d v="2014-07-22T23:32:28"/>
    <x v="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x v="35"/>
    <n v="118"/>
    <n v="29.61"/>
    <x v="1"/>
    <x v="35"/>
    <x v="2557"/>
    <d v="2015-03-24T21:05:38"/>
    <x v="5"/>
  </r>
  <r>
    <n v="2558"/>
    <s v="Hopkins Sinfonia 2015 Season"/>
    <s v="The Hopkins Sinfonia is looking for your support to run our 2015 Season made up of five concerts."/>
    <x v="22"/>
    <n v="1361"/>
    <x v="0"/>
    <s v="AU"/>
    <s v="AUD"/>
    <n v="1430488740"/>
    <n v="1427747906"/>
    <b v="0"/>
    <n v="18"/>
    <b v="1"/>
    <x v="35"/>
    <n v="109"/>
    <n v="75.61"/>
    <x v="1"/>
    <x v="35"/>
    <x v="2558"/>
    <d v="2016-08-02T15:59:54"/>
    <x v="2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x v="35"/>
    <n v="111"/>
    <n v="35.6"/>
    <x v="1"/>
    <x v="35"/>
    <x v="2559"/>
    <d v="2015-08-18T02:31:52"/>
    <x v="1"/>
  </r>
  <r>
    <n v="2560"/>
    <s v="Courting Rites of Cranes CD recording"/>
    <s v="New CD of favourite chamber music by Welsh composer Michael Parkin featuring debut recordings by outstanding young musicians."/>
    <x v="10"/>
    <n v="3003"/>
    <x v="0"/>
    <s v="GB"/>
    <s v="GBP"/>
    <n v="1425682174"/>
    <n v="1423090174"/>
    <b v="0"/>
    <n v="21"/>
    <b v="1"/>
    <x v="35"/>
    <n v="100"/>
    <n v="143"/>
    <x v="1"/>
    <x v="35"/>
    <x v="2560"/>
    <d v="2017-01-09T21:40:35"/>
    <x v="2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x v="19"/>
    <n v="0"/>
    <n v="0"/>
    <x v="7"/>
    <x v="19"/>
    <x v="2561"/>
    <d v="2016-03-20T08:12:01"/>
    <x v="2"/>
  </r>
  <r>
    <n v="2562"/>
    <s v="Jamaican food truck in Munich in the making! (Canceled)"/>
    <s v="Hail up - Wah gwaan ?_x000a_We are creating a foodtruck that will serve typical, traditional Jamaican jerk chicken/pork and more!"/>
    <x v="5"/>
    <n v="75"/>
    <x v="1"/>
    <s v="DE"/>
    <s v="EUR"/>
    <n v="1476189339"/>
    <n v="1471005339"/>
    <b v="0"/>
    <n v="3"/>
    <b v="0"/>
    <x v="19"/>
    <n v="1"/>
    <n v="25"/>
    <x v="7"/>
    <x v="19"/>
    <x v="2562"/>
    <d v="2015-03-14T02:51:57"/>
    <x v="4"/>
  </r>
  <r>
    <n v="2563"/>
    <s v="Phoenix Pearl Boba Tea Truck (Canceled)"/>
    <s v="Michigan based bubble tea and specialty ice cream food truck"/>
    <x v="23"/>
    <n v="0"/>
    <x v="1"/>
    <s v="US"/>
    <s v="USD"/>
    <n v="1438226451"/>
    <n v="1433042451"/>
    <b v="0"/>
    <n v="0"/>
    <b v="0"/>
    <x v="19"/>
    <n v="0"/>
    <n v="0"/>
    <x v="7"/>
    <x v="19"/>
    <x v="2563"/>
    <d v="2014-07-09T14:12:29"/>
    <x v="2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x v="19"/>
    <n v="0"/>
    <n v="0"/>
    <x v="7"/>
    <x v="19"/>
    <x v="2564"/>
    <d v="2016-04-27T19:49:05"/>
    <x v="5"/>
  </r>
  <r>
    <n v="2565"/>
    <s v="The Sketchy Pelican (Canceled)"/>
    <s v="The Sketchy Pelican. Is my vision to bring raw, honest, soulful, creative, thoght provoking cuisine to food truck form"/>
    <x v="5"/>
    <n v="100"/>
    <x v="1"/>
    <s v="US"/>
    <s v="USD"/>
    <n v="1462827000"/>
    <n v="1457710589"/>
    <b v="0"/>
    <n v="1"/>
    <b v="0"/>
    <x v="19"/>
    <n v="1"/>
    <n v="100"/>
    <x v="7"/>
    <x v="19"/>
    <x v="2565"/>
    <d v="2014-12-13T02:36:34"/>
    <x v="4"/>
  </r>
  <r>
    <n v="2566"/>
    <s v="Mamma B's Pizza Get's Rolling (Canceled)"/>
    <s v="You can skip the hotdog cart and enjoy fresh, hot, delicious, handmade pizza when Mamma B's takes her show on the road!"/>
    <x v="20"/>
    <n v="0"/>
    <x v="1"/>
    <s v="US"/>
    <s v="USD"/>
    <n v="1408663948"/>
    <n v="1406071948"/>
    <b v="0"/>
    <n v="0"/>
    <b v="0"/>
    <x v="19"/>
    <n v="0"/>
    <n v="0"/>
    <x v="7"/>
    <x v="19"/>
    <x v="2566"/>
    <d v="2015-02-25T00:14:07"/>
    <x v="5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x v="19"/>
    <n v="0"/>
    <n v="60"/>
    <x v="7"/>
    <x v="19"/>
    <x v="2567"/>
    <d v="2014-07-10T19:41:37"/>
    <x v="2"/>
  </r>
  <r>
    <n v="2568"/>
    <s v="Barney's, deliciously New York - Vintage 1972 Chevy P10"/>
    <s v="Barney's is seriously delicious New York food. Cooking everything from scratch on our American food truck. London here we come..."/>
    <x v="5"/>
    <n v="50"/>
    <x v="1"/>
    <s v="GB"/>
    <s v="GBP"/>
    <n v="1472745594"/>
    <n v="1470153594"/>
    <b v="0"/>
    <n v="1"/>
    <b v="0"/>
    <x v="19"/>
    <n v="1"/>
    <n v="50"/>
    <x v="7"/>
    <x v="19"/>
    <x v="2568"/>
    <d v="2015-08-22T00:32:59"/>
    <x v="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x v="19"/>
    <n v="2"/>
    <n v="72.5"/>
    <x v="7"/>
    <x v="19"/>
    <x v="2569"/>
    <d v="2014-07-17T19:55:03"/>
    <x v="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x v="19"/>
    <n v="1"/>
    <n v="29.5"/>
    <x v="7"/>
    <x v="19"/>
    <x v="2570"/>
    <d v="2015-04-16T07:50:03"/>
    <x v="3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x v="19"/>
    <n v="0"/>
    <n v="62.5"/>
    <x v="7"/>
    <x v="19"/>
    <x v="2571"/>
    <d v="2015-10-17T15:04:58"/>
    <x v="4"/>
  </r>
  <r>
    <n v="2572"/>
    <s v="A Dream of Naughty Nachos (Canceled)"/>
    <s v="Mesquite smoked brisket nachos, food truck style, with homemade salsa to make your taste buds dance."/>
    <x v="12"/>
    <n v="0"/>
    <x v="1"/>
    <s v="US"/>
    <s v="USD"/>
    <n v="1428893517"/>
    <n v="1426301517"/>
    <b v="0"/>
    <n v="0"/>
    <b v="0"/>
    <x v="19"/>
    <n v="0"/>
    <n v="0"/>
    <x v="7"/>
    <x v="19"/>
    <x v="2572"/>
    <d v="2016-09-29T23:43:54"/>
    <x v="2"/>
  </r>
  <r>
    <n v="2573"/>
    <s v="Southern Flair Pork-Ka-Bobs (Canceled)"/>
    <s v="I have perfected my porkkabob recipe.I'm ready to start my own business!I need funds for the bbq pit and trailer and start up supplies."/>
    <x v="8"/>
    <n v="0"/>
    <x v="1"/>
    <s v="US"/>
    <s v="USD"/>
    <n v="1408803149"/>
    <n v="1404915149"/>
    <b v="0"/>
    <n v="0"/>
    <b v="0"/>
    <x v="19"/>
    <n v="0"/>
    <n v="0"/>
    <x v="7"/>
    <x v="19"/>
    <x v="2573"/>
    <d v="2015-01-15T18:28:00"/>
    <x v="5"/>
  </r>
  <r>
    <n v="2574"/>
    <s v="Da Pickney Dem Jamaican Jerk (Canceled)"/>
    <s v="The Best Jamaican Jerk outside of Kingston! The name means &quot;for the children&quot;, my children, the reasons why I cook and why I live!"/>
    <x v="5"/>
    <n v="0"/>
    <x v="1"/>
    <s v="US"/>
    <s v="USD"/>
    <n v="1463600945"/>
    <n v="1461786545"/>
    <b v="0"/>
    <n v="0"/>
    <b v="0"/>
    <x v="19"/>
    <n v="0"/>
    <n v="0"/>
    <x v="7"/>
    <x v="19"/>
    <x v="2574"/>
    <d v="2015-05-16T04:09:29"/>
    <x v="4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x v="19"/>
    <n v="0"/>
    <n v="0"/>
    <x v="7"/>
    <x v="19"/>
    <x v="2575"/>
    <d v="2014-06-05T23:07:12"/>
    <x v="5"/>
  </r>
  <r>
    <n v="2576"/>
    <s v="2 Go Fast Food (Canceled)"/>
    <s v="A New Twist with an American and Philippine fast food Mobile Trailer."/>
    <x v="5"/>
    <n v="0"/>
    <x v="1"/>
    <s v="US"/>
    <s v="USD"/>
    <n v="1428707647"/>
    <n v="1424823247"/>
    <b v="0"/>
    <n v="0"/>
    <b v="0"/>
    <x v="19"/>
    <n v="0"/>
    <n v="0"/>
    <x v="7"/>
    <x v="19"/>
    <x v="2576"/>
    <d v="2015-11-25T07:55:36"/>
    <x v="2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x v="19"/>
    <n v="0"/>
    <n v="0"/>
    <x v="7"/>
    <x v="19"/>
    <x v="2577"/>
    <d v="2015-11-30T16:12:33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x v="13"/>
    <n v="0"/>
    <x v="1"/>
    <s v="US"/>
    <s v="USD"/>
    <n v="1444410000"/>
    <n v="1440203579"/>
    <b v="0"/>
    <n v="0"/>
    <b v="0"/>
    <x v="19"/>
    <n v="0"/>
    <n v="0"/>
    <x v="7"/>
    <x v="19"/>
    <x v="2578"/>
    <d v="2015-02-07T16:13:46"/>
    <x v="2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x v="19"/>
    <n v="0"/>
    <n v="23.08"/>
    <x v="7"/>
    <x v="19"/>
    <x v="2579"/>
    <d v="2016-02-22T12:52:07"/>
    <x v="5"/>
  </r>
  <r>
    <n v="2580"/>
    <s v="Build Phatboyz Food Truck (Canceled)"/>
    <s v="Planning to build this truck into a full rolling fold out cook shack,providing clean cold drinking water to all festival goers"/>
    <x v="2"/>
    <n v="51"/>
    <x v="1"/>
    <s v="US"/>
    <s v="USD"/>
    <n v="1431745200"/>
    <n v="1429170603"/>
    <b v="0"/>
    <n v="2"/>
    <b v="0"/>
    <x v="19"/>
    <n v="1"/>
    <n v="25.5"/>
    <x v="7"/>
    <x v="19"/>
    <x v="2580"/>
    <d v="2016-01-19T14:08:17"/>
    <x v="2"/>
  </r>
  <r>
    <n v="2581"/>
    <s v="A Flying Sausage Food Truck"/>
    <s v="Creating a Food Truck to bring gourmet sausage sliders to Jacksonville, FL for breakfast, lunch, and special events."/>
    <x v="11"/>
    <n v="530"/>
    <x v="2"/>
    <s v="US"/>
    <s v="USD"/>
    <n v="1447689898"/>
    <n v="1445094298"/>
    <b v="0"/>
    <n v="11"/>
    <b v="0"/>
    <x v="19"/>
    <n v="11"/>
    <n v="48.18"/>
    <x v="7"/>
    <x v="19"/>
    <x v="2581"/>
    <d v="2016-01-13T21:45:24"/>
    <x v="2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x v="19"/>
    <n v="0"/>
    <n v="1"/>
    <x v="7"/>
    <x v="19"/>
    <x v="2582"/>
    <d v="2014-09-05T19:13:41"/>
    <x v="4"/>
  </r>
  <r>
    <n v="2583"/>
    <s v="Crazy Daisy Food Truck"/>
    <s v="Crazy Daisy will become the newest member of the food truck distributors in Kansas City, Missouri."/>
    <x v="29"/>
    <n v="5"/>
    <x v="2"/>
    <s v="US"/>
    <s v="USD"/>
    <n v="1426526880"/>
    <n v="1421346480"/>
    <b v="0"/>
    <n v="5"/>
    <b v="0"/>
    <x v="19"/>
    <n v="1"/>
    <n v="1"/>
    <x v="7"/>
    <x v="19"/>
    <x v="2583"/>
    <d v="2015-03-26T20:17:06"/>
    <x v="2"/>
  </r>
  <r>
    <n v="2584"/>
    <s v="Culinary Arts Food Truck Style"/>
    <s v="Bringing quality food to the masses using local premium ingredients, but at a food truck price!"/>
    <x v="5"/>
    <n v="0"/>
    <x v="2"/>
    <s v="US"/>
    <s v="USD"/>
    <n v="1434341369"/>
    <n v="1431749369"/>
    <b v="0"/>
    <n v="0"/>
    <b v="0"/>
    <x v="19"/>
    <n v="0"/>
    <n v="0"/>
    <x v="7"/>
    <x v="19"/>
    <x v="2584"/>
    <d v="2014-07-08T23:13:48"/>
    <x v="2"/>
  </r>
  <r>
    <n v="2585"/>
    <s v="Evie's Eats and Natural Treats Food Truck"/>
    <s v="Evie's Eats uses local ingredients to create sweet treats, healthy snacks and on the go meals, all with the family budget in mind!"/>
    <x v="12"/>
    <n v="50"/>
    <x v="2"/>
    <s v="US"/>
    <s v="USD"/>
    <n v="1404601632"/>
    <n v="1402009632"/>
    <b v="0"/>
    <n v="1"/>
    <b v="0"/>
    <x v="19"/>
    <n v="0"/>
    <n v="50"/>
    <x v="7"/>
    <x v="19"/>
    <x v="2585"/>
    <d v="2017-01-25T05:51:40"/>
    <x v="5"/>
  </r>
  <r>
    <n v="2586"/>
    <s v="Inspire Healthy Eating"/>
    <s v="I would like to bring fresh salad and food to the streets of London at a reasonable price."/>
    <x v="10"/>
    <n v="5"/>
    <x v="2"/>
    <s v="GB"/>
    <s v="GBP"/>
    <n v="1451030136"/>
    <n v="1448438136"/>
    <b v="0"/>
    <n v="1"/>
    <b v="0"/>
    <x v="19"/>
    <n v="0"/>
    <n v="5"/>
    <x v="7"/>
    <x v="19"/>
    <x v="2586"/>
    <d v="2014-07-08T15:56:49"/>
    <x v="2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x v="19"/>
    <n v="2"/>
    <n v="202.83"/>
    <x v="7"/>
    <x v="19"/>
    <x v="2587"/>
    <d v="2016-05-20T08:11:57"/>
    <x v="2"/>
  </r>
  <r>
    <n v="2588"/>
    <s v="Stacey's $5 Dollar Hollar Food Truck Home of the Freak"/>
    <s v="We are a Asian fusion inspired American Fare Food Truck Home of the Freak Sandwich So that means Come And Get Your Freak On! eat big."/>
    <x v="13"/>
    <n v="233"/>
    <x v="2"/>
    <s v="US"/>
    <s v="USD"/>
    <n v="1427807640"/>
    <n v="1423325626"/>
    <b v="0"/>
    <n v="8"/>
    <b v="0"/>
    <x v="19"/>
    <n v="4"/>
    <n v="29.13"/>
    <x v="7"/>
    <x v="19"/>
    <x v="2588"/>
    <d v="2015-08-24T20:10:01"/>
    <x v="2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x v="19"/>
    <n v="0"/>
    <n v="5"/>
    <x v="7"/>
    <x v="19"/>
    <x v="2589"/>
    <d v="2014-06-19T18:05:47"/>
    <x v="4"/>
  </r>
  <r>
    <n v="2590"/>
    <s v="Magic Kick Coffee - coffee that makes your day"/>
    <s v="First in Perth self-contained eco-friendly coffee car based on Ford Fiesta. In the end of the projrct I need your help to make it real!"/>
    <x v="10"/>
    <n v="0"/>
    <x v="2"/>
    <s v="AU"/>
    <s v="AUD"/>
    <n v="1453817297"/>
    <n v="1453212497"/>
    <b v="0"/>
    <n v="0"/>
    <b v="0"/>
    <x v="19"/>
    <n v="0"/>
    <n v="0"/>
    <x v="7"/>
    <x v="19"/>
    <x v="2590"/>
    <d v="2016-01-25T21:36:40"/>
    <x v="4"/>
  </r>
  <r>
    <n v="2591"/>
    <s v="patent pending"/>
    <s v="Hi everyone I am a 26 year old single mom trying to start her own food business! I need to first afford the patent to reveal more!"/>
    <x v="16"/>
    <n v="26"/>
    <x v="2"/>
    <s v="US"/>
    <s v="USD"/>
    <n v="1457901924"/>
    <n v="1452721524"/>
    <b v="0"/>
    <n v="2"/>
    <b v="0"/>
    <x v="19"/>
    <n v="2"/>
    <n v="13"/>
    <x v="7"/>
    <x v="19"/>
    <x v="2591"/>
    <d v="2012-08-29T21:39:09"/>
    <x v="4"/>
  </r>
  <r>
    <n v="2592"/>
    <s v="El Carte 303"/>
    <s v="El Carte is revolutionizing the food truck industry. Meet the new food trike. #oneandonly  we going to spread the awesomeness all over!"/>
    <x v="12"/>
    <n v="50"/>
    <x v="2"/>
    <s v="US"/>
    <s v="USD"/>
    <n v="1412536421"/>
    <n v="1409944421"/>
    <b v="0"/>
    <n v="1"/>
    <b v="0"/>
    <x v="19"/>
    <n v="0"/>
    <n v="50"/>
    <x v="7"/>
    <x v="19"/>
    <x v="2592"/>
    <d v="2014-10-03T17:56:08"/>
    <x v="5"/>
  </r>
  <r>
    <n v="2593"/>
    <s v="L.J. Silvers' Ice Cream and Taco Van"/>
    <s v="What could be better than satisfying your hunger with ice cream or a taco (or both) from a 1970's mural van blastin disco music!"/>
    <x v="5"/>
    <n v="0"/>
    <x v="2"/>
    <s v="US"/>
    <s v="USD"/>
    <n v="1429993026"/>
    <n v="1427401026"/>
    <b v="0"/>
    <n v="0"/>
    <b v="0"/>
    <x v="19"/>
    <n v="0"/>
    <n v="0"/>
    <x v="7"/>
    <x v="19"/>
    <x v="2593"/>
    <d v="2013-12-09T21:54:14"/>
    <x v="2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x v="19"/>
    <n v="0"/>
    <n v="1"/>
    <x v="7"/>
    <x v="19"/>
    <x v="2594"/>
    <d v="2012-03-30T01:13:43"/>
    <x v="5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x v="19"/>
    <n v="12"/>
    <n v="96.05"/>
    <x v="7"/>
    <x v="19"/>
    <x v="2595"/>
    <d v="2016-05-18T12:59:50"/>
    <x v="3"/>
  </r>
  <r>
    <n v="2596"/>
    <s v="The Chef Express Food Truck"/>
    <s v="I'm bringing passion, talent, and most importantly some amazing gourmet food to the streets of Lethbridge and southern Alberta."/>
    <x v="20"/>
    <n v="8256"/>
    <x v="2"/>
    <s v="CA"/>
    <s v="CAD"/>
    <n v="1407427009"/>
    <n v="1404835009"/>
    <b v="0"/>
    <n v="27"/>
    <b v="0"/>
    <x v="19"/>
    <n v="24"/>
    <n v="305.77999999999997"/>
    <x v="7"/>
    <x v="19"/>
    <x v="2596"/>
    <d v="2014-03-28T17:06:22"/>
    <x v="5"/>
  </r>
  <r>
    <n v="2597"/>
    <s v="Cafe Nomad back on the road! Coffee van's poorly."/>
    <s v="We have a great little coffee business but the van is currently limping! We don't have the capital to replace it. Please help us!"/>
    <x v="16"/>
    <n v="85"/>
    <x v="2"/>
    <s v="GB"/>
    <s v="GBP"/>
    <n v="1466323917"/>
    <n v="1463731917"/>
    <b v="0"/>
    <n v="7"/>
    <b v="0"/>
    <x v="19"/>
    <n v="6"/>
    <n v="12.14"/>
    <x v="7"/>
    <x v="19"/>
    <x v="2597"/>
    <d v="2015-06-29T20:59:32"/>
    <x v="4"/>
  </r>
  <r>
    <n v="2598"/>
    <s v="Rovin' Okie's Fried Pies gourmet southern fried pies."/>
    <s v="I'm ready to make Tulsa happy and aware that love and kindness go hand in hand with good food!"/>
    <x v="10"/>
    <n v="1170"/>
    <x v="2"/>
    <s v="US"/>
    <s v="USD"/>
    <n v="1443039001"/>
    <n v="1440447001"/>
    <b v="0"/>
    <n v="14"/>
    <b v="0"/>
    <x v="19"/>
    <n v="39"/>
    <n v="83.57"/>
    <x v="7"/>
    <x v="19"/>
    <x v="2598"/>
    <d v="2017-02-01T19:14:28"/>
    <x v="2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x v="19"/>
    <n v="1"/>
    <n v="18"/>
    <x v="7"/>
    <x v="19"/>
    <x v="2599"/>
    <d v="2012-06-15T05:42:31"/>
    <x v="5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x v="19"/>
    <n v="7"/>
    <n v="115.53"/>
    <x v="7"/>
    <x v="19"/>
    <x v="2600"/>
    <d v="2016-07-13T21:08:45"/>
    <x v="4"/>
  </r>
  <r>
    <n v="2601"/>
    <s v="Launch a TARDIS into SPACE!"/>
    <s v="I'll be launching a small model TARDIS into (near) SPACE and filming the ascension and descension as a mini-documentary for YouTube."/>
    <x v="4"/>
    <n v="3307"/>
    <x v="0"/>
    <s v="US"/>
    <s v="USD"/>
    <n v="1347508740"/>
    <n v="1346276349"/>
    <b v="1"/>
    <n v="151"/>
    <b v="1"/>
    <x v="36"/>
    <n v="661"/>
    <n v="21.9"/>
    <x v="3"/>
    <x v="36"/>
    <x v="2601"/>
    <d v="2016-11-30T08:03:34"/>
    <x v="7"/>
  </r>
  <r>
    <n v="2602"/>
    <s v="Historic Robotic Spacecraft Poster Series"/>
    <s v="Three screen-printed posters celebrating the most popular and most notable interplanetary robotic space missions."/>
    <x v="15"/>
    <n v="39131"/>
    <x v="0"/>
    <s v="US"/>
    <s v="USD"/>
    <n v="1415827200"/>
    <n v="1412358968"/>
    <b v="1"/>
    <n v="489"/>
    <b v="1"/>
    <x v="36"/>
    <n v="326"/>
    <n v="80.02"/>
    <x v="3"/>
    <x v="36"/>
    <x v="2602"/>
    <d v="2014-12-09T03:26:10"/>
    <x v="5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x v="36"/>
    <n v="101"/>
    <n v="35.520000000000003"/>
    <x v="3"/>
    <x v="36"/>
    <x v="2603"/>
    <d v="2012-08-22T19:38:14"/>
    <x v="6"/>
  </r>
  <r>
    <n v="2604"/>
    <s v="Hermes Spacecraft"/>
    <s v="We're building a full size rocket motor for our Hermes Spacecraft.  Help us Kickstart the next generation of space travel!"/>
    <x v="23"/>
    <n v="20843.599999999999"/>
    <x v="0"/>
    <s v="US"/>
    <s v="USD"/>
    <n v="1335662023"/>
    <n v="1333070023"/>
    <b v="1"/>
    <n v="321"/>
    <b v="1"/>
    <x v="36"/>
    <n v="104"/>
    <n v="64.930000000000007"/>
    <x v="3"/>
    <x v="36"/>
    <x v="2604"/>
    <d v="2014-04-01T17:00:12"/>
    <x v="7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x v="36"/>
    <n v="107"/>
    <n v="60.97"/>
    <x v="3"/>
    <x v="36"/>
    <x v="2605"/>
    <d v="2016-03-24T11:56:04"/>
    <x v="4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x v="36"/>
    <n v="110"/>
    <n v="31.44"/>
    <x v="3"/>
    <x v="36"/>
    <x v="2606"/>
    <d v="2015-07-26T23:52:09"/>
    <x v="5"/>
  </r>
  <r>
    <n v="2607"/>
    <s v="Historic Robotic Spacecraft Poster Series Two"/>
    <s v="Chop Shopâ€™s second series of posters celebrating the most popular and most notable robotic space exploration missions."/>
    <x v="8"/>
    <n v="32616"/>
    <x v="0"/>
    <s v="US"/>
    <s v="USD"/>
    <n v="1439344800"/>
    <n v="1435611572"/>
    <b v="1"/>
    <n v="398"/>
    <b v="1"/>
    <x v="36"/>
    <n v="408"/>
    <n v="81.95"/>
    <x v="3"/>
    <x v="36"/>
    <x v="2607"/>
    <d v="2014-09-20T20:59:11"/>
    <x v="2"/>
  </r>
  <r>
    <n v="2608"/>
    <s v="Giant Leaps in Space Poster Series"/>
    <s v="Giant Leaps featuring the historic missions of human spaceflight is the third in our series of space exploration prints"/>
    <x v="8"/>
    <n v="17914"/>
    <x v="0"/>
    <s v="US"/>
    <s v="USD"/>
    <n v="1489536000"/>
    <n v="1485976468"/>
    <b v="1"/>
    <n v="304"/>
    <b v="1"/>
    <x v="36"/>
    <n v="224"/>
    <n v="58.93"/>
    <x v="3"/>
    <x v="36"/>
    <x v="2608"/>
    <d v="2015-10-02T19:01:01"/>
    <x v="3"/>
  </r>
  <r>
    <n v="2609"/>
    <s v="ArduSat - Your Arduino Experiment in Space"/>
    <s v="We love Arduino and we love space exploration. So we decided to combine them and let people run their own space experiments!"/>
    <x v="20"/>
    <n v="106330.39"/>
    <x v="0"/>
    <s v="US"/>
    <s v="USD"/>
    <n v="1342330951"/>
    <n v="1339738951"/>
    <b v="1"/>
    <n v="676"/>
    <b v="1"/>
    <x v="36"/>
    <n v="304"/>
    <n v="157.29"/>
    <x v="3"/>
    <x v="36"/>
    <x v="2609"/>
    <d v="2015-09-26T21:13:24"/>
    <x v="7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x v="36"/>
    <n v="141"/>
    <n v="55.76"/>
    <x v="3"/>
    <x v="36"/>
    <x v="2610"/>
    <d v="2015-09-04T04:00:42"/>
    <x v="4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x v="36"/>
    <n v="2791"/>
    <n v="83.8"/>
    <x v="3"/>
    <x v="36"/>
    <x v="2611"/>
    <d v="2015-04-21T17:56:28"/>
    <x v="4"/>
  </r>
  <r>
    <n v="2612"/>
    <s v="Starscraper: The Next Generation of Suborbital Rockets"/>
    <s v="What if we built a rocket that is better than a NASA or commercially available rocket? What if we did it with students?"/>
    <x v="5"/>
    <n v="17176.13"/>
    <x v="0"/>
    <s v="US"/>
    <s v="USD"/>
    <n v="1420773970"/>
    <n v="1418095570"/>
    <b v="1"/>
    <n v="294"/>
    <b v="1"/>
    <x v="36"/>
    <n v="172"/>
    <n v="58.42"/>
    <x v="3"/>
    <x v="36"/>
    <x v="2612"/>
    <d v="2016-11-15T17:50:16"/>
    <x v="5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x v="36"/>
    <n v="101"/>
    <n v="270.57"/>
    <x v="3"/>
    <x v="36"/>
    <x v="2613"/>
    <d v="2016-11-18T06:09:26"/>
    <x v="7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x v="36"/>
    <n v="102"/>
    <n v="107.1"/>
    <x v="3"/>
    <x v="36"/>
    <x v="2614"/>
    <d v="2012-08-23T10:07:02"/>
    <x v="5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x v="36"/>
    <n v="170"/>
    <n v="47.18"/>
    <x v="3"/>
    <x v="36"/>
    <x v="2615"/>
    <d v="2016-10-15T19:26:48"/>
    <x v="4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x v="36"/>
    <n v="115"/>
    <n v="120.31"/>
    <x v="3"/>
    <x v="36"/>
    <x v="2616"/>
    <d v="2015-05-04T15:04:29"/>
    <x v="2"/>
  </r>
  <r>
    <n v="2617"/>
    <s v="Equatorial Sundial - Learn about planetary motion!"/>
    <s v="A simple way to learn and teach complex astronomical concepts. Awesome educational experiment, class demo or desktop display."/>
    <x v="4"/>
    <n v="4388"/>
    <x v="0"/>
    <s v="US"/>
    <s v="USD"/>
    <n v="1413838751"/>
    <n v="1411246751"/>
    <b v="1"/>
    <n v="159"/>
    <b v="1"/>
    <x v="36"/>
    <n v="878"/>
    <n v="27.6"/>
    <x v="3"/>
    <x v="36"/>
    <x v="2617"/>
    <d v="2015-10-27T19:54:21"/>
    <x v="5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x v="36"/>
    <n v="105"/>
    <n v="205.3"/>
    <x v="3"/>
    <x v="36"/>
    <x v="2618"/>
    <d v="2014-11-10T23:11:07"/>
    <x v="2"/>
  </r>
  <r>
    <n v="2619"/>
    <s v="Mars on Earth: An Art Residency"/>
    <s v="Help a fine art photographer continue her project about space exploration, Mars, and the scientists who are going to make it possible!"/>
    <x v="29"/>
    <n v="1884"/>
    <x v="0"/>
    <s v="US"/>
    <s v="USD"/>
    <n v="1445598000"/>
    <n v="1443302004"/>
    <b v="1"/>
    <n v="53"/>
    <b v="1"/>
    <x v="36"/>
    <n v="188"/>
    <n v="35.549999999999997"/>
    <x v="3"/>
    <x v="36"/>
    <x v="2619"/>
    <d v="2015-04-14T12:55:2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x v="36"/>
    <n v="144"/>
    <n v="74.64"/>
    <x v="3"/>
    <x v="36"/>
    <x v="2620"/>
    <d v="2016-06-03T02:31:52"/>
    <x v="2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x v="36"/>
    <n v="146"/>
    <n v="47.06"/>
    <x v="3"/>
    <x v="36"/>
    <x v="2621"/>
    <d v="2015-08-02T04:03:47"/>
    <x v="2"/>
  </r>
  <r>
    <n v="2622"/>
    <s v="U-PHOS: Upgraded Pulsating Heatpipe Only for Space"/>
    <s v="University team from Pisa in collaboration with ESA, creating an innovative heat transfer device that will be tested into space."/>
    <x v="16"/>
    <n v="1967.76"/>
    <x v="0"/>
    <s v="IT"/>
    <s v="EUR"/>
    <n v="1483120216"/>
    <n v="1479232216"/>
    <b v="0"/>
    <n v="74"/>
    <b v="1"/>
    <x v="36"/>
    <n v="131"/>
    <n v="26.59"/>
    <x v="3"/>
    <x v="36"/>
    <x v="2622"/>
    <d v="2016-05-04T01:28:59"/>
    <x v="4"/>
  </r>
  <r>
    <n v="2623"/>
    <s v="Antimatter Fuel Production"/>
    <s v="We have designed an antimatter thruster capable of reaching the nearest star.  A plan for antimatter fuel production is now needed."/>
    <x v="14"/>
    <n v="2280"/>
    <x v="0"/>
    <s v="US"/>
    <s v="USD"/>
    <n v="1480658966"/>
    <n v="1479449366"/>
    <b v="0"/>
    <n v="62"/>
    <b v="1"/>
    <x v="36"/>
    <n v="114"/>
    <n v="36.770000000000003"/>
    <x v="3"/>
    <x v="36"/>
    <x v="2623"/>
    <d v="2014-01-28T19:45:32"/>
    <x v="4"/>
  </r>
  <r>
    <n v="2624"/>
    <s v="Space Elevator Science - Climb to the Sky - A Tethered Tower"/>
    <s v="Itâ€™s Space Elevator research! Smart robots climbing 2 km straight up. The Ribbon is held aloft by large helium balloons."/>
    <x v="8"/>
    <n v="110353.65"/>
    <x v="0"/>
    <s v="US"/>
    <s v="USD"/>
    <n v="1347530822"/>
    <n v="1345716422"/>
    <b v="0"/>
    <n v="3468"/>
    <b v="1"/>
    <x v="36"/>
    <n v="1379"/>
    <n v="31.82"/>
    <x v="3"/>
    <x v="36"/>
    <x v="2624"/>
    <d v="2016-08-30T15:45:21"/>
    <x v="7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x v="36"/>
    <n v="956"/>
    <n v="27.58"/>
    <x v="3"/>
    <x v="36"/>
    <x v="2625"/>
    <d v="2015-02-02T22:49:21"/>
    <x v="4"/>
  </r>
  <r>
    <n v="2626"/>
    <s v="SAGANet STEM Mentoring Lab Accreditation"/>
    <s v="Support the accreditation of our online STEM Mentoring Program with the International Mentoring Association"/>
    <x v="1"/>
    <n v="2800"/>
    <x v="0"/>
    <s v="US"/>
    <s v="USD"/>
    <n v="1433343869"/>
    <n v="1430751869"/>
    <b v="0"/>
    <n v="50"/>
    <b v="1"/>
    <x v="36"/>
    <n v="112"/>
    <n v="56"/>
    <x v="3"/>
    <x v="36"/>
    <x v="2626"/>
    <d v="2016-09-23T14:45:14"/>
    <x v="2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x v="36"/>
    <n v="647"/>
    <n v="21.56"/>
    <x v="3"/>
    <x v="36"/>
    <x v="2627"/>
    <d v="2016-09-26T13:11:15"/>
    <x v="2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x v="36"/>
    <n v="110"/>
    <n v="44.1"/>
    <x v="3"/>
    <x v="36"/>
    <x v="2628"/>
    <d v="2014-12-16T21:54:55"/>
    <x v="5"/>
  </r>
  <r>
    <n v="2629"/>
    <s v="Project Dragonfly - Sail to the Stars"/>
    <s v="The first international contest to let students shape the future of interstellar travel."/>
    <x v="11"/>
    <n v="6387"/>
    <x v="0"/>
    <s v="GB"/>
    <s v="GBP"/>
    <n v="1431608122"/>
    <n v="1429016122"/>
    <b v="0"/>
    <n v="100"/>
    <b v="1"/>
    <x v="36"/>
    <n v="128"/>
    <n v="63.87"/>
    <x v="3"/>
    <x v="36"/>
    <x v="2629"/>
    <d v="2015-01-20T20:45:48"/>
    <x v="2"/>
  </r>
  <r>
    <n v="2630"/>
    <s v="Asteroid What! - Very Near Earth Asteroids"/>
    <s v="Free and easy to use information when asteroids pass closer than the Moon. Stretch - take photos of all of these asteroids"/>
    <x v="14"/>
    <n v="3158"/>
    <x v="0"/>
    <s v="AU"/>
    <s v="AUD"/>
    <n v="1467280800"/>
    <n v="1464921112"/>
    <b v="0"/>
    <n v="81"/>
    <b v="1"/>
    <x v="36"/>
    <n v="158"/>
    <n v="38.99"/>
    <x v="3"/>
    <x v="36"/>
    <x v="2630"/>
    <d v="2015-04-09T03:51:14"/>
    <x v="4"/>
  </r>
  <r>
    <n v="2631"/>
    <s v="Starship Congress 2015: Interstellar Hackathon"/>
    <s v="Starship Congress 2015 is a deep-space &amp; interstellar science summit staged by Icarus Interstellar."/>
    <x v="23"/>
    <n v="22933.05"/>
    <x v="0"/>
    <s v="US"/>
    <s v="USD"/>
    <n v="1440907427"/>
    <n v="1438488227"/>
    <b v="0"/>
    <n v="286"/>
    <b v="1"/>
    <x v="36"/>
    <n v="115"/>
    <n v="80.19"/>
    <x v="3"/>
    <x v="36"/>
    <x v="2631"/>
    <d v="2014-08-29T19:51:03"/>
    <x v="2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x v="36"/>
    <n v="137"/>
    <n v="34.9"/>
    <x v="3"/>
    <x v="36"/>
    <x v="2632"/>
    <d v="2016-06-15T05:55:08"/>
    <x v="4"/>
  </r>
  <r>
    <n v="2633"/>
    <s v="ISS-Above"/>
    <s v="A device that lights up whenever the International Space Station is nearby (that happens more often than you might expect)"/>
    <x v="11"/>
    <n v="17731"/>
    <x v="0"/>
    <s v="US"/>
    <s v="USD"/>
    <n v="1393542000"/>
    <n v="1390938332"/>
    <b v="0"/>
    <n v="199"/>
    <b v="1"/>
    <x v="36"/>
    <n v="355"/>
    <n v="89.1"/>
    <x v="3"/>
    <x v="36"/>
    <x v="2633"/>
    <d v="2016-11-15T13:58:35"/>
    <x v="5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x v="36"/>
    <n v="106"/>
    <n v="39.44"/>
    <x v="3"/>
    <x v="36"/>
    <x v="2634"/>
    <d v="2017-02-08T19:00:35"/>
    <x v="4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x v="36"/>
    <n v="100"/>
    <n v="136.9"/>
    <x v="3"/>
    <x v="36"/>
    <x v="2635"/>
    <d v="2014-10-09T20:13:23"/>
    <x v="2"/>
  </r>
  <r>
    <n v="2636"/>
    <s v="Starduster II - Photographing Earth from Near-Space"/>
    <s v="Real-time high-altitude weather balloon tracking using amateur radios - capturing stunning near-space visuals - now with more science!"/>
    <x v="29"/>
    <n v="1873"/>
    <x v="0"/>
    <s v="US"/>
    <s v="USD"/>
    <n v="1476579600"/>
    <n v="1474641914"/>
    <b v="0"/>
    <n v="50"/>
    <b v="1"/>
    <x v="36"/>
    <n v="187"/>
    <n v="37.46"/>
    <x v="3"/>
    <x v="36"/>
    <x v="2636"/>
    <d v="2015-08-10T07:31:09"/>
    <x v="4"/>
  </r>
  <r>
    <n v="2637"/>
    <s v="SPEED OF LIGHT: Biggest Mystery of the Universe"/>
    <s v="Help us collect the data to solve the mystery of the century: Is light slowing down?"/>
    <x v="4"/>
    <n v="831"/>
    <x v="0"/>
    <s v="US"/>
    <s v="USD"/>
    <n v="1476277875"/>
    <n v="1474895475"/>
    <b v="0"/>
    <n v="26"/>
    <b v="1"/>
    <x v="36"/>
    <n v="166"/>
    <n v="31.96"/>
    <x v="3"/>
    <x v="36"/>
    <x v="2637"/>
    <d v="2015-07-15T06:16:59"/>
    <x v="4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x v="36"/>
    <n v="102"/>
    <n v="25.21"/>
    <x v="3"/>
    <x v="36"/>
    <x v="2638"/>
    <d v="2016-02-08T17:09:20"/>
    <x v="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x v="36"/>
    <n v="164"/>
    <n v="10.039999999999999"/>
    <x v="3"/>
    <x v="36"/>
    <x v="2639"/>
    <d v="2015-12-03T23:55:41"/>
    <x v="2"/>
  </r>
  <r>
    <n v="2640"/>
    <s v="Save the Astronomy Van"/>
    <s v="Hi,_x000a_My Name is David Frey and I Provide Free Public Astronomy programs in San Francisco, Mt. Tamalpias, Yosemite and Novato CA."/>
    <x v="10"/>
    <n v="3170"/>
    <x v="0"/>
    <s v="US"/>
    <s v="USD"/>
    <n v="1433735474"/>
    <n v="1428551474"/>
    <b v="0"/>
    <n v="69"/>
    <b v="1"/>
    <x v="36"/>
    <n v="106"/>
    <n v="45.94"/>
    <x v="3"/>
    <x v="36"/>
    <x v="2640"/>
    <d v="2016-11-21T14:59:03"/>
    <x v="2"/>
  </r>
  <r>
    <n v="2641"/>
    <s v="Build Flying Saucer Artificial Intelligent from sea shell"/>
    <s v="Building a Flying saucer that has Artificial Intelligent made from sea shell."/>
    <x v="16"/>
    <n v="15"/>
    <x v="2"/>
    <s v="US"/>
    <s v="USD"/>
    <n v="1410811740"/>
    <n v="1409341863"/>
    <b v="0"/>
    <n v="1"/>
    <b v="0"/>
    <x v="36"/>
    <n v="1"/>
    <n v="15"/>
    <x v="3"/>
    <x v="36"/>
    <x v="2641"/>
    <d v="2015-11-19T19:20:09"/>
    <x v="5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x v="36"/>
    <n v="0"/>
    <n v="0"/>
    <x v="3"/>
    <x v="36"/>
    <x v="2642"/>
    <d v="2014-11-10T03:48:45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x v="36"/>
    <n v="34"/>
    <n v="223.58"/>
    <x v="3"/>
    <x v="36"/>
    <x v="2643"/>
    <d v="2014-05-12T15:38:47"/>
    <x v="4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x v="36"/>
    <n v="2"/>
    <n v="39.479999999999997"/>
    <x v="3"/>
    <x v="36"/>
    <x v="2644"/>
    <d v="2015-02-20T14:25:26"/>
    <x v="3"/>
  </r>
  <r>
    <n v="2645"/>
    <s v="Project ThunderStruck - Testing a New Spacecraft Concept"/>
    <s v="Phase one of a small winged reentry craft. This phase will be testing the supersonic stability of a small craft traveling at 1,800kph"/>
    <x v="23"/>
    <n v="2100"/>
    <x v="1"/>
    <s v="AU"/>
    <s v="AUD"/>
    <n v="1415481203"/>
    <n v="1412885603"/>
    <b v="1"/>
    <n v="23"/>
    <b v="0"/>
    <x v="36"/>
    <n v="11"/>
    <n v="91.3"/>
    <x v="3"/>
    <x v="36"/>
    <x v="2645"/>
    <d v="2016-01-12T20:47:27"/>
    <x v="5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x v="36"/>
    <n v="8"/>
    <n v="78.67"/>
    <x v="3"/>
    <x v="36"/>
    <x v="2646"/>
    <d v="2017-02-01T16:31:28"/>
    <x v="2"/>
  </r>
  <r>
    <n v="2647"/>
    <s v="18&quot;, 45.7cm Telescope. The universe is for everyone!"/>
    <s v="The telescope will serve as a path for the youth of Toronto to the skies, it will be 18&quot; easily portable meant for schools in the GTA."/>
    <x v="1"/>
    <n v="36"/>
    <x v="1"/>
    <s v="CA"/>
    <s v="CAD"/>
    <n v="1439533019"/>
    <n v="1436941019"/>
    <b v="0"/>
    <n v="3"/>
    <b v="0"/>
    <x v="36"/>
    <n v="1"/>
    <n v="12"/>
    <x v="3"/>
    <x v="36"/>
    <x v="2647"/>
    <d v="2016-06-30T22:17:33"/>
    <x v="2"/>
  </r>
  <r>
    <n v="2648"/>
    <s v="Calvert HS Planetarium Restoration (Canceled)"/>
    <s v="Calvert Co 1977 planetarium acquired by Spaceflight America! Education science program star projector needs overhaul, upgrade, repairs!"/>
    <x v="15"/>
    <n v="106"/>
    <x v="1"/>
    <s v="US"/>
    <s v="USD"/>
    <n v="1457543360"/>
    <n v="1454951360"/>
    <b v="0"/>
    <n v="6"/>
    <b v="0"/>
    <x v="36"/>
    <n v="1"/>
    <n v="17.670000000000002"/>
    <x v="3"/>
    <x v="36"/>
    <x v="2648"/>
    <d v="2016-06-30T21:13:14"/>
    <x v="4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x v="36"/>
    <n v="0"/>
    <n v="41.33"/>
    <x v="3"/>
    <x v="36"/>
    <x v="2649"/>
    <d v="2015-03-19T01:40:10"/>
    <x v="2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x v="36"/>
    <n v="1"/>
    <n v="71.599999999999994"/>
    <x v="3"/>
    <x v="36"/>
    <x v="2650"/>
    <d v="2015-09-25T17:06:58"/>
    <x v="4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x v="36"/>
    <n v="2"/>
    <n v="307.82"/>
    <x v="3"/>
    <x v="36"/>
    <x v="2651"/>
    <d v="2013-09-25T23:00:10"/>
    <x v="2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x v="36"/>
    <n v="1"/>
    <n v="80.45"/>
    <x v="3"/>
    <x v="36"/>
    <x v="2652"/>
    <d v="2015-07-22T17:55:13"/>
    <x v="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x v="36"/>
    <n v="12"/>
    <n v="83.94"/>
    <x v="3"/>
    <x v="36"/>
    <x v="2653"/>
    <d v="2015-08-06T14:56:47"/>
    <x v="5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x v="36"/>
    <n v="0"/>
    <n v="8.5"/>
    <x v="3"/>
    <x v="36"/>
    <x v="2654"/>
    <d v="2015-11-05T00:36:37"/>
    <x v="2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x v="36"/>
    <n v="21"/>
    <n v="73.37"/>
    <x v="3"/>
    <x v="36"/>
    <x v="2655"/>
    <d v="2015-03-20T21:29:34"/>
    <x v="4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x v="36"/>
    <n v="11"/>
    <n v="112.86"/>
    <x v="3"/>
    <x v="36"/>
    <x v="2656"/>
    <d v="2015-08-19T18:20:39"/>
    <x v="3"/>
  </r>
  <r>
    <n v="2657"/>
    <s v="Propel Citizen Science to the Moon (Canceled)"/>
    <s v="Miles, a team of citizen scientists is reaching for the moon. We've bootstrapped our way to the top and now we need your help."/>
    <x v="12"/>
    <n v="5621.38"/>
    <x v="1"/>
    <s v="US"/>
    <s v="USD"/>
    <n v="1470187800"/>
    <n v="1467325053"/>
    <b v="0"/>
    <n v="59"/>
    <b v="0"/>
    <x v="36"/>
    <n v="19"/>
    <n v="95.28"/>
    <x v="3"/>
    <x v="36"/>
    <x v="2657"/>
    <d v="2016-01-11T22:13:36"/>
    <x v="4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x v="36"/>
    <n v="0"/>
    <n v="22.75"/>
    <x v="3"/>
    <x v="36"/>
    <x v="2658"/>
    <d v="2015-09-28T14:07:45"/>
    <x v="4"/>
  </r>
  <r>
    <n v="2659"/>
    <s v="test (Canceled)"/>
    <s v="test"/>
    <x v="197"/>
    <n v="1333"/>
    <x v="1"/>
    <s v="US"/>
    <s v="USD"/>
    <n v="1429321210"/>
    <n v="1426729210"/>
    <b v="0"/>
    <n v="10"/>
    <b v="0"/>
    <x v="36"/>
    <n v="3"/>
    <n v="133.30000000000001"/>
    <x v="3"/>
    <x v="36"/>
    <x v="2659"/>
    <d v="2015-11-11T00:51:36"/>
    <x v="2"/>
  </r>
  <r>
    <n v="2660"/>
    <s v="Central Ohio Astronomical Society Mobile Classroom"/>
    <s v="COAS is an organization that does community outreach programs to encourage and educate children and adults on Astronomy related subject"/>
    <x v="23"/>
    <n v="19"/>
    <x v="1"/>
    <s v="US"/>
    <s v="USD"/>
    <n v="1448388418"/>
    <n v="1443200818"/>
    <b v="0"/>
    <n v="5"/>
    <b v="0"/>
    <x v="36"/>
    <n v="0"/>
    <n v="3.8"/>
    <x v="3"/>
    <x v="36"/>
    <x v="2660"/>
    <d v="2014-07-01T00:29:40"/>
    <x v="2"/>
  </r>
  <r>
    <n v="2661"/>
    <s v="Summer Camp - A creative space for makers and artists alike."/>
    <s v="Summer Camp is an old gas station that will have workshops, custom art framing, and carry vintage &amp; home goods."/>
    <x v="11"/>
    <n v="5145"/>
    <x v="0"/>
    <s v="US"/>
    <s v="USD"/>
    <n v="1382742010"/>
    <n v="1380150010"/>
    <b v="0"/>
    <n v="60"/>
    <b v="1"/>
    <x v="37"/>
    <n v="103"/>
    <n v="85.75"/>
    <x v="3"/>
    <x v="37"/>
    <x v="2661"/>
    <d v="2014-11-19T17:58:36"/>
    <x v="6"/>
  </r>
  <r>
    <n v="2662"/>
    <s v="The Mini Maker, a kid focused makerspace"/>
    <s v="The Mini Maker is Lansing Michigan's new kid friendly makerspace. We're dedicated to help kids imagine, develop and build."/>
    <x v="23"/>
    <n v="21360"/>
    <x v="0"/>
    <s v="US"/>
    <s v="USD"/>
    <n v="1440179713"/>
    <n v="1437587713"/>
    <b v="0"/>
    <n v="80"/>
    <b v="1"/>
    <x v="37"/>
    <n v="107"/>
    <n v="267"/>
    <x v="3"/>
    <x v="37"/>
    <x v="2662"/>
    <d v="2015-12-06T21:13:10"/>
    <x v="2"/>
  </r>
  <r>
    <n v="2663"/>
    <s v="A New Life for an Old School"/>
    <s v="The Ville. A local cooperative helping communities learn, share and grow in the spirit of health, wellness and sustainability."/>
    <x v="23"/>
    <n v="20919.25"/>
    <x v="0"/>
    <s v="CA"/>
    <s v="CAD"/>
    <n v="1441378800"/>
    <n v="1438873007"/>
    <b v="0"/>
    <n v="56"/>
    <b v="1"/>
    <x v="37"/>
    <n v="105"/>
    <n v="373.56"/>
    <x v="3"/>
    <x v="37"/>
    <x v="2663"/>
    <d v="2014-09-30T12:59:59"/>
    <x v="2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x v="37"/>
    <n v="103"/>
    <n v="174.04"/>
    <x v="3"/>
    <x v="37"/>
    <x v="2664"/>
    <d v="2016-06-08T15:11:10"/>
    <x v="2"/>
  </r>
  <r>
    <n v="2665"/>
    <s v="Gilman Playground Builds a Tech Center"/>
    <s v="Giving the best tech access and tools to Bayview Hunters Point youth - developing the next generation of tech savvy youth who excel!"/>
    <x v="0"/>
    <n v="4310"/>
    <x v="0"/>
    <s v="US"/>
    <s v="USD"/>
    <n v="1430774974"/>
    <n v="1426886974"/>
    <b v="0"/>
    <n v="46"/>
    <b v="1"/>
    <x v="37"/>
    <n v="123"/>
    <n v="93.7"/>
    <x v="3"/>
    <x v="37"/>
    <x v="2665"/>
    <d v="2014-10-11T20:34:49"/>
    <x v="2"/>
  </r>
  <r>
    <n v="2666"/>
    <s v="StartMart - NEW $40,000 Stretch Goal to Match $40,000 Grant"/>
    <s v="StartMart is a 35,000 sqft entrepreneurial hub and co-working space located on the 2nd floor of the Terminal Tower in Cleveland, Ohio."/>
    <x v="5"/>
    <n v="15929.51"/>
    <x v="0"/>
    <s v="US"/>
    <s v="USD"/>
    <n v="1443214800"/>
    <n v="1440008439"/>
    <b v="0"/>
    <n v="206"/>
    <b v="1"/>
    <x v="37"/>
    <n v="159"/>
    <n v="77.33"/>
    <x v="3"/>
    <x v="37"/>
    <x v="2666"/>
    <d v="2016-04-22T14:59:34"/>
    <x v="2"/>
  </r>
  <r>
    <n v="2667"/>
    <s v="Websmith Studio : Think, Build, Break, Play."/>
    <s v="Websmith Studio is a makerspace where the people most impacted by broken systems are empowered to think, build, and own the solution."/>
    <x v="16"/>
    <n v="1660"/>
    <x v="0"/>
    <s v="US"/>
    <s v="USD"/>
    <n v="1455142416"/>
    <n v="1452550416"/>
    <b v="0"/>
    <n v="18"/>
    <b v="1"/>
    <x v="37"/>
    <n v="111"/>
    <n v="92.22"/>
    <x v="3"/>
    <x v="37"/>
    <x v="2667"/>
    <d v="2014-06-03T00:42:23"/>
    <x v="4"/>
  </r>
  <r>
    <n v="2668"/>
    <s v="UOttawa Makermobile"/>
    <s v="Creativity on the go! |_x000a_CrÃ©ativitÃ© en mouvement !"/>
    <x v="29"/>
    <n v="1707"/>
    <x v="0"/>
    <s v="CA"/>
    <s v="CAD"/>
    <n v="1447079520"/>
    <n v="1443449265"/>
    <b v="0"/>
    <n v="28"/>
    <b v="1"/>
    <x v="37"/>
    <n v="171"/>
    <n v="60.96"/>
    <x v="3"/>
    <x v="37"/>
    <x v="2668"/>
    <d v="2015-08-25T19:09:25"/>
    <x v="2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x v="37"/>
    <n v="125"/>
    <n v="91"/>
    <x v="3"/>
    <x v="37"/>
    <x v="2669"/>
    <d v="2015-01-29T00:01:34"/>
    <x v="2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x v="37"/>
    <n v="6"/>
    <n v="41.58"/>
    <x v="3"/>
    <x v="37"/>
    <x v="2670"/>
    <d v="2016-03-07T05:04:51"/>
    <x v="5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x v="37"/>
    <n v="11"/>
    <n v="33.76"/>
    <x v="3"/>
    <x v="37"/>
    <x v="2671"/>
    <d v="2014-06-15T21:29:10"/>
    <x v="5"/>
  </r>
  <r>
    <n v="2672"/>
    <s v="Open Tools for Science and Science Education"/>
    <s v="Manylabs aims to help support 20 new residents working on open, low-cost, accessible tools for science and science education."/>
    <x v="5"/>
    <n v="3319"/>
    <x v="2"/>
    <s v="US"/>
    <s v="USD"/>
    <n v="1451282400"/>
    <n v="1449436390"/>
    <b v="1"/>
    <n v="47"/>
    <b v="0"/>
    <x v="37"/>
    <n v="33"/>
    <n v="70.62"/>
    <x v="3"/>
    <x v="37"/>
    <x v="2672"/>
    <d v="2014-10-20T20:55:40"/>
    <x v="2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x v="37"/>
    <n v="28"/>
    <n v="167.15"/>
    <x v="3"/>
    <x v="37"/>
    <x v="2673"/>
    <d v="2015-01-30T18:07:20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x v="20"/>
    <n v="21994"/>
    <x v="2"/>
    <s v="US"/>
    <s v="USD"/>
    <n v="1467694740"/>
    <n v="1465398670"/>
    <b v="1"/>
    <n v="171"/>
    <b v="0"/>
    <x v="37"/>
    <n v="63"/>
    <n v="128.62"/>
    <x v="3"/>
    <x v="37"/>
    <x v="2674"/>
    <d v="2014-06-30T21:57:05"/>
    <x v="4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x v="37"/>
    <n v="8"/>
    <n v="65.41"/>
    <x v="3"/>
    <x v="37"/>
    <x v="2675"/>
    <d v="2015-02-26T16:42:10"/>
    <x v="5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x v="37"/>
    <n v="50"/>
    <n v="117.56"/>
    <x v="3"/>
    <x v="37"/>
    <x v="2676"/>
    <d v="2014-09-10T23:23:43"/>
    <x v="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x v="37"/>
    <n v="18"/>
    <n v="126.48"/>
    <x v="3"/>
    <x v="37"/>
    <x v="2677"/>
    <d v="2015-05-30T15:21:58"/>
    <x v="5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x v="37"/>
    <n v="0"/>
    <n v="550"/>
    <x v="3"/>
    <x v="37"/>
    <x v="2678"/>
    <d v="2015-01-24T02:51:10"/>
    <x v="2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x v="37"/>
    <n v="0"/>
    <n v="44"/>
    <x v="3"/>
    <x v="37"/>
    <x v="2679"/>
    <d v="2016-06-30T23:04:50"/>
    <x v="2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x v="37"/>
    <n v="1"/>
    <n v="69"/>
    <x v="3"/>
    <x v="37"/>
    <x v="2680"/>
    <d v="2015-04-19T02:31:16"/>
    <x v="4"/>
  </r>
  <r>
    <n v="2681"/>
    <s v="Jolly's Hot Dogs An All-Beef Coney Dog"/>
    <s v="Jolly's Hot Dogs: A beef hot dog topped with deliciously seasoned ground beef, mustard and minced onions."/>
    <x v="8"/>
    <n v="55"/>
    <x v="2"/>
    <s v="US"/>
    <s v="USD"/>
    <n v="1405027750"/>
    <n v="1402867750"/>
    <b v="0"/>
    <n v="2"/>
    <b v="0"/>
    <x v="19"/>
    <n v="1"/>
    <n v="27.5"/>
    <x v="7"/>
    <x v="19"/>
    <x v="2681"/>
    <d v="2015-03-26T17:22:37"/>
    <x v="5"/>
  </r>
  <r>
    <n v="2682"/>
    <s v="Toastie's Gourmet Toast"/>
    <s v="Gourmet Toast is the culinary combination, neigh, perfection of America's most under-utilized snack: Toast."/>
    <x v="13"/>
    <n v="1698"/>
    <x v="2"/>
    <s v="US"/>
    <s v="USD"/>
    <n v="1416635940"/>
    <n v="1413838540"/>
    <b v="0"/>
    <n v="20"/>
    <b v="0"/>
    <x v="19"/>
    <n v="28"/>
    <n v="84.9"/>
    <x v="7"/>
    <x v="19"/>
    <x v="2682"/>
    <d v="2015-02-23T08:01:00"/>
    <x v="5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x v="19"/>
    <n v="0"/>
    <n v="12"/>
    <x v="7"/>
    <x v="19"/>
    <x v="2683"/>
    <d v="2014-07-14T03:19:26"/>
    <x v="2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x v="19"/>
    <n v="1"/>
    <n v="200"/>
    <x v="7"/>
    <x v="19"/>
    <x v="2684"/>
    <d v="2014-08-27T03:22:19"/>
    <x v="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x v="19"/>
    <n v="0"/>
    <n v="10"/>
    <x v="7"/>
    <x v="19"/>
    <x v="2685"/>
    <d v="2015-02-13T04:21:58"/>
    <x v="2"/>
  </r>
  <r>
    <n v="2686"/>
    <s v="Steaming Cow Pies... Your NEW favorite dessert at the fair"/>
    <s v="2 years after a car accident, I was told that I could no longer work... I want to change that AND create something amazing Fair FOOD!"/>
    <x v="12"/>
    <n v="0"/>
    <x v="2"/>
    <s v="US"/>
    <s v="USD"/>
    <n v="1412119423"/>
    <n v="1410391423"/>
    <b v="0"/>
    <n v="0"/>
    <b v="0"/>
    <x v="19"/>
    <n v="0"/>
    <n v="0"/>
    <x v="7"/>
    <x v="19"/>
    <x v="2686"/>
    <d v="2014-11-21T20:16:00"/>
    <x v="5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x v="19"/>
    <n v="0"/>
    <n v="0"/>
    <x v="7"/>
    <x v="19"/>
    <x v="2687"/>
    <d v="2015-07-02T22:33:43"/>
    <x v="2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x v="19"/>
    <n v="0"/>
    <n v="5.29"/>
    <x v="7"/>
    <x v="19"/>
    <x v="2688"/>
    <d v="2014-05-28T21:33:28"/>
    <x v="2"/>
  </r>
  <r>
    <n v="2689"/>
    <s v="Mouth Watering Mobile Restaurant"/>
    <s v="I am creating a high quality, local product only, concession trailer for local and remote events. Dearborn Brand, Winter's Brand, more."/>
    <x v="20"/>
    <n v="1"/>
    <x v="2"/>
    <s v="US"/>
    <s v="USD"/>
    <n v="1469919890"/>
    <n v="1467327890"/>
    <b v="0"/>
    <n v="1"/>
    <b v="0"/>
    <x v="19"/>
    <n v="0"/>
    <n v="1"/>
    <x v="7"/>
    <x v="19"/>
    <x v="2689"/>
    <d v="2014-07-09T21:31:03"/>
    <x v="4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x v="19"/>
    <n v="11"/>
    <n v="72.760000000000005"/>
    <x v="7"/>
    <x v="19"/>
    <x v="2690"/>
    <d v="2014-08-19T20:59:32"/>
    <x v="2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x v="19"/>
    <n v="0"/>
    <n v="17.5"/>
    <x v="7"/>
    <x v="19"/>
    <x v="2691"/>
    <d v="2017-03-07T18:35:34"/>
    <x v="2"/>
  </r>
  <r>
    <n v="2692"/>
    <s v="&quot;Sami j's Food Truck&quot;"/>
    <s v="Our food truck will bring you -_x000a_                       Fast, Fresh, Food -_x000a_                            Throughout the Omaha area"/>
    <x v="0"/>
    <n v="25"/>
    <x v="2"/>
    <s v="US"/>
    <s v="USD"/>
    <n v="1427266860"/>
    <n v="1424678460"/>
    <b v="0"/>
    <n v="1"/>
    <b v="0"/>
    <x v="19"/>
    <n v="1"/>
    <n v="25"/>
    <x v="7"/>
    <x v="19"/>
    <x v="2692"/>
    <d v="2017-03-06T19:14:37"/>
    <x v="2"/>
  </r>
  <r>
    <n v="2693"/>
    <s v="Chili dog"/>
    <s v="I want to start a food truck that specializes in chili cheese dogs, using new kinds of meats, cheeses and toppings you wouldn't imagine"/>
    <x v="11"/>
    <n v="40"/>
    <x v="2"/>
    <s v="US"/>
    <s v="USD"/>
    <n v="1407899966"/>
    <n v="1405307966"/>
    <b v="0"/>
    <n v="3"/>
    <b v="0"/>
    <x v="19"/>
    <n v="1"/>
    <n v="13.33"/>
    <x v="7"/>
    <x v="19"/>
    <x v="2693"/>
    <d v="2017-01-21T16:33:50"/>
    <x v="5"/>
  </r>
  <r>
    <n v="2694"/>
    <s v="Tac o' Relli's Behold the first smoked to order taco truck"/>
    <s v="Gourmet taco truck infusing savory smoky flavors into your tacos, so when you open your container the aroma and actual smoke  flows out"/>
    <x v="12"/>
    <n v="1"/>
    <x v="2"/>
    <s v="US"/>
    <s v="USD"/>
    <n v="1411701739"/>
    <n v="1409109739"/>
    <b v="0"/>
    <n v="1"/>
    <b v="0"/>
    <x v="19"/>
    <n v="0"/>
    <n v="1"/>
    <x v="7"/>
    <x v="19"/>
    <x v="2694"/>
    <d v="2017-02-21T20:41:54"/>
    <x v="5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x v="19"/>
    <n v="0"/>
    <n v="23.67"/>
    <x v="7"/>
    <x v="19"/>
    <x v="2695"/>
    <d v="2017-02-07T21:59:18"/>
    <x v="2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x v="19"/>
    <n v="6"/>
    <n v="89.21"/>
    <x v="7"/>
    <x v="19"/>
    <x v="2696"/>
    <d v="2014-09-17T07:04:43"/>
    <x v="5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x v="19"/>
    <n v="26"/>
    <n v="116.56"/>
    <x v="7"/>
    <x v="19"/>
    <x v="2697"/>
    <d v="2013-04-27T18:47:23"/>
    <x v="2"/>
  </r>
  <r>
    <n v="2698"/>
    <s v="Baja Babes Shrimp Tacos wants to spread the taco love!"/>
    <s v="We 'd love to give some TLC to our vintage pink taco trailer so we can continue to cook our signature Baja style shrimp tacos!"/>
    <x v="8"/>
    <n v="26.01"/>
    <x v="2"/>
    <s v="US"/>
    <s v="USD"/>
    <n v="1403904808"/>
    <n v="1401312808"/>
    <b v="0"/>
    <n v="2"/>
    <b v="0"/>
    <x v="19"/>
    <n v="0"/>
    <n v="13.01"/>
    <x v="7"/>
    <x v="19"/>
    <x v="2698"/>
    <d v="2016-05-22T16:45:26"/>
    <x v="5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x v="19"/>
    <n v="0"/>
    <n v="0"/>
    <x v="7"/>
    <x v="19"/>
    <x v="2699"/>
    <d v="2016-08-30T03:35:41"/>
    <x v="5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x v="19"/>
    <n v="1"/>
    <n v="17.5"/>
    <x v="7"/>
    <x v="19"/>
    <x v="2700"/>
    <d v="2014-07-08T05:30:28"/>
    <x v="5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x v="38"/>
    <n v="46"/>
    <n v="34.130000000000003"/>
    <x v="2"/>
    <x v="38"/>
    <x v="2701"/>
    <d v="2014-05-21T17:53:10"/>
    <x v="3"/>
  </r>
  <r>
    <n v="2702"/>
    <s v="Hygienic Art Amphitheater Project New London, Connecticut"/>
    <s v="The next phase of the evolution of Hygienic Art is the building of New London's first amphitheater, a covering for the Art Park."/>
    <x v="5"/>
    <n v="3441"/>
    <x v="3"/>
    <s v="US"/>
    <s v="USD"/>
    <n v="1491416077"/>
    <n v="1488827677"/>
    <b v="1"/>
    <n v="26"/>
    <b v="0"/>
    <x v="38"/>
    <n v="34"/>
    <n v="132.35"/>
    <x v="2"/>
    <x v="38"/>
    <x v="2702"/>
    <d v="2013-06-07T01:29:20"/>
    <x v="3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x v="38"/>
    <n v="104"/>
    <n v="922.22"/>
    <x v="2"/>
    <x v="38"/>
    <x v="2703"/>
    <d v="2015-11-14T15:41:24"/>
    <x v="3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x v="38"/>
    <n v="6"/>
    <n v="163.57"/>
    <x v="2"/>
    <x v="38"/>
    <x v="2704"/>
    <d v="2016-09-16T15:43:16"/>
    <x v="3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x v="38"/>
    <n v="11"/>
    <n v="217.38"/>
    <x v="2"/>
    <x v="38"/>
    <x v="2705"/>
    <d v="2016-01-18T09:33:48"/>
    <x v="3"/>
  </r>
  <r>
    <n v="2706"/>
    <s v="Nordo's Culinarium: Where Food Meets Art"/>
    <s v="A place where innovation, food, creativity and performance live year round in a historic building in Pioneer Square."/>
    <x v="20"/>
    <n v="39304"/>
    <x v="0"/>
    <s v="US"/>
    <s v="USD"/>
    <n v="1413442740"/>
    <n v="1410937483"/>
    <b v="1"/>
    <n v="263"/>
    <b v="1"/>
    <x v="38"/>
    <n v="112"/>
    <n v="149.44"/>
    <x v="2"/>
    <x v="38"/>
    <x v="2706"/>
    <d v="2015-09-08T07:59:53"/>
    <x v="5"/>
  </r>
  <r>
    <n v="2707"/>
    <s v="The Pocket Theater - No one should have to pay to perform!"/>
    <s v="A new performance space in Seattle. A place for artists, comedians, and audiences to meet and collaborate!"/>
    <x v="8"/>
    <n v="28067.57"/>
    <x v="0"/>
    <s v="US"/>
    <s v="USD"/>
    <n v="1369637940"/>
    <n v="1367088443"/>
    <b v="1"/>
    <n v="394"/>
    <b v="1"/>
    <x v="38"/>
    <n v="351"/>
    <n v="71.239999999999995"/>
    <x v="2"/>
    <x v="38"/>
    <x v="2707"/>
    <d v="2014-10-22T21:57:29"/>
    <x v="6"/>
  </r>
  <r>
    <n v="2708"/>
    <s v="Angel Comedy Club"/>
    <s v="Angel Comedy Club: A permanent home for Londonâ€™s loveliest comedy night - a community comedy club"/>
    <x v="23"/>
    <n v="46643.07"/>
    <x v="0"/>
    <s v="GB"/>
    <s v="GBP"/>
    <n v="1469119526"/>
    <n v="1463935526"/>
    <b v="1"/>
    <n v="1049"/>
    <b v="1"/>
    <x v="38"/>
    <n v="233"/>
    <n v="44.46"/>
    <x v="2"/>
    <x v="38"/>
    <x v="2708"/>
    <d v="2016-04-05T14:19:05"/>
    <x v="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x v="38"/>
    <n v="102"/>
    <n v="164.94"/>
    <x v="2"/>
    <x v="38"/>
    <x v="2709"/>
    <d v="2016-02-18T00:44:54"/>
    <x v="4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x v="38"/>
    <n v="154"/>
    <n v="84.87"/>
    <x v="2"/>
    <x v="38"/>
    <x v="2710"/>
    <d v="2016-10-12T11:10:53"/>
    <x v="5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x v="38"/>
    <n v="101"/>
    <n v="53.95"/>
    <x v="2"/>
    <x v="38"/>
    <x v="2711"/>
    <d v="2013-08-07T13:03:18"/>
    <x v="5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x v="38"/>
    <n v="131"/>
    <n v="50.53"/>
    <x v="2"/>
    <x v="38"/>
    <x v="2712"/>
    <d v="2016-11-30T20:34:13"/>
    <x v="6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x v="38"/>
    <n v="102"/>
    <n v="108"/>
    <x v="2"/>
    <x v="38"/>
    <x v="2713"/>
    <d v="2014-11-01T20:08:08"/>
    <x v="2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x v="38"/>
    <n v="116"/>
    <n v="95.37"/>
    <x v="2"/>
    <x v="38"/>
    <x v="2714"/>
    <d v="2015-07-14T07:50:59"/>
    <x v="4"/>
  </r>
  <r>
    <n v="2715"/>
    <s v="Good Good Comedy Theatre (Philadelphia, PA)"/>
    <s v="The creators of Five Dollar Comedy Week are building a permanent home for affordable live comedy shows and classes in Philadelphia."/>
    <x v="15"/>
    <n v="31754.69"/>
    <x v="0"/>
    <s v="US"/>
    <s v="USD"/>
    <n v="1456047228"/>
    <n v="1453109628"/>
    <b v="1"/>
    <n v="551"/>
    <b v="1"/>
    <x v="38"/>
    <n v="265"/>
    <n v="57.63"/>
    <x v="2"/>
    <x v="38"/>
    <x v="2715"/>
    <d v="2017-01-10T17:52:15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x v="5"/>
    <n v="11998.01"/>
    <x v="0"/>
    <s v="DE"/>
    <s v="EUR"/>
    <n v="1444291193"/>
    <n v="1441699193"/>
    <b v="1"/>
    <n v="187"/>
    <b v="1"/>
    <x v="38"/>
    <n v="120"/>
    <n v="64.16"/>
    <x v="2"/>
    <x v="38"/>
    <x v="2716"/>
    <d v="2016-03-23T13:55:11"/>
    <x v="2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x v="38"/>
    <n v="120"/>
    <n v="92.39"/>
    <x v="2"/>
    <x v="38"/>
    <x v="2717"/>
    <d v="2015-07-13T16:14:23"/>
    <x v="5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x v="38"/>
    <n v="104"/>
    <n v="125.98"/>
    <x v="2"/>
    <x v="38"/>
    <x v="2718"/>
    <d v="2015-11-25T14:23:54"/>
    <x v="4"/>
  </r>
  <r>
    <n v="2719"/>
    <s v="AHS Theater - Help us light up our stage!"/>
    <s v="Our high school theater in Allentown, New Jersey was rad - in 1972. Help us bring our theater into present day and light up our stage!"/>
    <x v="13"/>
    <n v="6530"/>
    <x v="0"/>
    <s v="US"/>
    <s v="USD"/>
    <n v="1460936694"/>
    <n v="1455756294"/>
    <b v="0"/>
    <n v="69"/>
    <b v="1"/>
    <x v="38"/>
    <n v="109"/>
    <n v="94.64"/>
    <x v="2"/>
    <x v="38"/>
    <x v="2719"/>
    <d v="2015-04-01T05:46:37"/>
    <x v="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x v="38"/>
    <n v="118"/>
    <n v="170.7"/>
    <x v="2"/>
    <x v="38"/>
    <x v="2720"/>
    <d v="2013-03-18T12:59:35"/>
    <x v="4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x v="30"/>
    <n v="1462"/>
    <n v="40.76"/>
    <x v="3"/>
    <x v="30"/>
    <x v="2721"/>
    <d v="2014-08-21T12:37:02"/>
    <x v="6"/>
  </r>
  <r>
    <n v="2722"/>
    <s v="Ransomly | A bluetooth beacon to make any room app-free."/>
    <s v="Want people to put down their phone more often? Ransomly creates 'quiet' spaces to help us reconnect with the real people in our lives."/>
    <x v="11"/>
    <n v="12627"/>
    <x v="0"/>
    <s v="US"/>
    <s v="USD"/>
    <n v="1485722053"/>
    <n v="1480538053"/>
    <b v="0"/>
    <n v="185"/>
    <b v="1"/>
    <x v="30"/>
    <n v="253"/>
    <n v="68.25"/>
    <x v="3"/>
    <x v="30"/>
    <x v="2722"/>
    <d v="2013-04-25T19:23:48"/>
    <x v="4"/>
  </r>
  <r>
    <n v="2723"/>
    <s v="Mega Bar: The most versatile and affordable workout product."/>
    <s v="The most compact and versatile workout product designed to give you unlimited exercise options in the comfort of your home or office."/>
    <x v="15"/>
    <n v="16806"/>
    <x v="0"/>
    <s v="US"/>
    <s v="USD"/>
    <n v="1420060088"/>
    <n v="1414872488"/>
    <b v="0"/>
    <n v="176"/>
    <b v="1"/>
    <x v="30"/>
    <n v="140"/>
    <n v="95.49"/>
    <x v="3"/>
    <x v="30"/>
    <x v="2723"/>
    <d v="2015-02-09T06:32:54"/>
    <x v="5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x v="30"/>
    <n v="297"/>
    <n v="7.19"/>
    <x v="3"/>
    <x v="30"/>
    <x v="2724"/>
    <d v="2016-09-13T16:03:12"/>
    <x v="2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x v="30"/>
    <n v="145"/>
    <n v="511.65"/>
    <x v="3"/>
    <x v="30"/>
    <x v="2725"/>
    <d v="2013-02-11T02:54:10"/>
    <x v="3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x v="30"/>
    <n v="106"/>
    <n v="261.75"/>
    <x v="3"/>
    <x v="30"/>
    <x v="2726"/>
    <d v="2014-03-24T15:59:33"/>
    <x v="4"/>
  </r>
  <r>
    <n v="2727"/>
    <s v="PiDrive: Low-power, mSATA SSD for the Raspberry Pi"/>
    <s v="Introducing the PiDrive, a high capacity Solid State Drive (SSD) expansion card for the Raspberry Pi B+, A+, and B+ v2!"/>
    <x v="5"/>
    <n v="49321"/>
    <x v="0"/>
    <s v="US"/>
    <s v="USD"/>
    <n v="1438964063"/>
    <n v="1436804063"/>
    <b v="0"/>
    <n v="707"/>
    <b v="1"/>
    <x v="30"/>
    <n v="493"/>
    <n v="69.760000000000005"/>
    <x v="3"/>
    <x v="30"/>
    <x v="2727"/>
    <d v="2013-12-03T22:01:27"/>
    <x v="2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x v="30"/>
    <n v="202"/>
    <n v="77.23"/>
    <x v="3"/>
    <x v="30"/>
    <x v="2728"/>
    <d v="2016-09-07T03:26:44"/>
    <x v="2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x v="30"/>
    <n v="104"/>
    <n v="340.57"/>
    <x v="3"/>
    <x v="30"/>
    <x v="2729"/>
    <d v="2014-03-21T21:18:37"/>
    <x v="2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x v="30"/>
    <n v="170"/>
    <n v="67.42"/>
    <x v="3"/>
    <x v="30"/>
    <x v="2730"/>
    <d v="2015-02-10T00:45:52"/>
    <x v="6"/>
  </r>
  <r>
    <n v="2731"/>
    <s v="CybatiWorks - ICS/SCADA/IoT Cybersecurity Education Platform"/>
    <s v="Providing a control system and cybersecurity hands-on educational platform for professionals, home-use, and academic institutions."/>
    <x v="12"/>
    <n v="31291"/>
    <x v="0"/>
    <s v="US"/>
    <s v="USD"/>
    <n v="1413604800"/>
    <n v="1408624622"/>
    <b v="0"/>
    <n v="37"/>
    <b v="1"/>
    <x v="30"/>
    <n v="104"/>
    <n v="845.7"/>
    <x v="3"/>
    <x v="30"/>
    <x v="2731"/>
    <d v="2014-09-29T15:46:42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x v="15"/>
    <n v="14190"/>
    <x v="0"/>
    <s v="US"/>
    <s v="USD"/>
    <n v="1369699200"/>
    <n v="1366917828"/>
    <b v="0"/>
    <n v="146"/>
    <b v="1"/>
    <x v="30"/>
    <n v="118"/>
    <n v="97.19"/>
    <x v="3"/>
    <x v="30"/>
    <x v="2732"/>
    <d v="2012-05-01T17:16:27"/>
    <x v="6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x v="30"/>
    <n v="108"/>
    <n v="451.84"/>
    <x v="3"/>
    <x v="30"/>
    <x v="2733"/>
    <d v="2016-09-19T07:53:27"/>
    <x v="2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x v="30"/>
    <n v="2260300"/>
    <n v="138.66999999999999"/>
    <x v="3"/>
    <x v="30"/>
    <x v="2734"/>
    <d v="2012-01-30T01:29:58"/>
    <x v="4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x v="30"/>
    <n v="978"/>
    <n v="21.64"/>
    <x v="3"/>
    <x v="30"/>
    <x v="2735"/>
    <d v="2012-05-15T23:42:48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x v="8"/>
    <n v="9832"/>
    <x v="0"/>
    <s v="CA"/>
    <s v="CAD"/>
    <n v="1398268773"/>
    <n v="1395676773"/>
    <b v="0"/>
    <n v="58"/>
    <b v="1"/>
    <x v="30"/>
    <n v="123"/>
    <n v="169.52"/>
    <x v="3"/>
    <x v="30"/>
    <x v="2736"/>
    <d v="2014-07-30T18:45:11"/>
    <x v="5"/>
  </r>
  <r>
    <n v="2737"/>
    <s v="The PowerPot X: Most Reliable 10-Watt Portable Generator"/>
    <s v="An innovative portable generator that turns heat into electricity. Now with 10 Watts of power at your fingertips... all while you cook!"/>
    <x v="12"/>
    <n v="73818.240000000005"/>
    <x v="0"/>
    <s v="US"/>
    <s v="USD"/>
    <n v="1389812400"/>
    <n v="1386108087"/>
    <b v="0"/>
    <n v="456"/>
    <b v="1"/>
    <x v="30"/>
    <n v="246"/>
    <n v="161.88"/>
    <x v="3"/>
    <x v="30"/>
    <x v="2737"/>
    <d v="2012-05-15T15:33:17"/>
    <x v="6"/>
  </r>
  <r>
    <n v="2738"/>
    <s v="iPhone7 inVIIctus batterycase customize 3D printed top cover"/>
    <s v="Bringing back the Mojo to the new iPhone with our award winning  removable battery case with customized 3D printed top cover"/>
    <x v="11"/>
    <n v="7397"/>
    <x v="0"/>
    <s v="US"/>
    <s v="USD"/>
    <n v="1478402804"/>
    <n v="1473218804"/>
    <b v="0"/>
    <n v="15"/>
    <b v="1"/>
    <x v="30"/>
    <n v="148"/>
    <n v="493.13"/>
    <x v="3"/>
    <x v="30"/>
    <x v="2738"/>
    <d v="2016-08-03T17:03:22"/>
    <x v="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x v="30"/>
    <n v="384"/>
    <n v="22.12"/>
    <x v="3"/>
    <x v="30"/>
    <x v="2739"/>
    <d v="2015-03-05T19:10:37"/>
    <x v="5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x v="30"/>
    <n v="103"/>
    <n v="18.239999999999998"/>
    <x v="3"/>
    <x v="30"/>
    <x v="2740"/>
    <d v="2012-06-18T21:35:45"/>
    <x v="2"/>
  </r>
  <r>
    <n v="2741"/>
    <s v="Mrs. Brown and Her Lost Puppy."/>
    <s v="Help me publish my 1st children's book as an aspiring author!"/>
    <x v="8"/>
    <n v="35"/>
    <x v="2"/>
    <s v="US"/>
    <s v="USD"/>
    <n v="1413770820"/>
    <n v="1412005602"/>
    <b v="0"/>
    <n v="4"/>
    <b v="0"/>
    <x v="39"/>
    <n v="0"/>
    <n v="8.75"/>
    <x v="4"/>
    <x v="39"/>
    <x v="2741"/>
    <d v="2014-04-18T21:17:22"/>
    <x v="5"/>
  </r>
  <r>
    <n v="2742"/>
    <s v="What a Zoo!"/>
    <s v="The pachyderms at the Denver Zoo are moving. Follow along on the convoluted journey to their new home."/>
    <x v="1"/>
    <n v="731"/>
    <x v="2"/>
    <s v="US"/>
    <s v="USD"/>
    <n v="1337102187"/>
    <n v="1335892587"/>
    <b v="0"/>
    <n v="18"/>
    <b v="0"/>
    <x v="39"/>
    <n v="29"/>
    <n v="40.61"/>
    <x v="4"/>
    <x v="39"/>
    <x v="2742"/>
    <d v="2011-11-08T18:21:44"/>
    <x v="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x v="39"/>
    <n v="0"/>
    <n v="0"/>
    <x v="4"/>
    <x v="39"/>
    <x v="2743"/>
    <d v="2012-07-27T21:37:03"/>
    <x v="4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x v="39"/>
    <n v="5"/>
    <n v="37.950000000000003"/>
    <x v="4"/>
    <x v="39"/>
    <x v="2744"/>
    <d v="2014-08-12T15:15:51"/>
    <x v="7"/>
  </r>
  <r>
    <n v="2745"/>
    <s v="SERENDIPITY'S Pumpkin Pie Surprise"/>
    <s v="A spunky little girl, driven by a love of pumpkin pie, overcomes her fears and serendipitiously discovers what she'll be for Halloween"/>
    <x v="8"/>
    <n v="1751"/>
    <x v="2"/>
    <s v="US"/>
    <s v="USD"/>
    <n v="1342309368"/>
    <n v="1337125368"/>
    <b v="0"/>
    <n v="49"/>
    <b v="0"/>
    <x v="39"/>
    <n v="22"/>
    <n v="35.729999999999997"/>
    <x v="4"/>
    <x v="39"/>
    <x v="2745"/>
    <d v="2015-03-09T18:58:47"/>
    <x v="7"/>
  </r>
  <r>
    <n v="2746"/>
    <s v="How many marbles do YOU have?"/>
    <s v="An easy fun way for children to understand the physical limitations of someone with CFIDS and Fibromyalgia using marbles and a jar."/>
    <x v="10"/>
    <n v="801"/>
    <x v="2"/>
    <s v="US"/>
    <s v="USD"/>
    <n v="1409337911"/>
    <n v="1406745911"/>
    <b v="0"/>
    <n v="19"/>
    <b v="0"/>
    <x v="39"/>
    <n v="27"/>
    <n v="42.16"/>
    <x v="4"/>
    <x v="39"/>
    <x v="2746"/>
    <d v="2013-12-12T21:36:41"/>
    <x v="5"/>
  </r>
  <r>
    <n v="2747"/>
    <s v="Magic, Giggles and Love  A collection of children's poetry"/>
    <s v="A collection of childrens poems written to educate, inspire and create quality time with parents. Beautifully illustrated, 44 pp."/>
    <x v="4"/>
    <n v="140"/>
    <x v="2"/>
    <s v="US"/>
    <s v="USD"/>
    <n v="1339816200"/>
    <n v="1337095997"/>
    <b v="0"/>
    <n v="4"/>
    <b v="0"/>
    <x v="39"/>
    <n v="28"/>
    <n v="35"/>
    <x v="4"/>
    <x v="39"/>
    <x v="2747"/>
    <d v="2016-07-22T15:45:32"/>
    <x v="7"/>
  </r>
  <r>
    <n v="2748"/>
    <s v="Native American Language Book for Children"/>
    <s v="Interactive Book with Audio to learn the Ojibwe Language for Children.  Website, Ebook and more!"/>
    <x v="11"/>
    <n v="53"/>
    <x v="2"/>
    <s v="US"/>
    <s v="USD"/>
    <n v="1472835802"/>
    <n v="1470243802"/>
    <b v="0"/>
    <n v="4"/>
    <b v="0"/>
    <x v="39"/>
    <n v="1"/>
    <n v="13.25"/>
    <x v="4"/>
    <x v="39"/>
    <x v="2748"/>
    <d v="2016-09-26T10:36:23"/>
    <x v="4"/>
  </r>
  <r>
    <n v="2749"/>
    <s v="A Tree is a Tree, no matter what you see.  CHILDREN'S BOOK"/>
    <s v="Self-publishing my children's book."/>
    <x v="5"/>
    <n v="110"/>
    <x v="2"/>
    <s v="US"/>
    <s v="USD"/>
    <n v="1428171037"/>
    <n v="1425582637"/>
    <b v="0"/>
    <n v="2"/>
    <b v="0"/>
    <x v="39"/>
    <n v="1"/>
    <n v="55"/>
    <x v="4"/>
    <x v="39"/>
    <x v="2749"/>
    <d v="2016-06-03T08:47:46"/>
    <x v="2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x v="39"/>
    <n v="0"/>
    <n v="0"/>
    <x v="4"/>
    <x v="39"/>
    <x v="2750"/>
    <d v="2013-05-21T11:04:18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x v="39"/>
    <n v="0"/>
    <n v="0"/>
    <x v="4"/>
    <x v="39"/>
    <x v="2751"/>
    <d v="2012-12-04T01:31:33"/>
    <x v="5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x v="39"/>
    <n v="11"/>
    <n v="39.29"/>
    <x v="4"/>
    <x v="39"/>
    <x v="2752"/>
    <d v="2012-01-19T00:53:15"/>
    <x v="1"/>
  </r>
  <r>
    <n v="2753"/>
    <s v="Dust Bunnies &amp; the Carpet Rat publishing push"/>
    <s v="Written by my daughter and myself, illustrated by Jack Wiens. Everything is complete except for publishing."/>
    <x v="14"/>
    <n v="380"/>
    <x v="2"/>
    <s v="US"/>
    <s v="USD"/>
    <n v="1346017023"/>
    <n v="1343425023"/>
    <b v="0"/>
    <n v="8"/>
    <b v="0"/>
    <x v="39"/>
    <n v="19"/>
    <n v="47.5"/>
    <x v="4"/>
    <x v="39"/>
    <x v="2753"/>
    <d v="2013-04-09T13:54:44"/>
    <x v="7"/>
  </r>
  <r>
    <n v="2754"/>
    <s v="From here...to there!"/>
    <s v="I have been a writer all my life. But until recently never a parent. I want to write a children book for my children, and yours!"/>
    <x v="5"/>
    <n v="0"/>
    <x v="2"/>
    <s v="US"/>
    <s v="USD"/>
    <n v="1410448551"/>
    <n v="1407856551"/>
    <b v="0"/>
    <n v="0"/>
    <b v="0"/>
    <x v="39"/>
    <n v="0"/>
    <n v="0"/>
    <x v="4"/>
    <x v="39"/>
    <x v="2754"/>
    <d v="2012-05-01T07:00:31"/>
    <x v="5"/>
  </r>
  <r>
    <n v="2755"/>
    <s v="Children's book app: &quot;The story of Setanta&quot;"/>
    <s v="Colourful and imaginative book app for children, will be relished especially by those with Irish roots."/>
    <x v="4"/>
    <n v="260"/>
    <x v="2"/>
    <s v="IE"/>
    <s v="EUR"/>
    <n v="1428519527"/>
    <n v="1425927527"/>
    <b v="0"/>
    <n v="15"/>
    <b v="0"/>
    <x v="39"/>
    <n v="52"/>
    <n v="17.329999999999998"/>
    <x v="4"/>
    <x v="39"/>
    <x v="2755"/>
    <d v="2012-10-12T13:53:48"/>
    <x v="2"/>
  </r>
  <r>
    <n v="2756"/>
    <s v="The Most Basic of Truths"/>
    <s v="We all pray to the same God no matter what name we might refer to Him as.  Our children deserve to know this basic truth."/>
    <x v="5"/>
    <n v="1048"/>
    <x v="2"/>
    <s v="US"/>
    <s v="USD"/>
    <n v="1389476201"/>
    <n v="1386884201"/>
    <b v="0"/>
    <n v="33"/>
    <b v="0"/>
    <x v="39"/>
    <n v="10"/>
    <n v="31.76"/>
    <x v="4"/>
    <x v="39"/>
    <x v="2756"/>
    <d v="2011-07-12T16:01:58"/>
    <x v="6"/>
  </r>
  <r>
    <n v="2757"/>
    <s v="C is for Crooked"/>
    <s v="A children's letter book that Lampoons Hillary Clinton"/>
    <x v="16"/>
    <n v="10"/>
    <x v="2"/>
    <s v="US"/>
    <s v="USD"/>
    <n v="1470498332"/>
    <n v="1469202332"/>
    <b v="0"/>
    <n v="2"/>
    <b v="0"/>
    <x v="39"/>
    <n v="1"/>
    <n v="5"/>
    <x v="4"/>
    <x v="39"/>
    <x v="2757"/>
    <d v="2015-06-17T23:00:50"/>
    <x v="4"/>
  </r>
  <r>
    <n v="2758"/>
    <s v="Printing Soraya Yvette's Children's books"/>
    <s v="Water Bomb Fight, Swooped &amp; Moon You Are Unique by Soraya Yvette are Christ centred Aussie outdoor fun adventure books for tween/teens"/>
    <x v="14"/>
    <n v="234"/>
    <x v="2"/>
    <s v="AU"/>
    <s v="AUD"/>
    <n v="1476095783"/>
    <n v="1474886183"/>
    <b v="0"/>
    <n v="6"/>
    <b v="0"/>
    <x v="39"/>
    <n v="12"/>
    <n v="39"/>
    <x v="4"/>
    <x v="39"/>
    <x v="2758"/>
    <d v="2012-02-28T14:45:23"/>
    <x v="4"/>
  </r>
  <r>
    <n v="2759"/>
    <s v="Bunyip Magic - Epic kids Adventures of the Mythical Bunyip!"/>
    <s v="READY TO PRINT. A fun 38 page full color, hand illustrated children's book based on Australian animals and Indigenous Legends."/>
    <x v="29"/>
    <n v="105"/>
    <x v="2"/>
    <s v="AU"/>
    <s v="AUD"/>
    <n v="1468658866"/>
    <n v="1464943666"/>
    <b v="0"/>
    <n v="2"/>
    <b v="0"/>
    <x v="39"/>
    <n v="11"/>
    <n v="52.5"/>
    <x v="4"/>
    <x v="39"/>
    <x v="2759"/>
    <d v="2014-04-16T19:49:50"/>
    <x v="4"/>
  </r>
  <r>
    <n v="2760"/>
    <s v="BOSLEY BEATS THE BURGLARS - A Lovable Children's Adventure"/>
    <s v="A fantastic Doggie Adventure filled with laughter, tears and heroics. Lets get a fresh New Edition of Bosley published for all to enjoy"/>
    <x v="11"/>
    <n v="0"/>
    <x v="2"/>
    <s v="GB"/>
    <s v="GBP"/>
    <n v="1371726258"/>
    <n v="1369134258"/>
    <b v="0"/>
    <n v="0"/>
    <b v="0"/>
    <x v="39"/>
    <n v="0"/>
    <n v="0"/>
    <x v="4"/>
    <x v="39"/>
    <x v="2760"/>
    <d v="2014-02-16T16:55:30"/>
    <x v="6"/>
  </r>
  <r>
    <n v="2761"/>
    <s v="Learn U.S. Geography: Dreaming my way across The U.S."/>
    <s v="Help me give away 500 copies of my picture book so more kids will know US geography!"/>
    <x v="11"/>
    <n v="36"/>
    <x v="2"/>
    <s v="US"/>
    <s v="USD"/>
    <n v="1357176693"/>
    <n v="1354584693"/>
    <b v="0"/>
    <n v="4"/>
    <b v="0"/>
    <x v="39"/>
    <n v="1"/>
    <n v="9"/>
    <x v="4"/>
    <x v="39"/>
    <x v="2761"/>
    <d v="2012-12-14T12:45:40"/>
    <x v="7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x v="39"/>
    <n v="1"/>
    <n v="25"/>
    <x v="4"/>
    <x v="39"/>
    <x v="2762"/>
    <d v="2013-09-20T20:51:34"/>
    <x v="7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x v="39"/>
    <n v="0"/>
    <n v="30"/>
    <x v="4"/>
    <x v="39"/>
    <x v="2763"/>
    <d v="2016-04-14T20:45:21"/>
    <x v="6"/>
  </r>
  <r>
    <n v="2764"/>
    <s v="A Growing Adventure"/>
    <s v="My Budding Bears are four teddy bears living in an enchanted garden sharing friendship, tea parties and delightful adventures."/>
    <x v="24"/>
    <n v="45"/>
    <x v="2"/>
    <s v="US"/>
    <s v="USD"/>
    <n v="1338404400"/>
    <n v="1335855631"/>
    <b v="0"/>
    <n v="4"/>
    <b v="0"/>
    <x v="39"/>
    <n v="1"/>
    <n v="11.25"/>
    <x v="4"/>
    <x v="39"/>
    <x v="2764"/>
    <d v="2013-02-06T03:02:08"/>
    <x v="7"/>
  </r>
  <r>
    <n v="2765"/>
    <s v="A Story Book For Kids: Technology and Everyday Life"/>
    <s v="I am writing an illustrated book for children ages 3 to 7 that meshes technology in everyday life stories."/>
    <x v="24"/>
    <n v="0"/>
    <x v="2"/>
    <s v="US"/>
    <s v="USD"/>
    <n v="1351432428"/>
    <n v="1350050028"/>
    <b v="0"/>
    <n v="0"/>
    <b v="0"/>
    <x v="39"/>
    <n v="0"/>
    <n v="0"/>
    <x v="4"/>
    <x v="39"/>
    <x v="2765"/>
    <d v="2011-11-16T00:19:14"/>
    <x v="7"/>
  </r>
  <r>
    <n v="2766"/>
    <s v="Jambie"/>
    <s v="Jambie is a children's book geared towards kids ages 4-9 years of age. This book teaches young children about making wise decisions."/>
    <x v="11"/>
    <n v="100"/>
    <x v="2"/>
    <s v="US"/>
    <s v="USD"/>
    <n v="1313078518"/>
    <n v="1310486518"/>
    <b v="0"/>
    <n v="4"/>
    <b v="0"/>
    <x v="39"/>
    <n v="2"/>
    <n v="25"/>
    <x v="4"/>
    <x v="39"/>
    <x v="2766"/>
    <d v="2015-05-12T07:07:56"/>
    <x v="1"/>
  </r>
  <r>
    <n v="2767"/>
    <s v="the Giant Turnip"/>
    <s v="An animated bedtime story with Dedka, Babka and the rest of the family working together on a BIG problem"/>
    <x v="24"/>
    <n v="34"/>
    <x v="2"/>
    <s v="CA"/>
    <s v="CAD"/>
    <n v="1439766050"/>
    <n v="1434582050"/>
    <b v="0"/>
    <n v="3"/>
    <b v="0"/>
    <x v="39"/>
    <n v="1"/>
    <n v="11.33"/>
    <x v="4"/>
    <x v="39"/>
    <x v="2767"/>
    <d v="2015-06-17T16:03:24"/>
    <x v="2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x v="39"/>
    <n v="14"/>
    <n v="29.47"/>
    <x v="4"/>
    <x v="39"/>
    <x v="2768"/>
    <d v="2014-07-26T23:28:26"/>
    <x v="7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x v="39"/>
    <n v="0"/>
    <n v="1"/>
    <x v="4"/>
    <x v="39"/>
    <x v="2769"/>
    <d v="2015-10-23T14:03:41"/>
    <x v="5"/>
  </r>
  <r>
    <n v="2770"/>
    <s v="The Story Of Circle And Square"/>
    <s v="A story about two friends who part ways because they are different, then reunite after learning they both are made of atoms."/>
    <x v="23"/>
    <n v="2082.25"/>
    <x v="2"/>
    <s v="US"/>
    <s v="USD"/>
    <n v="1395158130"/>
    <n v="1392569730"/>
    <b v="0"/>
    <n v="33"/>
    <b v="0"/>
    <x v="39"/>
    <n v="10"/>
    <n v="63.1"/>
    <x v="4"/>
    <x v="39"/>
    <x v="2770"/>
    <d v="2017-02-08T10:44:48"/>
    <x v="5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x v="39"/>
    <n v="0"/>
    <n v="0"/>
    <x v="4"/>
    <x v="39"/>
    <x v="2771"/>
    <d v="2015-01-14T22:35:54"/>
    <x v="7"/>
  </r>
  <r>
    <n v="2772"/>
    <s v="Why Won't This Kid Go To Sleep?!? Goodnight, Kaiden!"/>
    <s v="See the little boy in the photo? Doesn't he look angelic? Wouldn't you like to read his story? Take a look at this......."/>
    <x v="8"/>
    <n v="0"/>
    <x v="2"/>
    <s v="US"/>
    <s v="USD"/>
    <n v="1381006294"/>
    <n v="1379710294"/>
    <b v="0"/>
    <n v="0"/>
    <b v="0"/>
    <x v="39"/>
    <n v="0"/>
    <n v="0"/>
    <x v="4"/>
    <x v="39"/>
    <x v="2772"/>
    <d v="2015-01-22T22:11:58"/>
    <x v="6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x v="39"/>
    <n v="0"/>
    <n v="1"/>
    <x v="4"/>
    <x v="39"/>
    <x v="2773"/>
    <d v="2015-04-09T12:50:46"/>
    <x v="4"/>
  </r>
  <r>
    <n v="2774"/>
    <s v="Welcome to Jangala Tribal Warriors: Book One"/>
    <s v="Building the inner wealth of children builds stronger families, schools and communities. Peaceful and positive relationships flourish."/>
    <x v="24"/>
    <n v="570"/>
    <x v="2"/>
    <s v="US"/>
    <s v="USD"/>
    <n v="1362711728"/>
    <n v="1360119728"/>
    <b v="0"/>
    <n v="13"/>
    <b v="0"/>
    <x v="39"/>
    <n v="14"/>
    <n v="43.85"/>
    <x v="4"/>
    <x v="39"/>
    <x v="2774"/>
    <d v="2014-10-08T18:54:03"/>
    <x v="6"/>
  </r>
  <r>
    <n v="2775"/>
    <s v="Kids Radio Klassics and Kids Radio Theatre"/>
    <s v="Kids Radio Theatre is a radio show played on National Pubic Radio to teach children all about theatre every Sunday 20 states."/>
    <x v="11"/>
    <n v="150"/>
    <x v="2"/>
    <s v="US"/>
    <s v="USD"/>
    <n v="1323994754"/>
    <n v="1321402754"/>
    <b v="0"/>
    <n v="2"/>
    <b v="0"/>
    <x v="39"/>
    <n v="3"/>
    <n v="75"/>
    <x v="4"/>
    <x v="39"/>
    <x v="2775"/>
    <d v="2016-07-07T04:32:47"/>
    <x v="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x v="39"/>
    <n v="8"/>
    <n v="45.97"/>
    <x v="4"/>
    <x v="39"/>
    <x v="2776"/>
    <d v="2014-06-25T13:39:40"/>
    <x v="2"/>
  </r>
  <r>
    <n v="2777"/>
    <s v="Mystical Woods    Micheal learns a lesson.     (Thank-you)"/>
    <s v="Thisis a children's story.It teaches family values and about other animals in the forest.It teaches the value of friendship also.Thanks"/>
    <x v="10"/>
    <n v="10"/>
    <x v="2"/>
    <s v="US"/>
    <s v="USD"/>
    <n v="1437149004"/>
    <n v="1434557004"/>
    <b v="0"/>
    <n v="1"/>
    <b v="0"/>
    <x v="39"/>
    <n v="0"/>
    <n v="10"/>
    <x v="4"/>
    <x v="39"/>
    <x v="2777"/>
    <d v="2014-06-18T04:45:52"/>
    <x v="2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x v="39"/>
    <n v="26"/>
    <n v="93.67"/>
    <x v="4"/>
    <x v="39"/>
    <x v="2778"/>
    <d v="2016-06-29T16:50:43"/>
    <x v="5"/>
  </r>
  <r>
    <n v="2779"/>
    <s v="Our Moon... A book on life for both parents and children."/>
    <s v="Our Moon is a simple book based on a nightly tradition my mother and youngest son started while I was working away."/>
    <x v="1"/>
    <n v="53"/>
    <x v="2"/>
    <s v="US"/>
    <s v="USD"/>
    <n v="1448204621"/>
    <n v="1445609021"/>
    <b v="0"/>
    <n v="1"/>
    <b v="0"/>
    <x v="39"/>
    <n v="2"/>
    <n v="53"/>
    <x v="4"/>
    <x v="39"/>
    <x v="2779"/>
    <d v="2015-02-21T00:18:54"/>
    <x v="2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x v="39"/>
    <n v="0"/>
    <n v="0"/>
    <x v="4"/>
    <x v="39"/>
    <x v="2780"/>
    <d v="2015-01-12T22:31:43"/>
    <x v="3"/>
  </r>
  <r>
    <n v="2781"/>
    <s v="University of Utah presents V-Day 2015-The Vagina Monologues"/>
    <s v="STRIKE, DANCE AND RISE with us at the University of Utah to end violence against women and girls!"/>
    <x v="22"/>
    <n v="1316"/>
    <x v="0"/>
    <s v="US"/>
    <s v="USD"/>
    <n v="1423724400"/>
    <n v="1421274954"/>
    <b v="0"/>
    <n v="28"/>
    <b v="1"/>
    <x v="7"/>
    <n v="105"/>
    <n v="47"/>
    <x v="2"/>
    <x v="7"/>
    <x v="2781"/>
    <d v="2016-08-09T21:35:59"/>
    <x v="2"/>
  </r>
  <r>
    <n v="2782"/>
    <s v="Better Than Ever Productions presents Geezer Game"/>
    <s v="The premiere theatre troupe in SE Michigan offering acting opportunities for the 50+ actor."/>
    <x v="29"/>
    <n v="1200"/>
    <x v="0"/>
    <s v="US"/>
    <s v="USD"/>
    <n v="1424149140"/>
    <n v="1421964718"/>
    <b v="0"/>
    <n v="18"/>
    <b v="1"/>
    <x v="7"/>
    <n v="120"/>
    <n v="66.67"/>
    <x v="2"/>
    <x v="7"/>
    <x v="2782"/>
    <d v="2015-06-28T05:32:39"/>
    <x v="2"/>
  </r>
  <r>
    <n v="2783"/>
    <s v="As You Like It? by Purple Ostrich Productions"/>
    <s v="A new, LGBTQ focused adaptation of As You Like It that puts Celia and Rosalind's romantic relationship centre stage for the first time."/>
    <x v="29"/>
    <n v="1145"/>
    <x v="0"/>
    <s v="GB"/>
    <s v="GBP"/>
    <n v="1429793446"/>
    <n v="1428583846"/>
    <b v="0"/>
    <n v="61"/>
    <b v="1"/>
    <x v="7"/>
    <n v="115"/>
    <n v="18.77"/>
    <x v="2"/>
    <x v="7"/>
    <x v="2783"/>
    <d v="2015-06-21T10:03:25"/>
    <x v="2"/>
  </r>
  <r>
    <n v="2784"/>
    <s v="&quot;The Santaland Diaries&quot; by David Sedaris in Los Angeles 2014"/>
    <s v="David Sedaris' &quot;The Santaland Diaries&quot; starring Matt Crabtree at The Working Stage Theatre in Hollywood!"/>
    <x v="13"/>
    <n v="7140"/>
    <x v="0"/>
    <s v="US"/>
    <s v="USD"/>
    <n v="1414608843"/>
    <n v="1412794443"/>
    <b v="0"/>
    <n v="108"/>
    <b v="1"/>
    <x v="7"/>
    <n v="119"/>
    <n v="66.11"/>
    <x v="2"/>
    <x v="7"/>
    <x v="2784"/>
    <d v="2016-02-16T16:35:59"/>
    <x v="5"/>
  </r>
  <r>
    <n v="2785"/>
    <s v="Henry VI: The War of the Roses"/>
    <s v="Bare Theatre and Raleigh Little Theatre present Shakespeare's epic, set in a post-apocalyptic dystopia."/>
    <x v="11"/>
    <n v="5234"/>
    <x v="0"/>
    <s v="US"/>
    <s v="USD"/>
    <n v="1470430800"/>
    <n v="1467865967"/>
    <b v="0"/>
    <n v="142"/>
    <b v="1"/>
    <x v="7"/>
    <n v="105"/>
    <n v="36.86"/>
    <x v="2"/>
    <x v="7"/>
    <x v="2785"/>
    <d v="2014-05-21T12:37:21"/>
    <x v="4"/>
  </r>
  <r>
    <n v="2786"/>
    <s v="Fierce"/>
    <s v="A heart-melting farce about sex, art and the lovelorn lay-abouts of London-town."/>
    <x v="1"/>
    <n v="2946"/>
    <x v="0"/>
    <s v="GB"/>
    <s v="GBP"/>
    <n v="1404913180"/>
    <n v="1403703580"/>
    <b v="0"/>
    <n v="74"/>
    <b v="1"/>
    <x v="7"/>
    <n v="118"/>
    <n v="39.81"/>
    <x v="2"/>
    <x v="7"/>
    <x v="2786"/>
    <d v="2014-06-05T12:40:28"/>
    <x v="5"/>
  </r>
  <r>
    <n v="2787"/>
    <s v="Oracle b*sides and Hawkeye Plainview present SUPER-WELLESIAN"/>
    <s v="Orson Welles and Superman meet up to record a radio drama version of their &quot;true&quot; adventure triumphing over Fascist Martians."/>
    <x v="29"/>
    <n v="1197"/>
    <x v="0"/>
    <s v="US"/>
    <s v="USD"/>
    <n v="1405658752"/>
    <n v="1403066752"/>
    <b v="0"/>
    <n v="38"/>
    <b v="1"/>
    <x v="7"/>
    <n v="120"/>
    <n v="31.5"/>
    <x v="2"/>
    <x v="7"/>
    <x v="2787"/>
    <d v="2014-06-08T22:34:00"/>
    <x v="5"/>
  </r>
  <r>
    <n v="2788"/>
    <s v="ACT Underground Theatre, TLDC"/>
    <s v="MOVING FORWARD! WE HAVE REACHED GOAL BUT HAVE MORE TIME!! PLEASE CONSIDER PLEDGING."/>
    <x v="14"/>
    <n v="2050"/>
    <x v="0"/>
    <s v="US"/>
    <s v="USD"/>
    <n v="1469811043"/>
    <n v="1467219043"/>
    <b v="0"/>
    <n v="20"/>
    <b v="1"/>
    <x v="7"/>
    <n v="103"/>
    <n v="102.5"/>
    <x v="2"/>
    <x v="7"/>
    <x v="2788"/>
    <d v="2015-07-16T16:12:01"/>
    <x v="4"/>
  </r>
  <r>
    <n v="2789"/>
    <s v="The Adventurers Club"/>
    <s v="BNT's Biggest Adventure So Far: Our 2015 full length production!"/>
    <x v="10"/>
    <n v="3035"/>
    <x v="0"/>
    <s v="US"/>
    <s v="USD"/>
    <n v="1426132800"/>
    <n v="1424477934"/>
    <b v="0"/>
    <n v="24"/>
    <b v="1"/>
    <x v="7"/>
    <n v="101"/>
    <n v="126.46"/>
    <x v="2"/>
    <x v="7"/>
    <x v="2789"/>
    <d v="2016-05-17T06:21:1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x v="10"/>
    <n v="3160"/>
    <x v="0"/>
    <s v="US"/>
    <s v="USD"/>
    <n v="1423693903"/>
    <n v="1421101903"/>
    <b v="0"/>
    <n v="66"/>
    <b v="1"/>
    <x v="7"/>
    <n v="105"/>
    <n v="47.88"/>
    <x v="2"/>
    <x v="7"/>
    <x v="2790"/>
    <d v="2014-11-05T13:16:06"/>
    <x v="2"/>
  </r>
  <r>
    <n v="2791"/>
    <s v="A Philosophical Protest! One Act Play, One Act Cabaret."/>
    <s v="A one act play, one act cabaret focusing on various social issues to remind us that when we come together, beautiful things can happen."/>
    <x v="14"/>
    <n v="2050"/>
    <x v="0"/>
    <s v="US"/>
    <s v="USD"/>
    <n v="1473393600"/>
    <n v="1470778559"/>
    <b v="0"/>
    <n v="28"/>
    <b v="1"/>
    <x v="7"/>
    <n v="103"/>
    <n v="73.209999999999994"/>
    <x v="2"/>
    <x v="7"/>
    <x v="2791"/>
    <d v="2014-09-18T05:50:09"/>
    <x v="4"/>
  </r>
  <r>
    <n v="2792"/>
    <s v="That Still Small Voice Stage Play"/>
    <s v="Homeless and hopeless, this prequel tells the story of a Colorado youth who leans on her friends when family leaves her behind."/>
    <x v="14"/>
    <n v="2152"/>
    <x v="0"/>
    <s v="US"/>
    <s v="USD"/>
    <n v="1439357559"/>
    <n v="1435469559"/>
    <b v="0"/>
    <n v="24"/>
    <b v="1"/>
    <x v="7"/>
    <n v="108"/>
    <n v="89.67"/>
    <x v="2"/>
    <x v="7"/>
    <x v="2792"/>
    <d v="2015-07-07T15:31:47"/>
    <x v="2"/>
  </r>
  <r>
    <n v="2793"/>
    <s v="THE GOODS Theatre Company Premiere DROPPED @ Old Fitz"/>
    <s v="THE GOODS are Premiering the NEW Australian play DROPPED by Katy Warner @ OLD FITZ THEATRE Dec 8-20 _x000a_Its Godot with Gals n Grenades"/>
    <x v="5"/>
    <n v="11056.75"/>
    <x v="0"/>
    <s v="AU"/>
    <s v="AUD"/>
    <n v="1437473005"/>
    <n v="1434881005"/>
    <b v="0"/>
    <n v="73"/>
    <b v="1"/>
    <x v="7"/>
    <n v="111"/>
    <n v="151.46"/>
    <x v="2"/>
    <x v="7"/>
    <x v="2793"/>
    <d v="2015-06-03T01:34:36"/>
    <x v="2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x v="7"/>
    <n v="150"/>
    <n v="25"/>
    <x v="2"/>
    <x v="7"/>
    <x v="2794"/>
    <d v="2014-08-30T10:53:10"/>
    <x v="4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x v="7"/>
    <n v="104"/>
    <n v="36.5"/>
    <x v="2"/>
    <x v="7"/>
    <x v="2795"/>
    <d v="2015-07-28T12:07:53"/>
    <x v="5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x v="7"/>
    <n v="116"/>
    <n v="44"/>
    <x v="2"/>
    <x v="7"/>
    <x v="2796"/>
    <d v="2015-06-30T06:24:50"/>
    <x v="5"/>
  </r>
  <r>
    <n v="2797"/>
    <s v="Once Upon A Nightmare"/>
    <s v="&quot;Labyrinth&quot; meets &quot;Jumanji&quot;  in this dark adventure fantasy play from the makers of the five star fringe hit &quot;Death Ship 666&quot;"/>
    <x v="8"/>
    <n v="8211.61"/>
    <x v="0"/>
    <s v="GB"/>
    <s v="GBP"/>
    <n v="1404858840"/>
    <n v="1402266840"/>
    <b v="0"/>
    <n v="94"/>
    <b v="1"/>
    <x v="7"/>
    <n v="103"/>
    <n v="87.36"/>
    <x v="2"/>
    <x v="7"/>
    <x v="2797"/>
    <d v="2015-05-30T20:57:18"/>
    <x v="5"/>
  </r>
  <r>
    <n v="2798"/>
    <s v="Happy to Help: A New Play About the Supermarket Industry"/>
    <s v="A darkly funny new play about the supermarket industry and its impact on all of our lives by award-nominated playwright Michael Ross."/>
    <x v="11"/>
    <n v="5070"/>
    <x v="0"/>
    <s v="GB"/>
    <s v="GBP"/>
    <n v="1438358400"/>
    <n v="1437063121"/>
    <b v="0"/>
    <n v="139"/>
    <b v="1"/>
    <x v="7"/>
    <n v="101"/>
    <n v="36.47"/>
    <x v="2"/>
    <x v="7"/>
    <x v="2798"/>
    <d v="2015-07-23T20:18:55"/>
    <x v="2"/>
  </r>
  <r>
    <n v="2799"/>
    <s v="Yuri in Edinburgh"/>
    <s v="August012 make their debut at Edinburgh Fringe with their play about the absurdity of wanting to bring children into a deranged world"/>
    <x v="11"/>
    <n v="5831.74"/>
    <x v="0"/>
    <s v="GB"/>
    <s v="GBP"/>
    <n v="1466179200"/>
    <n v="1463466070"/>
    <b v="0"/>
    <n v="130"/>
    <b v="1"/>
    <x v="7"/>
    <n v="117"/>
    <n v="44.86"/>
    <x v="2"/>
    <x v="7"/>
    <x v="2799"/>
    <d v="2016-03-22T11:55:25"/>
    <x v="4"/>
  </r>
  <r>
    <n v="2800"/>
    <s v="EUTCo presents 'One Flew Over the Cuckoo's Nest'"/>
    <s v="Exeter University Theatre Company is bringing the award winning play by Dale Wasserman to Exeter's Northcott Theatre"/>
    <x v="29"/>
    <n v="1330"/>
    <x v="0"/>
    <s v="GB"/>
    <s v="GBP"/>
    <n v="1420377366"/>
    <n v="1415193366"/>
    <b v="0"/>
    <n v="31"/>
    <b v="1"/>
    <x v="7"/>
    <n v="133"/>
    <n v="42.9"/>
    <x v="2"/>
    <x v="7"/>
    <x v="2800"/>
    <d v="2014-04-30T03:21:04"/>
    <x v="5"/>
  </r>
  <r>
    <n v="2801"/>
    <s v="A Dream Play"/>
    <s v="Arise Theatre Company's production of August Strindberg's expressionist masterpiece 'A Dream Play'."/>
    <x v="4"/>
    <n v="666"/>
    <x v="0"/>
    <s v="AU"/>
    <s v="AUD"/>
    <n v="1412938800"/>
    <n v="1411019409"/>
    <b v="0"/>
    <n v="13"/>
    <b v="1"/>
    <x v="7"/>
    <n v="133"/>
    <n v="51.23"/>
    <x v="2"/>
    <x v="7"/>
    <x v="2801"/>
    <d v="2015-01-24T11:55:03"/>
    <x v="5"/>
  </r>
  <r>
    <n v="2802"/>
    <s v="The Eulogy of Toby Peach - Edinburgh Festival 2015"/>
    <s v="An honest &amp; inspiring journey with cancer, discovery of self-mortality &amp; celebration of life. Winner of IdeasTap Underbelly Award 2015."/>
    <x v="10"/>
    <n v="3055"/>
    <x v="0"/>
    <s v="GB"/>
    <s v="GBP"/>
    <n v="1438875107"/>
    <n v="1436283107"/>
    <b v="0"/>
    <n v="90"/>
    <b v="1"/>
    <x v="7"/>
    <n v="102"/>
    <n v="33.94"/>
    <x v="2"/>
    <x v="7"/>
    <x v="2802"/>
    <d v="2015-02-19T17:51:38"/>
    <x v="2"/>
  </r>
  <r>
    <n v="2803"/>
    <s v="Princess Cut: A young girl's reality inside a TN sex ring"/>
    <s v="An original theatrical production using music, movement and monologues to tell the story of a TN native growing up within a sex ring."/>
    <x v="5"/>
    <n v="12795"/>
    <x v="0"/>
    <s v="US"/>
    <s v="USD"/>
    <n v="1437004800"/>
    <n v="1433295276"/>
    <b v="0"/>
    <n v="141"/>
    <b v="1"/>
    <x v="7"/>
    <n v="128"/>
    <n v="90.74"/>
    <x v="2"/>
    <x v="7"/>
    <x v="2803"/>
    <d v="2016-11-19T17:49:21"/>
    <x v="2"/>
  </r>
  <r>
    <n v="2804"/>
    <s v="The Piano Man"/>
    <s v="The real-life story of the mysterious 'Piano Man' who washed ashore with no memory; with no speech; but with an amazing ability..."/>
    <x v="29"/>
    <n v="1150"/>
    <x v="0"/>
    <s v="GB"/>
    <s v="GBP"/>
    <n v="1411987990"/>
    <n v="1409395990"/>
    <b v="0"/>
    <n v="23"/>
    <b v="1"/>
    <x v="7"/>
    <n v="115"/>
    <n v="50"/>
    <x v="2"/>
    <x v="7"/>
    <x v="2804"/>
    <d v="2015-04-09T09:35:15"/>
    <x v="5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x v="7"/>
    <n v="110"/>
    <n v="24.44"/>
    <x v="2"/>
    <x v="7"/>
    <x v="2805"/>
    <d v="2016-07-08T18:38:29"/>
    <x v="2"/>
  </r>
  <r>
    <n v="2806"/>
    <s v="And Now: The World!"/>
    <s v="A one woman show about the challenges of being a feminist in a digital age. Touring 6 UK cities. Now with Stretch Goals!"/>
    <x v="10"/>
    <n v="3363"/>
    <x v="0"/>
    <s v="GB"/>
    <s v="GBP"/>
    <n v="1438772400"/>
    <n v="1435645490"/>
    <b v="0"/>
    <n v="76"/>
    <b v="1"/>
    <x v="7"/>
    <n v="112"/>
    <n v="44.25"/>
    <x v="2"/>
    <x v="7"/>
    <x v="2806"/>
    <d v="2015-07-03T11:13:12"/>
    <x v="2"/>
  </r>
  <r>
    <n v="2807"/>
    <s v="The Commission Theatre Co."/>
    <s v="Bringing Shakespeare back to the Playwrights"/>
    <x v="11"/>
    <n v="6300"/>
    <x v="0"/>
    <s v="US"/>
    <s v="USD"/>
    <n v="1435611438"/>
    <n v="1433019438"/>
    <b v="0"/>
    <n v="93"/>
    <b v="1"/>
    <x v="7"/>
    <n v="126"/>
    <n v="67.739999999999995"/>
    <x v="2"/>
    <x v="7"/>
    <x v="2807"/>
    <d v="2015-01-19T15:14:22"/>
    <x v="2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x v="7"/>
    <n v="100"/>
    <n v="65.38"/>
    <x v="2"/>
    <x v="7"/>
    <x v="2808"/>
    <d v="2015-09-03T14:21:26"/>
    <x v="2"/>
  </r>
  <r>
    <n v="2809"/>
    <s v="Sugarglass Theatre"/>
    <s v="Sugarglass is a Dublin based theatre company committed to international collaboration. 2016 sees the launch of their NYC division."/>
    <x v="1"/>
    <n v="2560"/>
    <x v="0"/>
    <s v="US"/>
    <s v="USD"/>
    <n v="1459348740"/>
    <n v="1458647725"/>
    <b v="0"/>
    <n v="21"/>
    <b v="1"/>
    <x v="7"/>
    <n v="102"/>
    <n v="121.9"/>
    <x v="2"/>
    <x v="7"/>
    <x v="2809"/>
    <d v="2015-05-15T12:36:49"/>
    <x v="4"/>
  </r>
  <r>
    <n v="2810"/>
    <s v="Bring Bigger, Badder BRIEF HISTORY Back To The Stage!"/>
    <s v="We're remounting the musical that brought down the Bush Administration: A Brief History of the Earth And Everything In It!"/>
    <x v="1"/>
    <n v="2705"/>
    <x v="0"/>
    <s v="US"/>
    <s v="USD"/>
    <n v="1401595140"/>
    <n v="1398828064"/>
    <b v="0"/>
    <n v="57"/>
    <b v="1"/>
    <x v="7"/>
    <n v="108"/>
    <n v="47.46"/>
    <x v="2"/>
    <x v="7"/>
    <x v="2810"/>
    <d v="2016-02-01T14:39:49"/>
    <x v="5"/>
  </r>
  <r>
    <n v="2811"/>
    <s v="Ray Gunn and Starburst"/>
    <s v="Ray Gunn and Starburst is an audio sci-fi/comedy sending up the tropes of classic and pulp science-fiction."/>
    <x v="5"/>
    <n v="10027"/>
    <x v="0"/>
    <s v="GB"/>
    <s v="GBP"/>
    <n v="1424692503"/>
    <n v="1422100503"/>
    <b v="0"/>
    <n v="108"/>
    <b v="1"/>
    <x v="7"/>
    <n v="100"/>
    <n v="92.84"/>
    <x v="2"/>
    <x v="7"/>
    <x v="2811"/>
    <d v="2014-08-24T22:08:55"/>
    <x v="2"/>
  </r>
  <r>
    <n v="2812"/>
    <s v="BULL by Mike Bartlett at the Coal Mine Theatre"/>
    <s v="&quot;A short, nasty and razor sharp play in one of Toronto's hottest new &quot;off-off Broadway&quot; style venues."/>
    <x v="11"/>
    <n v="5665"/>
    <x v="0"/>
    <s v="CA"/>
    <s v="CAD"/>
    <n v="1428292800"/>
    <n v="1424368298"/>
    <b v="0"/>
    <n v="83"/>
    <b v="1"/>
    <x v="7"/>
    <n v="113"/>
    <n v="68.25"/>
    <x v="2"/>
    <x v="7"/>
    <x v="2812"/>
    <d v="2015-02-25T16:24:52"/>
    <x v="2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x v="7"/>
    <n v="128"/>
    <n v="37.21"/>
    <x v="2"/>
    <x v="7"/>
    <x v="2813"/>
    <d v="2015-03-04T00:16:46"/>
    <x v="4"/>
  </r>
  <r>
    <n v="2814"/>
    <s v="Stitching by Anthony Neilson"/>
    <s v="Stitching is a play exploring how a couple cope with the loss of their child. It will run for a month at The Drayton Arms Theatre."/>
    <x v="16"/>
    <n v="1616"/>
    <x v="0"/>
    <s v="GB"/>
    <s v="GBP"/>
    <n v="1431164115"/>
    <n v="1428572115"/>
    <b v="0"/>
    <n v="64"/>
    <b v="1"/>
    <x v="7"/>
    <n v="108"/>
    <n v="25.25"/>
    <x v="2"/>
    <x v="7"/>
    <x v="2814"/>
    <d v="2015-05-12T06:29:56"/>
    <x v="2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x v="7"/>
    <n v="242"/>
    <n v="43.21"/>
    <x v="2"/>
    <x v="7"/>
    <x v="2815"/>
    <d v="2015-11-04T19:01:26"/>
    <x v="4"/>
  </r>
  <r>
    <n v="2816"/>
    <s v="In My Head - A new mental health theatre project"/>
    <s v="Inspired by real life interviews 'In My Head' is a new play exploring the lives of those living with a mental health condition."/>
    <x v="10"/>
    <n v="4247"/>
    <x v="0"/>
    <s v="GB"/>
    <s v="GBP"/>
    <n v="1438531200"/>
    <n v="1435921992"/>
    <b v="0"/>
    <n v="169"/>
    <b v="1"/>
    <x v="7"/>
    <n v="142"/>
    <n v="25.13"/>
    <x v="2"/>
    <x v="7"/>
    <x v="2816"/>
    <d v="2015-06-16T00:50:12"/>
    <x v="2"/>
  </r>
  <r>
    <n v="2817"/>
    <s v="After The End"/>
    <s v="Let Go Theatre Co's very first production is going ahead in June 2015. Help support a brand new theatre co as we begin our adventure"/>
    <x v="21"/>
    <n v="780"/>
    <x v="0"/>
    <s v="GB"/>
    <s v="GBP"/>
    <n v="1425136462"/>
    <n v="1421680462"/>
    <b v="0"/>
    <n v="33"/>
    <b v="1"/>
    <x v="7"/>
    <n v="130"/>
    <n v="23.64"/>
    <x v="2"/>
    <x v="7"/>
    <x v="2817"/>
    <d v="2016-05-04T16:24:26"/>
    <x v="2"/>
  </r>
  <r>
    <n v="2818"/>
    <s v="Joe West's THEATER OF DEATH"/>
    <s v="Joe West and his wonderful theater company THEATER OF DEATH present original plays both horrific and comical."/>
    <x v="5"/>
    <n v="10603"/>
    <x v="0"/>
    <s v="US"/>
    <s v="USD"/>
    <n v="1443018086"/>
    <n v="1441290086"/>
    <b v="0"/>
    <n v="102"/>
    <b v="1"/>
    <x v="7"/>
    <n v="106"/>
    <n v="103.95"/>
    <x v="2"/>
    <x v="7"/>
    <x v="2818"/>
    <d v="2015-09-07T06:21:09"/>
    <x v="2"/>
  </r>
  <r>
    <n v="2819"/>
    <s v="Make TES a success at The Edinburgh Fringe Fest"/>
    <s v="Years of work, my best show, and a top Edinburgh venue.  Help me expose my talents to the UK and tell an important story."/>
    <x v="11"/>
    <n v="5240"/>
    <x v="0"/>
    <s v="GB"/>
    <s v="GBP"/>
    <n v="1434285409"/>
    <n v="1431693409"/>
    <b v="0"/>
    <n v="104"/>
    <b v="1"/>
    <x v="7"/>
    <n v="105"/>
    <n v="50.38"/>
    <x v="2"/>
    <x v="7"/>
    <x v="2819"/>
    <d v="2016-05-05T10:25:18"/>
    <x v="2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x v="7"/>
    <n v="136"/>
    <n v="13.6"/>
    <x v="2"/>
    <x v="7"/>
    <x v="2820"/>
    <d v="2014-04-29T20:09:08"/>
    <x v="4"/>
  </r>
  <r>
    <n v="2821"/>
    <s v="Muscovado: BurntOut's new play about slavery in Barbados"/>
    <s v="Help us share an untold story of Britain's involvement in the slave trade, in the church where Wilberforce began his abolition campaign"/>
    <x v="29"/>
    <n v="1000"/>
    <x v="0"/>
    <s v="GB"/>
    <s v="GBP"/>
    <n v="1411510135"/>
    <n v="1408918135"/>
    <b v="0"/>
    <n v="35"/>
    <b v="1"/>
    <x v="7"/>
    <n v="100"/>
    <n v="28.57"/>
    <x v="2"/>
    <x v="7"/>
    <x v="2821"/>
    <d v="2015-06-16T19:47:50"/>
    <x v="5"/>
  </r>
  <r>
    <n v="2822"/>
    <s v="Theatre Forever's The Nature Crown"/>
    <s v="A campaign to support the artists creating Theatre Forever's The Nature Crown, premiering in the Guthrie Theater's Dowling Studio!"/>
    <x v="13"/>
    <n v="6000"/>
    <x v="0"/>
    <s v="US"/>
    <s v="USD"/>
    <n v="1427469892"/>
    <n v="1424881492"/>
    <b v="0"/>
    <n v="94"/>
    <b v="1"/>
    <x v="7"/>
    <n v="100"/>
    <n v="63.83"/>
    <x v="2"/>
    <x v="7"/>
    <x v="2822"/>
    <d v="2014-10-26T17:01:34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x v="7"/>
    <n v="124"/>
    <n v="8.86"/>
    <x v="2"/>
    <x v="7"/>
    <x v="2823"/>
    <d v="2015-09-21T03:03:53"/>
    <x v="2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x v="7"/>
    <n v="117"/>
    <n v="50.67"/>
    <x v="2"/>
    <x v="7"/>
    <x v="2824"/>
    <d v="2015-01-15T23:02:10"/>
    <x v="2"/>
  </r>
  <r>
    <n v="2825"/>
    <s v="The Night Before Christmas"/>
    <s v="Help Saltmine Theatre Company tell the exciting story of St Nicholas and the importance of gratefulness in their new Christmas show."/>
    <x v="10"/>
    <n v="3100"/>
    <x v="0"/>
    <s v="GB"/>
    <s v="GBP"/>
    <n v="1449255686"/>
    <n v="1446663686"/>
    <b v="0"/>
    <n v="51"/>
    <b v="1"/>
    <x v="7"/>
    <n v="103"/>
    <n v="60.78"/>
    <x v="2"/>
    <x v="7"/>
    <x v="2825"/>
    <d v="2015-11-05T16:53:37"/>
    <x v="2"/>
  </r>
  <r>
    <n v="2826"/>
    <s v="Mickey &amp; Worm: The Tour"/>
    <s v="Mickey &amp; Worm is a Noir stage experience, written by Santa Paula playwright John McKinley and back again on tour by popular demand!"/>
    <x v="14"/>
    <n v="2155"/>
    <x v="0"/>
    <s v="US"/>
    <s v="USD"/>
    <n v="1436511600"/>
    <n v="1434415812"/>
    <b v="0"/>
    <n v="19"/>
    <b v="1"/>
    <x v="7"/>
    <n v="108"/>
    <n v="113.42"/>
    <x v="2"/>
    <x v="7"/>
    <x v="2826"/>
    <d v="2017-01-11T06:16:58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x v="14"/>
    <n v="2405"/>
    <x v="0"/>
    <s v="US"/>
    <s v="USD"/>
    <n v="1464971400"/>
    <n v="1462379066"/>
    <b v="0"/>
    <n v="23"/>
    <b v="1"/>
    <x v="7"/>
    <n v="120"/>
    <n v="104.57"/>
    <x v="2"/>
    <x v="7"/>
    <x v="2827"/>
    <d v="2015-10-30T21:48:04"/>
    <x v="4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x v="7"/>
    <n v="100"/>
    <n v="98.31"/>
    <x v="2"/>
    <x v="7"/>
    <x v="2828"/>
    <d v="2014-07-22T14:34:56"/>
    <x v="2"/>
  </r>
  <r>
    <n v="2829"/>
    <s v="MUMBURGER by Sarah Kosar"/>
    <s v="In a visceral new play about family, grief and red meat, Sarah Kosar (Royal Court) asks how far we'd go to connect with those we love."/>
    <x v="1"/>
    <n v="2663"/>
    <x v="0"/>
    <s v="GB"/>
    <s v="GBP"/>
    <n v="1464863118"/>
    <n v="1462443918"/>
    <b v="0"/>
    <n v="76"/>
    <b v="1"/>
    <x v="7"/>
    <n v="107"/>
    <n v="35.04"/>
    <x v="2"/>
    <x v="7"/>
    <x v="2829"/>
    <d v="2014-08-02T05:45:54"/>
    <x v="4"/>
  </r>
  <r>
    <n v="2830"/>
    <s v="Nakhtik and Avalon"/>
    <s v="Avalon is a new South African Township play and Nakhtik is a  danced political lecture."/>
    <x v="10"/>
    <n v="3000"/>
    <x v="0"/>
    <s v="US"/>
    <s v="USD"/>
    <n v="1399867140"/>
    <n v="1398802148"/>
    <b v="0"/>
    <n v="11"/>
    <b v="1"/>
    <x v="7"/>
    <n v="100"/>
    <n v="272.73"/>
    <x v="2"/>
    <x v="7"/>
    <x v="2830"/>
    <d v="2015-02-25T00:51:19"/>
    <x v="5"/>
  </r>
  <r>
    <n v="2831"/>
    <s v="Tackett &amp; Pyke put on a Play"/>
    <s v="We each wrote a play and would like to produce them for you for nothing more than art's sake!"/>
    <x v="10"/>
    <n v="3320"/>
    <x v="0"/>
    <s v="US"/>
    <s v="USD"/>
    <n v="1437076070"/>
    <n v="1434484070"/>
    <b v="0"/>
    <n v="52"/>
    <b v="1"/>
    <x v="7"/>
    <n v="111"/>
    <n v="63.85"/>
    <x v="2"/>
    <x v="7"/>
    <x v="2831"/>
    <d v="2015-10-14T17:44:57"/>
    <x v="2"/>
  </r>
  <r>
    <n v="2832"/>
    <s v="Secret Diaries"/>
    <s v="Charting the big stuff in life from dance routines to coming out; exploring homophobia, family, friendship &amp; finding your own voice."/>
    <x v="1"/>
    <n v="2867.99"/>
    <x v="0"/>
    <s v="GB"/>
    <s v="GBP"/>
    <n v="1416780000"/>
    <n v="1414342894"/>
    <b v="0"/>
    <n v="95"/>
    <b v="1"/>
    <x v="7"/>
    <n v="115"/>
    <n v="30.19"/>
    <x v="2"/>
    <x v="7"/>
    <x v="2832"/>
    <d v="2014-05-25T22:51:35"/>
    <x v="5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x v="7"/>
    <n v="108"/>
    <n v="83.51"/>
    <x v="2"/>
    <x v="7"/>
    <x v="2833"/>
    <d v="2016-05-02T17:42:30"/>
    <x v="2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x v="7"/>
    <n v="170"/>
    <n v="64.760000000000005"/>
    <x v="2"/>
    <x v="7"/>
    <x v="2834"/>
    <d v="2016-12-05T13:06:20"/>
    <x v="2"/>
  </r>
  <r>
    <n v="2835"/>
    <s v="Land of the Three Towers"/>
    <s v="A celebratory community theatre project about the Focus E15 Occupation of empty council homes on Carpenters Estate."/>
    <x v="29"/>
    <n v="1870.99"/>
    <x v="0"/>
    <s v="GB"/>
    <s v="GBP"/>
    <n v="1449273600"/>
    <n v="1446742417"/>
    <b v="0"/>
    <n v="93"/>
    <b v="1"/>
    <x v="7"/>
    <n v="187"/>
    <n v="20.12"/>
    <x v="2"/>
    <x v="7"/>
    <x v="2835"/>
    <d v="2015-04-09T00:23:53"/>
    <x v="2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x v="7"/>
    <n v="108"/>
    <n v="44.09"/>
    <x v="2"/>
    <x v="7"/>
    <x v="2836"/>
    <d v="2015-04-14T16:36:34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7"/>
    <n v="850"/>
    <x v="0"/>
    <s v="CA"/>
    <s v="CAD"/>
    <n v="1449701284"/>
    <n v="1446241684"/>
    <b v="0"/>
    <n v="21"/>
    <b v="1"/>
    <x v="7"/>
    <n v="100"/>
    <n v="40.479999999999997"/>
    <x v="2"/>
    <x v="7"/>
    <x v="2837"/>
    <d v="2016-03-24T19:21:05"/>
    <x v="2"/>
  </r>
  <r>
    <n v="2838"/>
    <s v="Pickles &amp; Hargraves Murder Mystery Comedy at the FringeNYC"/>
    <s v="You like things that are funny. You (secretly) like murder. So why not support the NYC return of this hilarious whodunit?"/>
    <x v="14"/>
    <n v="2405"/>
    <x v="0"/>
    <s v="US"/>
    <s v="USD"/>
    <n v="1407967200"/>
    <n v="1406039696"/>
    <b v="0"/>
    <n v="54"/>
    <b v="1"/>
    <x v="7"/>
    <n v="120"/>
    <n v="44.54"/>
    <x v="2"/>
    <x v="7"/>
    <x v="2838"/>
    <d v="2015-04-29T15:34:19"/>
    <x v="5"/>
  </r>
  <r>
    <n v="2839"/>
    <s v="&quot;The Annual Neighborhood Garage Tour&quot;"/>
    <s v="Help us tour our brand new show &quot;Stripe and Spot (Learn to) Get Along&quot; to neighborhoods throughout the Twin Cities metro area!"/>
    <x v="0"/>
    <n v="3900"/>
    <x v="0"/>
    <s v="US"/>
    <s v="USD"/>
    <n v="1408942740"/>
    <n v="1406958354"/>
    <b v="0"/>
    <n v="31"/>
    <b v="1"/>
    <x v="7"/>
    <n v="111"/>
    <n v="125.81"/>
    <x v="2"/>
    <x v="7"/>
    <x v="2839"/>
    <d v="2016-03-24T10:16:40"/>
    <x v="5"/>
  </r>
  <r>
    <n v="2840"/>
    <s v="Scarlet at Southwark Playhouse - Theatre Renegade"/>
    <s v="The world premiere of an astounding new play at Southwark Playhouse exploring slut shaming/cyber bullying &amp; the emotional repercussions"/>
    <x v="1"/>
    <n v="2600"/>
    <x v="0"/>
    <s v="GB"/>
    <s v="GBP"/>
    <n v="1426698000"/>
    <n v="1424825479"/>
    <b v="0"/>
    <n v="132"/>
    <b v="1"/>
    <x v="7"/>
    <n v="104"/>
    <n v="19.7"/>
    <x v="2"/>
    <x v="7"/>
    <x v="2840"/>
    <d v="2014-08-07T00:10:11"/>
    <x v="2"/>
  </r>
  <r>
    <n v="2841"/>
    <s v="The Dead Loss"/>
    <s v="1920's London; two brothers try to make a name for themselves in the underground crime world but encounter a ruthless Irish mob boss."/>
    <x v="29"/>
    <n v="10"/>
    <x v="2"/>
    <s v="GB"/>
    <s v="GBP"/>
    <n v="1450032297"/>
    <n v="1444844697"/>
    <b v="0"/>
    <n v="1"/>
    <b v="0"/>
    <x v="7"/>
    <n v="1"/>
    <n v="10"/>
    <x v="2"/>
    <x v="7"/>
    <x v="2841"/>
    <d v="2016-01-21T00:03:49"/>
    <x v="2"/>
  </r>
  <r>
    <n v="2842"/>
    <s v="HIDDEN: The FCO Plays"/>
    <s v="A play performed at the FCO Global Summit on the Preventing Sexual Violence Initiative, hosted by William Hague and Angelina Jolie"/>
    <x v="16"/>
    <n v="0"/>
    <x v="2"/>
    <s v="GB"/>
    <s v="GBP"/>
    <n v="1403348400"/>
    <n v="1401058295"/>
    <b v="0"/>
    <n v="0"/>
    <b v="0"/>
    <x v="7"/>
    <n v="0"/>
    <n v="0"/>
    <x v="2"/>
    <x v="7"/>
    <x v="2842"/>
    <d v="2014-05-22T01:05:03"/>
    <x v="5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x v="7"/>
    <n v="0"/>
    <n v="0"/>
    <x v="2"/>
    <x v="7"/>
    <x v="2843"/>
    <d v="2014-07-16T04:34:57"/>
    <x v="4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x v="7"/>
    <n v="5"/>
    <n v="30"/>
    <x v="2"/>
    <x v="7"/>
    <x v="2844"/>
    <d v="2015-04-17T17:11:59"/>
    <x v="4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x v="7"/>
    <n v="32"/>
    <n v="60.67"/>
    <x v="2"/>
    <x v="7"/>
    <x v="2845"/>
    <d v="2016-01-01T00:11:11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x v="8"/>
    <n v="0"/>
    <x v="2"/>
    <s v="US"/>
    <s v="USD"/>
    <n v="1432917394"/>
    <n v="1429029394"/>
    <b v="0"/>
    <n v="0"/>
    <b v="0"/>
    <x v="7"/>
    <n v="0"/>
    <n v="0"/>
    <x v="2"/>
    <x v="7"/>
    <x v="2846"/>
    <d v="2015-06-10T00:54:07"/>
    <x v="2"/>
  </r>
  <r>
    <n v="2847"/>
    <s v="COLOR ME"/>
    <s v="Dark secrets come to light when Mariah meets Stella. They find a way to face the south's largest elephant in the room: RACISM."/>
    <x v="14"/>
    <n v="0"/>
    <x v="2"/>
    <s v="US"/>
    <s v="USD"/>
    <n v="1464031265"/>
    <n v="1458847265"/>
    <b v="0"/>
    <n v="0"/>
    <b v="0"/>
    <x v="7"/>
    <n v="0"/>
    <n v="0"/>
    <x v="2"/>
    <x v="7"/>
    <x v="2847"/>
    <d v="2016-12-22T22:04:5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x v="20"/>
    <n v="70"/>
    <x v="2"/>
    <s v="US"/>
    <s v="USD"/>
    <n v="1432913659"/>
    <n v="1430321659"/>
    <b v="0"/>
    <n v="3"/>
    <b v="0"/>
    <x v="7"/>
    <n v="0"/>
    <n v="23.33"/>
    <x v="2"/>
    <x v="7"/>
    <x v="2848"/>
    <d v="2014-11-11T13:04:55"/>
    <x v="2"/>
  </r>
  <r>
    <n v="2849"/>
    <s v="100, Acre Wood"/>
    <s v="NonSens!cal tackles the struggles of four people with mental health issues/disorders inspired by A.A Milne's Winnie the Pooh"/>
    <x v="4"/>
    <n v="5"/>
    <x v="2"/>
    <s v="GB"/>
    <s v="GBP"/>
    <n v="1461406600"/>
    <n v="1458814600"/>
    <b v="0"/>
    <n v="1"/>
    <b v="0"/>
    <x v="7"/>
    <n v="1"/>
    <n v="5"/>
    <x v="2"/>
    <x v="7"/>
    <x v="2849"/>
    <d v="2015-08-17T08:41:44"/>
    <x v="4"/>
  </r>
  <r>
    <n v="2850"/>
    <s v="Romeo and Juliet...Choose Your Own Ending"/>
    <s v="Romeo and Juliet: Wouldn't it be great if they didn't all die at the end? Now YOU get to control the fate of these timeless characters!"/>
    <x v="8"/>
    <n v="311"/>
    <x v="2"/>
    <s v="US"/>
    <s v="USD"/>
    <n v="1409962211"/>
    <n v="1407370211"/>
    <b v="0"/>
    <n v="13"/>
    <b v="0"/>
    <x v="7"/>
    <n v="4"/>
    <n v="23.92"/>
    <x v="2"/>
    <x v="7"/>
    <x v="2850"/>
    <d v="2016-04-20T19:12:56"/>
    <x v="5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x v="7"/>
    <n v="0"/>
    <n v="0"/>
    <x v="2"/>
    <x v="7"/>
    <x v="2851"/>
    <d v="2015-09-10T14:10:48"/>
    <x v="4"/>
  </r>
  <r>
    <n v="2852"/>
    <s v="Freedom Train"/>
    <s v="Just one time back to the past on the Freedom Train will open your eyes and your lives will never ever be the same!"/>
    <x v="11"/>
    <n v="95"/>
    <x v="2"/>
    <s v="US"/>
    <s v="USD"/>
    <n v="1403312703"/>
    <n v="1400720703"/>
    <b v="0"/>
    <n v="6"/>
    <b v="0"/>
    <x v="7"/>
    <n v="2"/>
    <n v="15.83"/>
    <x v="2"/>
    <x v="7"/>
    <x v="2852"/>
    <d v="2014-05-25T18:57:09"/>
    <x v="5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x v="7"/>
    <n v="0"/>
    <n v="0"/>
    <x v="2"/>
    <x v="7"/>
    <x v="2853"/>
    <d v="2014-07-11T16:12:03"/>
    <x v="5"/>
  </r>
  <r>
    <n v="2854"/>
    <s v="Ultimate Political Selfie!"/>
    <s v="Almost Random Theatre's play about a candidate - with no policies - who is seeking election in May 2015"/>
    <x v="29"/>
    <n v="417"/>
    <x v="2"/>
    <s v="GB"/>
    <s v="GBP"/>
    <n v="1431018719"/>
    <n v="1429290719"/>
    <b v="0"/>
    <n v="14"/>
    <b v="0"/>
    <x v="7"/>
    <n v="42"/>
    <n v="29.79"/>
    <x v="2"/>
    <x v="7"/>
    <x v="2854"/>
    <d v="2015-06-17T14:43:27"/>
    <x v="2"/>
  </r>
  <r>
    <n v="2855"/>
    <s v="STAGE READING for TETCNY"/>
    <s v="Raising funds to have a private stage reading for an upcoming play from THE ENSEMBLE THEATRE COMPANY OF NEW YORK (www.tetcny.org)"/>
    <x v="21"/>
    <n v="300"/>
    <x v="2"/>
    <s v="US"/>
    <s v="USD"/>
    <n v="1454110440"/>
    <n v="1451607071"/>
    <b v="0"/>
    <n v="5"/>
    <b v="0"/>
    <x v="7"/>
    <n v="50"/>
    <n v="60"/>
    <x v="2"/>
    <x v="7"/>
    <x v="2855"/>
    <d v="2014-11-07T02:44:19"/>
    <x v="4"/>
  </r>
  <r>
    <n v="2856"/>
    <s v="The JOkeress Going Live"/>
    <s v="This will be the fifth play of The Jokeress, based on the ebook/paperback novelette series. It is scifi, suspense, terror, and noir."/>
    <x v="10"/>
    <n v="146"/>
    <x v="2"/>
    <s v="US"/>
    <s v="USD"/>
    <n v="1439069640"/>
    <n v="1433897647"/>
    <b v="0"/>
    <n v="6"/>
    <b v="0"/>
    <x v="7"/>
    <n v="5"/>
    <n v="24.33"/>
    <x v="2"/>
    <x v="7"/>
    <x v="2856"/>
    <d v="2016-09-14T22:55:21"/>
    <x v="2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x v="7"/>
    <n v="20"/>
    <n v="500"/>
    <x v="2"/>
    <x v="7"/>
    <x v="2857"/>
    <d v="2016-06-10T04:41:12"/>
    <x v="4"/>
  </r>
  <r>
    <n v="2858"/>
    <s v="Gay Party Superposh 'Winter Wonderland'"/>
    <s v="Een Gay Party in het centrum van Amersfoort. _x000a_Een geweldige avond uit, met een show, optredens en DJ's."/>
    <x v="29"/>
    <n v="0"/>
    <x v="2"/>
    <s v="NL"/>
    <s v="EUR"/>
    <n v="1417778880"/>
    <n v="1415711095"/>
    <b v="0"/>
    <n v="0"/>
    <b v="0"/>
    <x v="7"/>
    <n v="0"/>
    <n v="0"/>
    <x v="2"/>
    <x v="7"/>
    <x v="2858"/>
    <d v="2016-09-05T19:50:54"/>
    <x v="5"/>
  </r>
  <r>
    <n v="2859"/>
    <s v="Grover Theatre Company (GTC)"/>
    <s v="A theatre company that will create works to inspire young people and get everyone involved."/>
    <x v="14"/>
    <n v="35"/>
    <x v="2"/>
    <s v="AU"/>
    <s v="AUD"/>
    <n v="1444984904"/>
    <n v="1439800904"/>
    <b v="0"/>
    <n v="1"/>
    <b v="0"/>
    <x v="7"/>
    <n v="2"/>
    <n v="35"/>
    <x v="2"/>
    <x v="7"/>
    <x v="2859"/>
    <d v="2016-06-19T14:14:41"/>
    <x v="2"/>
  </r>
  <r>
    <n v="2860"/>
    <s v="Macbeth For President 2016"/>
    <s v="The Bard's classic tale set in the 2016 Presidential Campaign. Power, corruption, greed, and conspiracy. How far are you willing to go?"/>
    <x v="24"/>
    <n v="266"/>
    <x v="2"/>
    <s v="US"/>
    <s v="USD"/>
    <n v="1466363576"/>
    <n v="1461179576"/>
    <b v="0"/>
    <n v="9"/>
    <b v="0"/>
    <x v="7"/>
    <n v="7"/>
    <n v="29.56"/>
    <x v="2"/>
    <x v="7"/>
    <x v="2860"/>
    <d v="2014-04-17T04:32:45"/>
    <x v="4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x v="7"/>
    <n v="32"/>
    <n v="26.67"/>
    <x v="2"/>
    <x v="7"/>
    <x v="2861"/>
    <d v="2014-12-01T17:43:33"/>
    <x v="2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x v="7"/>
    <n v="0"/>
    <n v="18.329999999999998"/>
    <x v="2"/>
    <x v="7"/>
    <x v="2862"/>
    <d v="2015-04-21T02:47:18"/>
    <x v="5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x v="7"/>
    <n v="0"/>
    <n v="20"/>
    <x v="2"/>
    <x v="7"/>
    <x v="2863"/>
    <d v="2014-12-29T19:37:11"/>
    <x v="5"/>
  </r>
  <r>
    <n v="2864"/>
    <s v="'Haunting Julia' by Alan Ayckbourn"/>
    <s v="Accessible, original theatre for all!"/>
    <x v="1"/>
    <n v="40"/>
    <x v="2"/>
    <s v="GB"/>
    <s v="GBP"/>
    <n v="1437139080"/>
    <n v="1434552207"/>
    <b v="0"/>
    <n v="3"/>
    <b v="0"/>
    <x v="7"/>
    <n v="2"/>
    <n v="13.33"/>
    <x v="2"/>
    <x v="7"/>
    <x v="2864"/>
    <d v="2016-12-18T20:16:26"/>
    <x v="2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x v="7"/>
    <n v="0"/>
    <n v="0"/>
    <x v="2"/>
    <x v="7"/>
    <x v="2865"/>
    <d v="2016-04-05T03:04:53"/>
    <x v="5"/>
  </r>
  <r>
    <n v="2866"/>
    <s v="Church Folk Can Be Dangerous People"/>
    <s v="The reality is dark, sinister. The milieu is not as friendly as it claims. What is this place? Where is it? Is it your local church?"/>
    <x v="11"/>
    <n v="45"/>
    <x v="2"/>
    <s v="US"/>
    <s v="USD"/>
    <n v="1476482400"/>
    <n v="1473893721"/>
    <b v="0"/>
    <n v="2"/>
    <b v="0"/>
    <x v="7"/>
    <n v="1"/>
    <n v="22.5"/>
    <x v="2"/>
    <x v="7"/>
    <x v="2866"/>
    <d v="2015-06-16T17:51:19"/>
    <x v="4"/>
  </r>
  <r>
    <n v="2867"/>
    <s v="A Midsummer Night's Dream"/>
    <s v="This production is being put together by Wilson's newest professional theater company, the Wyldepine Players in conjunction w/ Taiplab"/>
    <x v="1"/>
    <n v="504"/>
    <x v="2"/>
    <s v="US"/>
    <s v="USD"/>
    <n v="1467604800"/>
    <n v="1465533672"/>
    <b v="0"/>
    <n v="10"/>
    <b v="0"/>
    <x v="7"/>
    <n v="20"/>
    <n v="50.4"/>
    <x v="2"/>
    <x v="7"/>
    <x v="2867"/>
    <d v="2016-10-29T22:55:24"/>
    <x v="4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x v="7"/>
    <n v="42"/>
    <n v="105.03"/>
    <x v="2"/>
    <x v="7"/>
    <x v="2868"/>
    <d v="2015-05-04T14:46:35"/>
    <x v="4"/>
  </r>
  <r>
    <n v="2869"/>
    <s v="Theatre West97 - not-for-profit run Youth Theatre Program"/>
    <s v="We provide performing arts training and experience to young people of low income families in NYC, building confidence and self esteem"/>
    <x v="23"/>
    <n v="177"/>
    <x v="2"/>
    <s v="US"/>
    <s v="USD"/>
    <n v="1468937681"/>
    <n v="1466345681"/>
    <b v="0"/>
    <n v="5"/>
    <b v="0"/>
    <x v="7"/>
    <n v="1"/>
    <n v="35.4"/>
    <x v="2"/>
    <x v="7"/>
    <x v="2869"/>
    <d v="2015-12-21T17:24:21"/>
    <x v="4"/>
  </r>
  <r>
    <n v="2870"/>
    <s v="America is at the Mall: A Post 9/11 Happily  Never After"/>
    <s v="The war in Iraq changed everything -one journey from the safe haven of the 99% to the shadows of veteran. How would you persevere?"/>
    <x v="11"/>
    <n v="750"/>
    <x v="2"/>
    <s v="US"/>
    <s v="USD"/>
    <n v="1400301165"/>
    <n v="1397709165"/>
    <b v="0"/>
    <n v="9"/>
    <b v="0"/>
    <x v="7"/>
    <n v="15"/>
    <n v="83.33"/>
    <x v="2"/>
    <x v="7"/>
    <x v="2870"/>
    <d v="2015-07-07T21:44:12"/>
    <x v="5"/>
  </r>
  <r>
    <n v="2871"/>
    <s v="The Bill Cosby Assault, a play"/>
    <s v="America's dad or serial rapist? Or both? The stories of the Bill Cosby accusers and the society so skeptical of them."/>
    <x v="5"/>
    <n v="467"/>
    <x v="2"/>
    <s v="US"/>
    <s v="USD"/>
    <n v="1419183813"/>
    <n v="1417455813"/>
    <b v="0"/>
    <n v="13"/>
    <b v="0"/>
    <x v="7"/>
    <n v="5"/>
    <n v="35.92"/>
    <x v="2"/>
    <x v="7"/>
    <x v="2871"/>
    <d v="2014-10-04T14:20:36"/>
    <x v="5"/>
  </r>
  <r>
    <n v="2872"/>
    <s v="Loud Arts"/>
    <s v="Local Theatre group in Loudoun County, Virginia. Looking for funds to start producing shows!"/>
    <x v="10"/>
    <n v="0"/>
    <x v="2"/>
    <s v="US"/>
    <s v="USD"/>
    <n v="1434768438"/>
    <n v="1429584438"/>
    <b v="0"/>
    <n v="0"/>
    <b v="0"/>
    <x v="7"/>
    <n v="0"/>
    <n v="0"/>
    <x v="2"/>
    <x v="7"/>
    <x v="2872"/>
    <d v="2016-04-01T14:18:38"/>
    <x v="2"/>
  </r>
  <r>
    <n v="2873"/>
    <s v="&quot;Fortune's Child&quot; by Mark Scharf"/>
    <s v="DC/Baltimore AEA actors band together produce a world premiere of a touching, bittersweet, award winning play about letting go to live"/>
    <x v="1"/>
    <n v="953"/>
    <x v="2"/>
    <s v="US"/>
    <s v="USD"/>
    <n v="1422473831"/>
    <n v="1419881831"/>
    <b v="0"/>
    <n v="8"/>
    <b v="0"/>
    <x v="7"/>
    <n v="38"/>
    <n v="119.13"/>
    <x v="2"/>
    <x v="7"/>
    <x v="2873"/>
    <d v="2016-01-01T21:40:37"/>
    <x v="5"/>
  </r>
  <r>
    <n v="2874"/>
    <s v="Lead Players Theatre Company"/>
    <s v="We present Classics made for the 21st Century and we need a space! Please help us rent a space for The Importance of Being Earnest!"/>
    <x v="11"/>
    <n v="271"/>
    <x v="2"/>
    <s v="US"/>
    <s v="USD"/>
    <n v="1484684186"/>
    <n v="1482092186"/>
    <b v="0"/>
    <n v="3"/>
    <b v="0"/>
    <x v="7"/>
    <n v="5"/>
    <n v="90.33"/>
    <x v="2"/>
    <x v="7"/>
    <x v="2874"/>
    <d v="2014-11-05T17:27:15"/>
    <x v="4"/>
  </r>
  <r>
    <n v="2875"/>
    <s v="Right Tracey!"/>
    <s v="Play about Tracey a gay man trapped in his room by his Bible thumping mother. He finds love but the room can not keep the love alive."/>
    <x v="23"/>
    <n v="7"/>
    <x v="2"/>
    <s v="US"/>
    <s v="USD"/>
    <n v="1462417493"/>
    <n v="1459825493"/>
    <b v="0"/>
    <n v="3"/>
    <b v="0"/>
    <x v="7"/>
    <n v="0"/>
    <n v="2.33"/>
    <x v="2"/>
    <x v="7"/>
    <x v="2875"/>
    <d v="2015-02-12T01:50:01"/>
    <x v="4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x v="7"/>
    <n v="0"/>
    <n v="0"/>
    <x v="2"/>
    <x v="7"/>
    <x v="2876"/>
    <d v="2015-09-14T15:11:24"/>
    <x v="2"/>
  </r>
  <r>
    <n v="2877"/>
    <s v="COLLABORATION: WARHOL &amp; BASQUIAT"/>
    <s v="Two of the 20th Centuryâ€™s Greatest Artists _x000a_navigate the perilous terrain of Art &amp; Fame _x000a_in a historic Collaboration."/>
    <x v="13"/>
    <n v="650"/>
    <x v="2"/>
    <s v="US"/>
    <s v="USD"/>
    <n v="1480525200"/>
    <n v="1477781724"/>
    <b v="0"/>
    <n v="6"/>
    <b v="0"/>
    <x v="7"/>
    <n v="11"/>
    <n v="108.33"/>
    <x v="2"/>
    <x v="7"/>
    <x v="2877"/>
    <d v="2014-12-12T10:15:24"/>
    <x v="4"/>
  </r>
  <r>
    <n v="2878"/>
    <s v="(TBC) I'M JUST HERE TO BUY SOY SAUCE by Jingan Young"/>
    <s v="World premiere of &quot;I'm Just Here to Buy Soy Sauce&quot;, a play about China &amp; the UK housing crisis by Jingan Young location TBC"/>
    <x v="10"/>
    <n v="63"/>
    <x v="2"/>
    <s v="GB"/>
    <s v="GBP"/>
    <n v="1435934795"/>
    <n v="1430750795"/>
    <b v="0"/>
    <n v="4"/>
    <b v="0"/>
    <x v="7"/>
    <n v="2"/>
    <n v="15.75"/>
    <x v="2"/>
    <x v="7"/>
    <x v="2878"/>
    <d v="2014-10-10T12:50:40"/>
    <x v="2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x v="7"/>
    <n v="0"/>
    <n v="29"/>
    <x v="2"/>
    <x v="7"/>
    <x v="2879"/>
    <d v="2014-07-30T20:43:05"/>
    <x v="2"/>
  </r>
  <r>
    <n v="2880"/>
    <s v="BELIEF on the Isle of Skye"/>
    <s v="BELIEF leaves res &amp; crosses nations, swims the Atlantic, landing on Isle where Salish meets Gaelic, where humanity transcends barriers"/>
    <x v="15"/>
    <n v="2800"/>
    <x v="2"/>
    <s v="US"/>
    <s v="USD"/>
    <n v="1440090300"/>
    <n v="1436305452"/>
    <b v="0"/>
    <n v="29"/>
    <b v="0"/>
    <x v="7"/>
    <n v="23"/>
    <n v="96.55"/>
    <x v="2"/>
    <x v="7"/>
    <x v="2880"/>
    <d v="2014-07-11T17:49:52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x v="7"/>
    <n v="0"/>
    <n v="0"/>
    <x v="2"/>
    <x v="7"/>
    <x v="2881"/>
    <d v="2016-02-15T21:12:08"/>
    <x v="5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x v="7"/>
    <n v="34"/>
    <n v="63"/>
    <x v="2"/>
    <x v="7"/>
    <x v="2882"/>
    <d v="2014-08-18T17:08:24"/>
    <x v="4"/>
  </r>
  <r>
    <n v="2883"/>
    <s v="&quot;Skip To My Lou,&quot; a NEW play by Steve Romagnoli"/>
    <s v="Ticket sales benefit Bedford Hills Maximum Security Prison, Women's College Program Library. Presented by Theater For The New City."/>
    <x v="5"/>
    <n v="1908"/>
    <x v="2"/>
    <s v="US"/>
    <s v="USD"/>
    <n v="1454734740"/>
    <n v="1451684437"/>
    <b v="0"/>
    <n v="5"/>
    <b v="0"/>
    <x v="7"/>
    <n v="19"/>
    <n v="381.6"/>
    <x v="2"/>
    <x v="7"/>
    <x v="2883"/>
    <d v="2014-11-10T18:33:15"/>
    <x v="4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x v="7"/>
    <n v="0"/>
    <n v="46.25"/>
    <x v="2"/>
    <x v="7"/>
    <x v="2884"/>
    <d v="2015-02-02T23:40:15"/>
    <x v="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x v="7"/>
    <n v="33"/>
    <n v="26"/>
    <x v="2"/>
    <x v="7"/>
    <x v="2885"/>
    <d v="2014-06-21T13:19:52"/>
    <x v="2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x v="7"/>
    <n v="5"/>
    <n v="10"/>
    <x v="2"/>
    <x v="7"/>
    <x v="2886"/>
    <d v="2016-11-27T21:48:41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0"/>
    <n v="5"/>
    <x v="2"/>
    <s v="US"/>
    <s v="USD"/>
    <n v="1420971324"/>
    <n v="1418379324"/>
    <b v="0"/>
    <n v="1"/>
    <b v="0"/>
    <x v="7"/>
    <n v="0"/>
    <n v="5"/>
    <x v="2"/>
    <x v="7"/>
    <x v="2887"/>
    <d v="2015-09-11T15:30:58"/>
    <x v="5"/>
  </r>
  <r>
    <n v="2888"/>
    <s v="ARTS to HEARTS - The Holidate (An Original Stage Play)"/>
    <s v="We're dedicated to writing &amp; producing plays, infusing inspirational, universal principles that aren't commonly displayed in America."/>
    <x v="12"/>
    <n v="0"/>
    <x v="2"/>
    <s v="US"/>
    <s v="USD"/>
    <n v="1413608340"/>
    <n v="1412945440"/>
    <b v="0"/>
    <n v="0"/>
    <b v="0"/>
    <x v="7"/>
    <n v="0"/>
    <n v="0"/>
    <x v="2"/>
    <x v="7"/>
    <x v="2888"/>
    <d v="2015-10-01T15:57:33"/>
    <x v="5"/>
  </r>
  <r>
    <n v="2889"/>
    <s v="Halfway, Nebraska"/>
    <s v="Halfway, Nebraska explores the limits of hope and what it means to love someone who may be too far damaged to save."/>
    <x v="10"/>
    <n v="1142"/>
    <x v="2"/>
    <s v="US"/>
    <s v="USD"/>
    <n v="1409344985"/>
    <n v="1406752985"/>
    <b v="0"/>
    <n v="14"/>
    <b v="0"/>
    <x v="7"/>
    <n v="38"/>
    <n v="81.569999999999993"/>
    <x v="2"/>
    <x v="7"/>
    <x v="2889"/>
    <d v="2016-05-25T01:52:38"/>
    <x v="5"/>
  </r>
  <r>
    <n v="2890"/>
    <s v="the Savannah Disputation"/>
    <s v="This Theological Comedy tells a story of when seemingly similar beliefs are discovered to be worlds apart; Damnation-Southern Style."/>
    <x v="14"/>
    <n v="21"/>
    <x v="2"/>
    <s v="US"/>
    <s v="USD"/>
    <n v="1407553200"/>
    <n v="1405100992"/>
    <b v="0"/>
    <n v="3"/>
    <b v="0"/>
    <x v="7"/>
    <n v="1"/>
    <n v="7"/>
    <x v="2"/>
    <x v="7"/>
    <x v="2890"/>
    <d v="2014-07-10T05:37:12"/>
    <x v="5"/>
  </r>
  <r>
    <n v="2891"/>
    <s v="Literacy for Brooklyn Kids"/>
    <s v="Did you know that we are enriching the lives of Brooklyn kids through literacy and educational theater? We just need a little help."/>
    <x v="5"/>
    <n v="273"/>
    <x v="2"/>
    <s v="US"/>
    <s v="USD"/>
    <n v="1460751128"/>
    <n v="1455570728"/>
    <b v="0"/>
    <n v="10"/>
    <b v="0"/>
    <x v="7"/>
    <n v="3"/>
    <n v="27.3"/>
    <x v="2"/>
    <x v="7"/>
    <x v="2891"/>
    <d v="2014-12-09T21:42:19"/>
    <x v="4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x v="7"/>
    <n v="9"/>
    <n v="29.41"/>
    <x v="2"/>
    <x v="7"/>
    <x v="2892"/>
    <d v="2015-07-25T10:33:16"/>
    <x v="5"/>
  </r>
  <r>
    <n v="2893"/>
    <s v="REDISCOVERING KIA THE PLAY"/>
    <s v="Fundraising for REDISCOVERING KIA THE PLAY"/>
    <x v="11"/>
    <n v="25"/>
    <x v="2"/>
    <s v="US"/>
    <s v="USD"/>
    <n v="1420768800"/>
    <n v="1415644395"/>
    <b v="0"/>
    <n v="2"/>
    <b v="0"/>
    <x v="7"/>
    <n v="1"/>
    <n v="12.5"/>
    <x v="2"/>
    <x v="7"/>
    <x v="2893"/>
    <d v="2015-07-11T04:00:18"/>
    <x v="5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x v="7"/>
    <n v="0"/>
    <n v="0"/>
    <x v="2"/>
    <x v="7"/>
    <x v="2894"/>
    <d v="2014-10-28T23:13:51"/>
    <x v="2"/>
  </r>
  <r>
    <n v="2895"/>
    <s v="Alice In Wonderland (Polish) ALICJA W KRAINIE CZARÃ“W"/>
    <s v="Alice on stage with a magical twist to brighten your smile and warm your heart. Project is in Polish with semi-pro actors and children."/>
    <x v="4"/>
    <n v="23"/>
    <x v="2"/>
    <s v="US"/>
    <s v="USD"/>
    <n v="1403470800"/>
    <n v="1403356792"/>
    <b v="0"/>
    <n v="4"/>
    <b v="0"/>
    <x v="7"/>
    <n v="5"/>
    <n v="5.75"/>
    <x v="2"/>
    <x v="7"/>
    <x v="2895"/>
    <d v="2016-08-24T01:21:53"/>
    <x v="5"/>
  </r>
  <r>
    <n v="2896"/>
    <s v="&quot;Miracle on 34th Street&quot; - We believe. Do you believe in us?"/>
    <s v="&quot;Miracle on 34th Street&quot; is about faith and believing in others. _x000a_We believe. Do you?"/>
    <x v="10"/>
    <n v="625"/>
    <x v="2"/>
    <s v="US"/>
    <s v="USD"/>
    <n v="1481522400"/>
    <n v="1480283321"/>
    <b v="0"/>
    <n v="12"/>
    <b v="0"/>
    <x v="7"/>
    <n v="21"/>
    <n v="52.08"/>
    <x v="2"/>
    <x v="7"/>
    <x v="2896"/>
    <d v="2015-07-14T15:34:26"/>
    <x v="4"/>
  </r>
  <r>
    <n v="2897"/>
    <s v="CAYCE"/>
    <s v="A unique stage play about the epic struggle of psychic Edgar Cayce to deal with his extraordinary abilities and find his place in life."/>
    <x v="15"/>
    <n v="550"/>
    <x v="2"/>
    <s v="US"/>
    <s v="USD"/>
    <n v="1444577345"/>
    <n v="1441985458"/>
    <b v="0"/>
    <n v="3"/>
    <b v="0"/>
    <x v="7"/>
    <n v="5"/>
    <n v="183.33"/>
    <x v="2"/>
    <x v="7"/>
    <x v="2897"/>
    <d v="2016-03-15T21:03:57"/>
    <x v="2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x v="7"/>
    <n v="4"/>
    <n v="26.33"/>
    <x v="2"/>
    <x v="7"/>
    <x v="2898"/>
    <d v="2016-05-09T17:33:39"/>
    <x v="2"/>
  </r>
  <r>
    <n v="2899"/>
    <s v="The Esoteric Camgirl"/>
    <s v="Sex, intrigue, lust, &amp; love; follow the lives of two individuals as their romance turns from innocent online flirting to something more"/>
    <x v="5"/>
    <n v="0"/>
    <x v="2"/>
    <s v="US"/>
    <s v="USD"/>
    <n v="1469325158"/>
    <n v="1464141158"/>
    <b v="0"/>
    <n v="0"/>
    <b v="0"/>
    <x v="7"/>
    <n v="0"/>
    <n v="0"/>
    <x v="2"/>
    <x v="7"/>
    <x v="2899"/>
    <d v="2014-10-17T06:23:21"/>
    <x v="4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x v="7"/>
    <n v="62"/>
    <n v="486.43"/>
    <x v="2"/>
    <x v="7"/>
    <x v="2900"/>
    <d v="2015-04-13T20:11:27"/>
    <x v="5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x v="7"/>
    <n v="1"/>
    <n v="3"/>
    <x v="2"/>
    <x v="7"/>
    <x v="2901"/>
    <d v="2015-05-18T18:27:06"/>
    <x v="5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x v="7"/>
    <n v="0"/>
    <n v="25"/>
    <x v="2"/>
    <x v="7"/>
    <x v="2902"/>
    <d v="2015-12-16T03:09:34"/>
    <x v="2"/>
  </r>
  <r>
    <n v="2903"/>
    <s v="GettingTeensSaved.org Play in Richmond, California 2016"/>
    <s v="We are raising funds to rent a theater hall for a play to help educate teenagers and parents on the pitfalls teenagers currently face."/>
    <x v="11"/>
    <n v="39"/>
    <x v="2"/>
    <s v="US"/>
    <s v="USD"/>
    <n v="1441771218"/>
    <n v="1436587218"/>
    <b v="0"/>
    <n v="4"/>
    <b v="0"/>
    <x v="7"/>
    <n v="1"/>
    <n v="9.75"/>
    <x v="2"/>
    <x v="7"/>
    <x v="2903"/>
    <d v="2014-07-08T22:08:59"/>
    <x v="2"/>
  </r>
  <r>
    <n v="2904"/>
    <s v="The Love Shack"/>
    <s v="A Tequila slammer with a slice of Tarantino, a line of the London Fringe scene and a shot of â€œBreaking Badâ€. New Writing."/>
    <x v="16"/>
    <n v="75"/>
    <x v="2"/>
    <s v="GB"/>
    <s v="GBP"/>
    <n v="1415534400"/>
    <n v="1414538031"/>
    <b v="0"/>
    <n v="4"/>
    <b v="0"/>
    <x v="7"/>
    <n v="5"/>
    <n v="18.75"/>
    <x v="2"/>
    <x v="7"/>
    <x v="2904"/>
    <d v="2015-01-13T21:46:34"/>
    <x v="5"/>
  </r>
  <r>
    <n v="2905"/>
    <s v="DIANA's &quot;Late: A Cowboy Song&quot; by Sarah Ruhl"/>
    <s v="Philly-based feminist theatre's inaugural production about a woman's friendship with an awesome lady cowboy."/>
    <x v="0"/>
    <n v="622"/>
    <x v="2"/>
    <s v="US"/>
    <s v="USD"/>
    <n v="1473211313"/>
    <n v="1472001713"/>
    <b v="0"/>
    <n v="17"/>
    <b v="0"/>
    <x v="7"/>
    <n v="18"/>
    <n v="36.590000000000003"/>
    <x v="2"/>
    <x v="7"/>
    <x v="2905"/>
    <d v="2016-02-15T09:33:10"/>
    <x v="4"/>
  </r>
  <r>
    <n v="2906"/>
    <s v="NO HOMO at Atwater Village Theatre"/>
    <s v="The smash hit, award-winning comedy sashays onto the Los Angeles Theater Scene in a fabulous new production at Atwater Village Theatre."/>
    <x v="13"/>
    <n v="565"/>
    <x v="2"/>
    <s v="US"/>
    <s v="USD"/>
    <n v="1438390800"/>
    <n v="1436888066"/>
    <b v="0"/>
    <n v="7"/>
    <b v="0"/>
    <x v="7"/>
    <n v="9"/>
    <n v="80.709999999999994"/>
    <x v="2"/>
    <x v="7"/>
    <x v="2906"/>
    <d v="2014-04-26T11:26:29"/>
    <x v="2"/>
  </r>
  <r>
    <n v="2907"/>
    <s v="Little Nell's - a play"/>
    <s v="Spend an evening in the afterlife with some of the greatest women who ever lived. LITTLE NELL's,by Jill Hughes, Los Angeles- June, 2016"/>
    <x v="1"/>
    <n v="2"/>
    <x v="2"/>
    <s v="US"/>
    <s v="USD"/>
    <n v="1463259837"/>
    <n v="1458075837"/>
    <b v="0"/>
    <n v="2"/>
    <b v="0"/>
    <x v="7"/>
    <n v="0"/>
    <n v="1"/>
    <x v="2"/>
    <x v="7"/>
    <x v="2907"/>
    <d v="2015-08-29T05:37:27"/>
    <x v="4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x v="7"/>
    <n v="3"/>
    <n v="52.8"/>
    <x v="2"/>
    <x v="7"/>
    <x v="2908"/>
    <d v="2015-10-01T15:06:47"/>
    <x v="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x v="7"/>
    <n v="0"/>
    <n v="20"/>
    <x v="2"/>
    <x v="7"/>
    <x v="2909"/>
    <d v="2014-07-06T14:52:09"/>
    <x v="5"/>
  </r>
  <r>
    <n v="2910"/>
    <s v="Strive"/>
    <s v="Free drama, dance and singing workshops for disadvantaged young people to inspire, create and help them follow their dreams."/>
    <x v="12"/>
    <n v="1"/>
    <x v="2"/>
    <s v="GB"/>
    <s v="GBP"/>
    <n v="1434139887"/>
    <n v="1428955887"/>
    <b v="0"/>
    <n v="1"/>
    <b v="0"/>
    <x v="7"/>
    <n v="0"/>
    <n v="1"/>
    <x v="2"/>
    <x v="7"/>
    <x v="2910"/>
    <d v="2015-02-23T19:01:1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x v="7"/>
    <n v="37"/>
    <n v="46.93"/>
    <x v="2"/>
    <x v="7"/>
    <x v="2911"/>
    <d v="2014-08-26T21:16:44"/>
    <x v="2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x v="7"/>
    <n v="14"/>
    <n v="78.08"/>
    <x v="2"/>
    <x v="7"/>
    <x v="2912"/>
    <d v="2014-08-03T14:27:49"/>
    <x v="2"/>
  </r>
  <r>
    <n v="2913"/>
    <s v="The Salem Haunted Magic Show"/>
    <s v="A LIVE history infused, frightening magic and mind reading show in the heart of the Halloween capital of the world, Salem, MA!!"/>
    <x v="5"/>
    <n v="2"/>
    <x v="2"/>
    <s v="US"/>
    <s v="USD"/>
    <n v="1410041339"/>
    <n v="1404857339"/>
    <b v="0"/>
    <n v="2"/>
    <b v="0"/>
    <x v="7"/>
    <n v="0"/>
    <n v="1"/>
    <x v="2"/>
    <x v="7"/>
    <x v="2913"/>
    <d v="2015-01-09T03:39:39"/>
    <x v="5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x v="7"/>
    <n v="0"/>
    <n v="1"/>
    <x v="2"/>
    <x v="7"/>
    <x v="2914"/>
    <d v="2015-04-09T13:21:50"/>
    <x v="2"/>
  </r>
  <r>
    <n v="2915"/>
    <s v="A Grimm Night for Hans Christian Anderson"/>
    <s v="An inclusive, cross community, multi-cultural theatre production for children aged 3 to 16 and their families"/>
    <x v="29"/>
    <n v="611"/>
    <x v="2"/>
    <s v="GB"/>
    <s v="GBP"/>
    <n v="1458117190"/>
    <n v="1455528790"/>
    <b v="0"/>
    <n v="3"/>
    <b v="0"/>
    <x v="7"/>
    <n v="61"/>
    <n v="203.67"/>
    <x v="2"/>
    <x v="7"/>
    <x v="2915"/>
    <d v="2014-08-12T14:01:08"/>
    <x v="4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x v="7"/>
    <n v="8"/>
    <n v="20.71"/>
    <x v="2"/>
    <x v="7"/>
    <x v="2916"/>
    <d v="2015-02-09T18:22:59"/>
    <x v="5"/>
  </r>
  <r>
    <n v="2917"/>
    <s v="Elevation Twelfth Night"/>
    <s v="Cross dressing, cross gartering, crossed swords. Cross a bridge and come see this fantastically fun rendition of Twelfth Night"/>
    <x v="14"/>
    <n v="437"/>
    <x v="2"/>
    <s v="US"/>
    <s v="USD"/>
    <n v="1442381847"/>
    <n v="1440826647"/>
    <b v="0"/>
    <n v="9"/>
    <b v="0"/>
    <x v="7"/>
    <n v="22"/>
    <n v="48.56"/>
    <x v="2"/>
    <x v="7"/>
    <x v="2917"/>
    <d v="2014-06-16T16:03:49"/>
    <x v="2"/>
  </r>
  <r>
    <n v="2918"/>
    <s v="When Johnny Comes Marching Home"/>
    <s v="A meta-theatrical retelling of Chekhov's Three Sisters, framed with Civil War Hymns, Dance, and wild theatricality."/>
    <x v="11"/>
    <n v="1362"/>
    <x v="2"/>
    <s v="US"/>
    <s v="USD"/>
    <n v="1446131207"/>
    <n v="1443712007"/>
    <b v="0"/>
    <n v="20"/>
    <b v="0"/>
    <x v="7"/>
    <n v="27"/>
    <n v="68.099999999999994"/>
    <x v="2"/>
    <x v="7"/>
    <x v="2918"/>
    <d v="2016-02-03T23:57:26"/>
    <x v="2"/>
  </r>
  <r>
    <n v="2919"/>
    <s v="While the Stars Fall"/>
    <s v="A full staged reading of a new play about a boy who learns how to be happy from the most unexpected person."/>
    <x v="21"/>
    <n v="51"/>
    <x v="2"/>
    <s v="US"/>
    <s v="USD"/>
    <n v="1407250329"/>
    <n v="1404658329"/>
    <b v="0"/>
    <n v="6"/>
    <b v="0"/>
    <x v="7"/>
    <n v="9"/>
    <n v="8.5"/>
    <x v="2"/>
    <x v="7"/>
    <x v="2919"/>
    <d v="2014-04-25T13:32:38"/>
    <x v="5"/>
  </r>
  <r>
    <n v="2920"/>
    <s v="Save 'The Stage Door'."/>
    <s v="Help save this village theatre group. Funding required for lighting, stage equipment, &amp; ongoing productions. Involves youth  &amp; adults."/>
    <x v="1"/>
    <n v="671"/>
    <x v="2"/>
    <s v="CA"/>
    <s v="CAD"/>
    <n v="1427306470"/>
    <n v="1424718070"/>
    <b v="0"/>
    <n v="13"/>
    <b v="0"/>
    <x v="7"/>
    <n v="27"/>
    <n v="51.62"/>
    <x v="2"/>
    <x v="7"/>
    <x v="2920"/>
    <d v="2014-06-25T19:33:40"/>
    <x v="2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x v="40"/>
    <n v="129"/>
    <n v="43"/>
    <x v="2"/>
    <x v="40"/>
    <x v="2921"/>
    <d v="2014-08-21T06:59:23"/>
    <x v="5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x v="40"/>
    <n v="0"/>
    <n v="0"/>
    <x v="2"/>
    <x v="40"/>
    <x v="2922"/>
    <d v="2015-01-21T03:57:17"/>
    <x v="5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x v="40"/>
    <n v="100"/>
    <n v="30"/>
    <x v="2"/>
    <x v="40"/>
    <x v="2923"/>
    <d v="2016-05-05T22:57:33"/>
    <x v="2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x v="40"/>
    <n v="103"/>
    <n v="175.51"/>
    <x v="2"/>
    <x v="40"/>
    <x v="2924"/>
    <d v="2014-05-16T15:16:04"/>
    <x v="2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x v="40"/>
    <n v="102"/>
    <n v="231.66"/>
    <x v="2"/>
    <x v="40"/>
    <x v="2925"/>
    <d v="2016-07-02T14:00:08"/>
    <x v="5"/>
  </r>
  <r>
    <n v="2926"/>
    <s v="Mirror Image - An Original Musical"/>
    <s v="A musical, by Louis Lagalante and Patty Hamilton, that explores loss and the different ways we can choose to move on from it."/>
    <x v="10"/>
    <n v="3750"/>
    <x v="0"/>
    <s v="US"/>
    <s v="USD"/>
    <n v="1424715779"/>
    <n v="1423506179"/>
    <b v="0"/>
    <n v="50"/>
    <b v="1"/>
    <x v="40"/>
    <n v="125"/>
    <n v="75"/>
    <x v="2"/>
    <x v="40"/>
    <x v="2926"/>
    <d v="2014-09-30T15:37:03"/>
    <x v="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x v="40"/>
    <n v="131"/>
    <n v="112.14"/>
    <x v="2"/>
    <x v="40"/>
    <x v="2927"/>
    <d v="2014-12-26T20:39:56"/>
    <x v="5"/>
  </r>
  <r>
    <n v="2928"/>
    <s v="Music Theatre of Idaho Presents &quot;A Year with Frog and Toad"/>
    <s v="This is a touring production for schools in the Treasure Valley!"/>
    <x v="29"/>
    <n v="1000"/>
    <x v="0"/>
    <s v="US"/>
    <s v="USD"/>
    <n v="1457135846"/>
    <n v="1454543846"/>
    <b v="0"/>
    <n v="24"/>
    <b v="1"/>
    <x v="40"/>
    <n v="100"/>
    <n v="41.67"/>
    <x v="2"/>
    <x v="40"/>
    <x v="2928"/>
    <d v="2014-12-31T16:53:34"/>
    <x v="4"/>
  </r>
  <r>
    <n v="2929"/>
    <s v="Right On Cue Kids Theater (ROCKT) First Show"/>
    <s v="Help fund ROCKT's first production!  We want to bring musical theater to kids who have limited access to it, and offer it free to kids."/>
    <x v="8"/>
    <n v="8165.55"/>
    <x v="0"/>
    <s v="US"/>
    <s v="USD"/>
    <n v="1401024758"/>
    <n v="1398432758"/>
    <b v="0"/>
    <n v="32"/>
    <b v="1"/>
    <x v="40"/>
    <n v="102"/>
    <n v="255.17"/>
    <x v="2"/>
    <x v="40"/>
    <x v="2929"/>
    <d v="2014-07-25T19:25:12"/>
    <x v="5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x v="40"/>
    <n v="13"/>
    <n v="57.65"/>
    <x v="2"/>
    <x v="40"/>
    <x v="2930"/>
    <d v="2014-12-09T18:33:38"/>
    <x v="5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x v="40"/>
    <n v="106"/>
    <n v="88.33"/>
    <x v="2"/>
    <x v="40"/>
    <x v="2931"/>
    <d v="2015-01-30T23:02:35"/>
    <x v="5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x v="40"/>
    <n v="105"/>
    <n v="85.74"/>
    <x v="2"/>
    <x v="40"/>
    <x v="2932"/>
    <d v="2015-11-26T19:17:39"/>
    <x v="2"/>
  </r>
  <r>
    <n v="2933"/>
    <s v="Three Postcards: Pre-Production Costs"/>
    <s v="An intimate musical about friendship and time, growing up, and coming of age. Music and words that will stay with you for years to come"/>
    <x v="1"/>
    <n v="2569"/>
    <x v="0"/>
    <s v="US"/>
    <s v="USD"/>
    <n v="1465081053"/>
    <n v="1462489053"/>
    <b v="0"/>
    <n v="54"/>
    <b v="1"/>
    <x v="40"/>
    <n v="103"/>
    <n v="47.57"/>
    <x v="2"/>
    <x v="40"/>
    <x v="2933"/>
    <d v="2015-03-14T03:06:20"/>
    <x v="4"/>
  </r>
  <r>
    <n v="2934"/>
    <s v="Songs for a New World"/>
    <s v="Powerful community theatre production of Jason Robert Brown's &quot;Songs for a New World&quot; in London, Ontario."/>
    <x v="1"/>
    <n v="2700"/>
    <x v="0"/>
    <s v="CA"/>
    <s v="CAD"/>
    <n v="1402845364"/>
    <n v="1400253364"/>
    <b v="0"/>
    <n v="37"/>
    <b v="1"/>
    <x v="40"/>
    <n v="108"/>
    <n v="72.97"/>
    <x v="2"/>
    <x v="40"/>
    <x v="2934"/>
    <d v="2015-05-08T21:56:38"/>
    <x v="5"/>
  </r>
  <r>
    <n v="2935"/>
    <s v="Fresco presents SNOW WHITE - GARAGE OPERA!"/>
    <s v="Fresco brings a full scale operatic production to your neighborhood - SNOW WHITE, set to the world's greatest music!"/>
    <x v="0"/>
    <n v="3531"/>
    <x v="0"/>
    <s v="US"/>
    <s v="USD"/>
    <n v="1472490000"/>
    <n v="1467468008"/>
    <b v="0"/>
    <n v="39"/>
    <b v="1"/>
    <x v="40"/>
    <n v="101"/>
    <n v="90.54"/>
    <x v="2"/>
    <x v="40"/>
    <x v="2935"/>
    <d v="2015-04-24T03:21:00"/>
    <x v="4"/>
  </r>
  <r>
    <n v="2936"/>
    <s v="Put Music in our Musical: Rosetown Playhouse"/>
    <s v="We need your help to complete our musical! Help us add two more original songs to our winter show, Babes in Toyland."/>
    <x v="29"/>
    <n v="1280"/>
    <x v="0"/>
    <s v="US"/>
    <s v="USD"/>
    <n v="1413176340"/>
    <n v="1412091423"/>
    <b v="0"/>
    <n v="34"/>
    <b v="1"/>
    <x v="40"/>
    <n v="128"/>
    <n v="37.65"/>
    <x v="2"/>
    <x v="40"/>
    <x v="2936"/>
    <d v="2016-07-16T12:44:52"/>
    <x v="5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x v="40"/>
    <n v="0"/>
    <n v="0"/>
    <x v="2"/>
    <x v="40"/>
    <x v="2937"/>
    <d v="2016-10-06T13:29:27"/>
    <x v="5"/>
  </r>
  <r>
    <n v="2938"/>
    <s v="Keep It Spinning."/>
    <s v="Keep It Spinning! Is an after-school, six week workshop, during which students create an musical based on on an overarching theme."/>
    <x v="24"/>
    <n v="4055"/>
    <x v="0"/>
    <s v="US"/>
    <s v="USD"/>
    <n v="1422636814"/>
    <n v="1420044814"/>
    <b v="0"/>
    <n v="32"/>
    <b v="1"/>
    <x v="40"/>
    <n v="101"/>
    <n v="126.72"/>
    <x v="2"/>
    <x v="40"/>
    <x v="2938"/>
    <d v="2015-04-03T15:34:53"/>
    <x v="5"/>
  </r>
  <r>
    <n v="2939"/>
    <s v="Dreamgirls - Skyline got a Matching Grant!"/>
    <s v="Skyline Board Trustees have offered matching grants to help fund next season's production of Dreamgirls! Your donation will be doubled!"/>
    <x v="8"/>
    <n v="8230"/>
    <x v="0"/>
    <s v="US"/>
    <s v="USD"/>
    <n v="1409187600"/>
    <n v="1406316312"/>
    <b v="0"/>
    <n v="25"/>
    <b v="1"/>
    <x v="40"/>
    <n v="103"/>
    <n v="329.2"/>
    <x v="2"/>
    <x v="40"/>
    <x v="2939"/>
    <d v="2015-10-20T19:45:17"/>
    <x v="5"/>
  </r>
  <r>
    <n v="2940"/>
    <s v="ITAVA Players &quot;Little Shop of Horrors&quot;"/>
    <s v="We are asking for people to donate to our theater club, the ITAVA Players, a public high school club from Brooklyn, NY."/>
    <x v="1"/>
    <n v="2681"/>
    <x v="0"/>
    <s v="US"/>
    <s v="USD"/>
    <n v="1421606018"/>
    <n v="1418150018"/>
    <b v="0"/>
    <n v="33"/>
    <b v="1"/>
    <x v="40"/>
    <n v="107"/>
    <n v="81.239999999999995"/>
    <x v="2"/>
    <x v="40"/>
    <x v="2940"/>
    <d v="2015-12-24T08:45:52"/>
    <x v="5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x v="38"/>
    <n v="0"/>
    <n v="1"/>
    <x v="2"/>
    <x v="38"/>
    <x v="2941"/>
    <d v="2014-08-21T19:16:13"/>
    <x v="2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x v="38"/>
    <n v="20"/>
    <n v="202.23"/>
    <x v="2"/>
    <x v="38"/>
    <x v="2942"/>
    <d v="2016-09-15T16:33:59"/>
    <x v="2"/>
  </r>
  <r>
    <n v="2943"/>
    <s v="BlackSpace: Urban Performance Arts Collective"/>
    <s v="Building a Resource Network and Funding Capacity to support, empower and promote Afrocentric Arts in Metro Columbus"/>
    <x v="10"/>
    <n v="0"/>
    <x v="2"/>
    <s v="US"/>
    <s v="USD"/>
    <n v="1428894380"/>
    <n v="1426302380"/>
    <b v="0"/>
    <n v="0"/>
    <b v="0"/>
    <x v="38"/>
    <n v="0"/>
    <n v="0"/>
    <x v="2"/>
    <x v="38"/>
    <x v="2943"/>
    <d v="2015-09-08T19:00:21"/>
    <x v="2"/>
  </r>
  <r>
    <n v="2944"/>
    <s v="Guardian Theatre, Arts in Education Theatre"/>
    <s v="Our vision: build and operate a Theater Arts Center for south-central Washington state in Goldendale."/>
    <x v="5"/>
    <n v="100"/>
    <x v="2"/>
    <s v="US"/>
    <s v="USD"/>
    <n v="1433714198"/>
    <n v="1431122198"/>
    <b v="0"/>
    <n v="1"/>
    <b v="0"/>
    <x v="38"/>
    <n v="1"/>
    <n v="100"/>
    <x v="2"/>
    <x v="38"/>
    <x v="2944"/>
    <d v="2017-02-24T14:00:03"/>
    <x v="2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x v="38"/>
    <n v="0"/>
    <n v="0"/>
    <x v="2"/>
    <x v="38"/>
    <x v="2945"/>
    <d v="2015-05-17T17:47:29"/>
    <x v="2"/>
  </r>
  <r>
    <n v="2946"/>
    <s v="Create The Twisted Tree Theatre"/>
    <s v="I have set up a new theatre company, and am looking to raise funds to purchase a venue with a difference to a standard theatre."/>
    <x v="14"/>
    <n v="2"/>
    <x v="2"/>
    <s v="GB"/>
    <s v="GBP"/>
    <n v="1471265092"/>
    <n v="1468673092"/>
    <b v="0"/>
    <n v="2"/>
    <b v="0"/>
    <x v="38"/>
    <n v="0"/>
    <n v="1"/>
    <x v="2"/>
    <x v="38"/>
    <x v="2946"/>
    <d v="2016-04-04T23:00:50"/>
    <x v="4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x v="38"/>
    <n v="4"/>
    <n v="82.46"/>
    <x v="2"/>
    <x v="38"/>
    <x v="2947"/>
    <d v="2015-01-27T00:16:12"/>
    <x v="4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x v="38"/>
    <n v="0"/>
    <n v="2.67"/>
    <x v="2"/>
    <x v="38"/>
    <x v="2948"/>
    <d v="2016-03-09T18:41:57"/>
    <x v="2"/>
  </r>
  <r>
    <n v="2949"/>
    <s v="Spiritual Enlightenment Center - Help raise our vibrations!"/>
    <s v="This center will be open to any and all people regardless of their religion.   We will be offering art, music, empowerment, and more!"/>
    <x v="29"/>
    <n v="25"/>
    <x v="2"/>
    <s v="US"/>
    <s v="USD"/>
    <n v="1447965917"/>
    <n v="1445370317"/>
    <b v="0"/>
    <n v="2"/>
    <b v="0"/>
    <x v="38"/>
    <n v="3"/>
    <n v="12.5"/>
    <x v="2"/>
    <x v="38"/>
    <x v="2949"/>
    <d v="2016-05-08T00:12:05"/>
    <x v="2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x v="38"/>
    <n v="0"/>
    <n v="0"/>
    <x v="2"/>
    <x v="38"/>
    <x v="2950"/>
    <d v="2014-08-12T18:10:23"/>
    <x v="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x v="38"/>
    <n v="2"/>
    <n v="18.899999999999999"/>
    <x v="2"/>
    <x v="38"/>
    <x v="2951"/>
    <d v="2015-02-26T05:05:59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x v="23"/>
    <n v="1605"/>
    <x v="1"/>
    <s v="US"/>
    <s v="USD"/>
    <n v="1476676800"/>
    <n v="1473957239"/>
    <b v="0"/>
    <n v="8"/>
    <b v="0"/>
    <x v="38"/>
    <n v="8"/>
    <n v="200.63"/>
    <x v="2"/>
    <x v="38"/>
    <x v="2952"/>
    <d v="2015-02-01T05:51:46"/>
    <x v="4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x v="38"/>
    <n v="0"/>
    <n v="201.67"/>
    <x v="2"/>
    <x v="38"/>
    <x v="2953"/>
    <d v="2015-06-02T11:17:04"/>
    <x v="2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x v="38"/>
    <n v="0"/>
    <n v="0"/>
    <x v="2"/>
    <x v="38"/>
    <x v="2954"/>
    <d v="2014-07-07T21:50:19"/>
    <x v="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x v="38"/>
    <n v="60"/>
    <n v="65"/>
    <x v="2"/>
    <x v="38"/>
    <x v="2955"/>
    <d v="2015-06-07T17:30:33"/>
    <x v="2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x v="38"/>
    <n v="17"/>
    <n v="66.099999999999994"/>
    <x v="2"/>
    <x v="38"/>
    <x v="2956"/>
    <d v="2015-08-17T17:43:32"/>
    <x v="4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x v="38"/>
    <n v="2"/>
    <n v="93.33"/>
    <x v="2"/>
    <x v="38"/>
    <x v="2957"/>
    <d v="2015-02-07T04:44:52"/>
    <x v="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x v="38"/>
    <n v="0"/>
    <n v="0"/>
    <x v="2"/>
    <x v="38"/>
    <x v="2958"/>
    <d v="2016-08-03T12:34:20"/>
    <x v="4"/>
  </r>
  <r>
    <n v="2959"/>
    <s v="The Bath Theatre Bus (Canceled)"/>
    <s v="A magical, unique, theatre bus which aims to inspire the creative communities around Bath and create unique performance opportunities."/>
    <x v="5"/>
    <n v="0"/>
    <x v="1"/>
    <s v="GB"/>
    <s v="GBP"/>
    <n v="1465258325"/>
    <n v="1462666325"/>
    <b v="0"/>
    <n v="0"/>
    <b v="0"/>
    <x v="38"/>
    <n v="0"/>
    <n v="0"/>
    <x v="2"/>
    <x v="38"/>
    <x v="2959"/>
    <d v="2015-04-03T18:52:33"/>
    <x v="4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x v="38"/>
    <n v="0"/>
    <n v="0"/>
    <x v="2"/>
    <x v="38"/>
    <x v="2960"/>
    <d v="2014-06-18T16:04:11"/>
    <x v="5"/>
  </r>
  <r>
    <n v="2961"/>
    <s v="Shakespeare in the Park! A Comedy of Errors"/>
    <s v="Teens in Take Note Troupe put on Shakespeare in the Park annually. Keep relevant, family-friendly Shakespeare in the community!"/>
    <x v="11"/>
    <n v="5481"/>
    <x v="0"/>
    <s v="US"/>
    <s v="USD"/>
    <n v="1427342400"/>
    <n v="1424927159"/>
    <b v="0"/>
    <n v="108"/>
    <b v="1"/>
    <x v="7"/>
    <n v="110"/>
    <n v="50.75"/>
    <x v="2"/>
    <x v="7"/>
    <x v="2961"/>
    <d v="2014-08-01T15:47:58"/>
    <x v="2"/>
  </r>
  <r>
    <n v="2962"/>
    <s v="Grassroots Shakespeare Company â€¢ Arizona"/>
    <s v="A pop-up outdoor theatre company bringing accessible Shakespeare to parks and other locations in the greater Phoenix area!"/>
    <x v="29"/>
    <n v="1218"/>
    <x v="0"/>
    <s v="US"/>
    <s v="USD"/>
    <n v="1425193140"/>
    <n v="1422769906"/>
    <b v="0"/>
    <n v="20"/>
    <b v="1"/>
    <x v="7"/>
    <n v="122"/>
    <n v="60.9"/>
    <x v="2"/>
    <x v="7"/>
    <x v="2962"/>
    <d v="2016-11-20T02:38:40"/>
    <x v="2"/>
  </r>
  <r>
    <n v="2963"/>
    <s v="One Funny Mother: I'm Not Crazy!!"/>
    <s v="A hilarious comedy show about motherhood...through stories, videos and stand-up you'll realize YOUâ€™RE NOT CRAZY, motherhood is!"/>
    <x v="5"/>
    <n v="10685"/>
    <x v="0"/>
    <s v="US"/>
    <s v="USD"/>
    <n v="1435835824"/>
    <n v="1433243824"/>
    <b v="0"/>
    <n v="98"/>
    <b v="1"/>
    <x v="7"/>
    <n v="107"/>
    <n v="109.03"/>
    <x v="2"/>
    <x v="7"/>
    <x v="2963"/>
    <d v="2015-12-03T19:38:28"/>
    <x v="2"/>
  </r>
  <r>
    <n v="2964"/>
    <s v="Pug-let: The First Ever All-Pug Production of Hamlet"/>
    <s v="I want to produce the first-ever all-pug production of &quot;Hamlet.&quot;  As you can imagine, this will require finding very talented pugs."/>
    <x v="11"/>
    <n v="5035.6899999999996"/>
    <x v="0"/>
    <s v="US"/>
    <s v="USD"/>
    <n v="1407360720"/>
    <n v="1404769819"/>
    <b v="0"/>
    <n v="196"/>
    <b v="1"/>
    <x v="7"/>
    <n v="101"/>
    <n v="25.69"/>
    <x v="2"/>
    <x v="7"/>
    <x v="2964"/>
    <d v="2014-08-29T01:27:51"/>
    <x v="5"/>
  </r>
  <r>
    <n v="2965"/>
    <s v="Imaginary Theater Company Presents the Premiere of The Boat"/>
    <s v="Marina's mother has disappeared at sea.  Everyone believes she has drowned.  But Marina believes her mother has become a mermaid."/>
    <x v="16"/>
    <n v="1635"/>
    <x v="0"/>
    <s v="US"/>
    <s v="USD"/>
    <n v="1436290233"/>
    <n v="1433698233"/>
    <b v="0"/>
    <n v="39"/>
    <b v="1"/>
    <x v="7"/>
    <n v="109"/>
    <n v="41.92"/>
    <x v="2"/>
    <x v="7"/>
    <x v="2965"/>
    <d v="2014-10-29T16:24:46"/>
    <x v="2"/>
  </r>
  <r>
    <n v="2966"/>
    <s v="Fat Pig, The Play!"/>
    <s v="Bringing one of Neil LaBute's incredibly witty and viciously honest plays, about body image and the effect it has on us, to life!"/>
    <x v="5"/>
    <n v="11363"/>
    <x v="0"/>
    <s v="US"/>
    <s v="USD"/>
    <n v="1442425412"/>
    <n v="1439833412"/>
    <b v="0"/>
    <n v="128"/>
    <b v="1"/>
    <x v="7"/>
    <n v="114"/>
    <n v="88.77"/>
    <x v="2"/>
    <x v="7"/>
    <x v="2966"/>
    <d v="2016-02-25T17:32:10"/>
    <x v="2"/>
  </r>
  <r>
    <n v="2967"/>
    <s v="Scissortail: A play about the Oklahoma City Bombing"/>
    <s v="Scissortail is a story of loss, grief, and recovery based on the events of the 1995 Oklahoma City Bombing."/>
    <x v="11"/>
    <n v="5696"/>
    <x v="0"/>
    <s v="US"/>
    <s v="USD"/>
    <n v="1425872692"/>
    <n v="1423284292"/>
    <b v="0"/>
    <n v="71"/>
    <b v="1"/>
    <x v="7"/>
    <n v="114"/>
    <n v="80.23"/>
    <x v="2"/>
    <x v="7"/>
    <x v="2967"/>
    <d v="2015-01-22T21:08:54"/>
    <x v="2"/>
  </r>
  <r>
    <n v="2968"/>
    <s v="The Curse of the Babywoman @ FringeNYC"/>
    <s v="The Curse of the Babywoman is real â€” and it is coming to FringeNYC this August."/>
    <x v="0"/>
    <n v="3710"/>
    <x v="0"/>
    <s v="US"/>
    <s v="USD"/>
    <n v="1471406340"/>
    <n v="1470227660"/>
    <b v="0"/>
    <n v="47"/>
    <b v="1"/>
    <x v="7"/>
    <n v="106"/>
    <n v="78.94"/>
    <x v="2"/>
    <x v="7"/>
    <x v="2968"/>
    <d v="2014-10-10T15:22:27"/>
    <x v="4"/>
  </r>
  <r>
    <n v="2969"/>
    <s v="Dog Sees God - Calgary Production"/>
    <s v="A poignant &amp; hilarious tale of Charlie Brown &amp; friends navigating high school. A fresh take on the off Broadway hit by YYC artists."/>
    <x v="29"/>
    <n v="1625"/>
    <x v="0"/>
    <s v="CA"/>
    <s v="CAD"/>
    <n v="1430693460"/>
    <n v="1428087153"/>
    <b v="0"/>
    <n v="17"/>
    <b v="1"/>
    <x v="7"/>
    <n v="163"/>
    <n v="95.59"/>
    <x v="2"/>
    <x v="7"/>
    <x v="2969"/>
    <d v="2014-12-20T19:47:03"/>
    <x v="2"/>
  </r>
  <r>
    <n v="2970"/>
    <s v="Leah in Vegas at The New York International Fringe Festival"/>
    <s v="Kara Ayn Napolitano's latest play about a young mother's attempt to reclaim her life after making a serious mistake."/>
    <x v="13"/>
    <n v="6360"/>
    <x v="0"/>
    <s v="US"/>
    <s v="USD"/>
    <n v="1405699451"/>
    <n v="1403107451"/>
    <b v="0"/>
    <n v="91"/>
    <b v="1"/>
    <x v="7"/>
    <n v="106"/>
    <n v="69.89"/>
    <x v="2"/>
    <x v="7"/>
    <x v="2970"/>
    <d v="2015-08-03T21:58:50"/>
    <x v="5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x v="7"/>
    <n v="100"/>
    <n v="74.53"/>
    <x v="2"/>
    <x v="7"/>
    <x v="2971"/>
    <d v="2015-08-09T13:25:56"/>
    <x v="5"/>
  </r>
  <r>
    <n v="2972"/>
    <s v="A Bad Plan"/>
    <s v="A group of artists. A mythical art piece. A harrowing quest. And some margaritas."/>
    <x v="14"/>
    <n v="2107"/>
    <x v="0"/>
    <s v="US"/>
    <s v="USD"/>
    <n v="1480899600"/>
    <n v="1479609520"/>
    <b v="0"/>
    <n v="17"/>
    <b v="1"/>
    <x v="7"/>
    <n v="105"/>
    <n v="123.94"/>
    <x v="2"/>
    <x v="7"/>
    <x v="2972"/>
    <d v="2016-01-12T16:29:03"/>
    <x v="4"/>
  </r>
  <r>
    <n v="2973"/>
    <s v="CST's As You Like It goes to Canada!"/>
    <s v="We're going to represent the entire USA at the World Festival of Children's Theater in Stratford, ON in June, 2016. Help us get there!"/>
    <x v="11"/>
    <n v="8740"/>
    <x v="0"/>
    <s v="US"/>
    <s v="USD"/>
    <n v="1451620800"/>
    <n v="1449171508"/>
    <b v="0"/>
    <n v="33"/>
    <b v="1"/>
    <x v="7"/>
    <n v="175"/>
    <n v="264.85000000000002"/>
    <x v="2"/>
    <x v="7"/>
    <x v="2973"/>
    <d v="2014-09-12T15:10:36"/>
    <x v="2"/>
  </r>
  <r>
    <n v="2974"/>
    <s v="The World Premiere of Fire Work by Lauren Gunderson"/>
    <s v="Known for producing gritty new work, TheatreFIRST presents an exciting new romantic comedy by the hottest playwright in the country."/>
    <x v="11"/>
    <n v="5100"/>
    <x v="0"/>
    <s v="US"/>
    <s v="USD"/>
    <n v="1411695300"/>
    <n v="1409275671"/>
    <b v="0"/>
    <n v="87"/>
    <b v="1"/>
    <x v="7"/>
    <n v="102"/>
    <n v="58.62"/>
    <x v="2"/>
    <x v="7"/>
    <x v="2974"/>
    <d v="2016-07-25T06:41:21"/>
    <x v="5"/>
  </r>
  <r>
    <n v="2975"/>
    <s v="The Butterfingers Angel... [By The Mummers]"/>
    <s v="[By The Mummers] needs your help this holiday season to stage a full scale production of William Gibson's &quot;The Butterfingers Angel...&quot;"/>
    <x v="8"/>
    <n v="8010"/>
    <x v="0"/>
    <s v="US"/>
    <s v="USD"/>
    <n v="1417057200"/>
    <n v="1414599886"/>
    <b v="0"/>
    <n v="113"/>
    <b v="1"/>
    <x v="7"/>
    <n v="100"/>
    <n v="70.88"/>
    <x v="2"/>
    <x v="7"/>
    <x v="2975"/>
    <d v="2016-10-11T23:22:08"/>
    <x v="5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x v="7"/>
    <n v="171"/>
    <n v="8.57"/>
    <x v="2"/>
    <x v="7"/>
    <x v="2976"/>
    <d v="2016-03-02T12:00:06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0"/>
    <n v="3407"/>
    <x v="0"/>
    <s v="US"/>
    <s v="USD"/>
    <n v="1427076840"/>
    <n v="1421960934"/>
    <b v="0"/>
    <n v="30"/>
    <b v="1"/>
    <x v="7"/>
    <n v="114"/>
    <n v="113.57"/>
    <x v="2"/>
    <x v="7"/>
    <x v="2977"/>
    <d v="2016-09-14T07:22:31"/>
    <x v="2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x v="7"/>
    <n v="129"/>
    <n v="60.69"/>
    <x v="2"/>
    <x v="7"/>
    <x v="2978"/>
    <d v="2016-05-21T08:41:21"/>
    <x v="5"/>
  </r>
  <r>
    <n v="2979"/>
    <s v="'ART'"/>
    <s v="Dear Stone returns with Yasmina Reza's 'ART', a compelling, clever exploration of friendship under duress. Thanks for watching!"/>
    <x v="11"/>
    <n v="5070"/>
    <x v="0"/>
    <s v="US"/>
    <s v="USD"/>
    <n v="1420524000"/>
    <n v="1419104823"/>
    <b v="0"/>
    <n v="46"/>
    <b v="1"/>
    <x v="7"/>
    <n v="101"/>
    <n v="110.22"/>
    <x v="2"/>
    <x v="7"/>
    <x v="2979"/>
    <d v="2015-11-29T00:29:22"/>
    <x v="5"/>
  </r>
  <r>
    <n v="2980"/>
    <s v="INDEPENDENCE NYC"/>
    <s v="1 director, 4 actors, and a whole lotta determination. Help us bring this brilliant story to the heart of NYC!"/>
    <x v="10"/>
    <n v="3275"/>
    <x v="0"/>
    <s v="US"/>
    <s v="USD"/>
    <n v="1440381600"/>
    <n v="1438639130"/>
    <b v="0"/>
    <n v="24"/>
    <b v="1"/>
    <x v="7"/>
    <n v="109"/>
    <n v="136.46"/>
    <x v="2"/>
    <x v="7"/>
    <x v="2980"/>
    <d v="2015-12-03T13:47:00"/>
    <x v="2"/>
  </r>
  <r>
    <n v="2981"/>
    <s v="Creation of the Dublin Circus Centre"/>
    <s v="We are fundraising to create a Dublin based circus training centre for public and professionals to learn, upskill, perform and teach."/>
    <x v="24"/>
    <n v="5157"/>
    <x v="0"/>
    <s v="IE"/>
    <s v="EUR"/>
    <n v="1443014756"/>
    <n v="1439126756"/>
    <b v="1"/>
    <n v="97"/>
    <b v="1"/>
    <x v="38"/>
    <n v="129"/>
    <n v="53.16"/>
    <x v="2"/>
    <x v="38"/>
    <x v="2981"/>
    <d v="2017-01-05T20:05:30"/>
    <x v="2"/>
  </r>
  <r>
    <n v="2982"/>
    <s v="Railway Playhouse: Setting up a community arts space"/>
    <s v="Renovating this historical landmark, into an arts venue and theatre space for the community."/>
    <x v="11"/>
    <n v="5103"/>
    <x v="0"/>
    <s v="GB"/>
    <s v="GBP"/>
    <n v="1455208143"/>
    <n v="1452616143"/>
    <b v="1"/>
    <n v="59"/>
    <b v="1"/>
    <x v="38"/>
    <n v="102"/>
    <n v="86.49"/>
    <x v="2"/>
    <x v="38"/>
    <x v="2982"/>
    <d v="2016-09-09T18:25:10"/>
    <x v="4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x v="38"/>
    <n v="147"/>
    <n v="155.24"/>
    <x v="2"/>
    <x v="38"/>
    <x v="2983"/>
    <d v="2016-01-21T20:07:47"/>
    <x v="5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x v="38"/>
    <n v="100"/>
    <n v="115.08"/>
    <x v="2"/>
    <x v="38"/>
    <x v="2984"/>
    <d v="2014-09-03T11:29:32"/>
    <x v="4"/>
  </r>
  <r>
    <n v="2985"/>
    <s v="React Aerial Studio"/>
    <s v="From the moment we flew in to the world of The Circus, we have dreamed of opening our own studio. Help us get our dream off the ground!"/>
    <x v="5"/>
    <n v="12165"/>
    <x v="0"/>
    <s v="NZ"/>
    <s v="NZD"/>
    <n v="1477886400"/>
    <n v="1476228128"/>
    <b v="0"/>
    <n v="111"/>
    <b v="1"/>
    <x v="38"/>
    <n v="122"/>
    <n v="109.59"/>
    <x v="2"/>
    <x v="38"/>
    <x v="2985"/>
    <d v="2016-12-20T15:57:51"/>
    <x v="4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x v="38"/>
    <n v="106"/>
    <n v="45.21"/>
    <x v="2"/>
    <x v="38"/>
    <x v="2986"/>
    <d v="2015-03-27T21:54:00"/>
    <x v="4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x v="38"/>
    <n v="110"/>
    <n v="104.15"/>
    <x v="2"/>
    <x v="38"/>
    <x v="2987"/>
    <d v="2017-02-09T17:36:33"/>
    <x v="4"/>
  </r>
  <r>
    <n v="2988"/>
    <s v="Curtain up at the Shoebox Theatre!"/>
    <s v="Since October 2015 the Shoebox Theatre has become a hub of creativity - The next step in our journey is to hang stage curtains!"/>
    <x v="29"/>
    <n v="1000"/>
    <x v="0"/>
    <s v="GB"/>
    <s v="GBP"/>
    <n v="1466412081"/>
    <n v="1463820081"/>
    <b v="0"/>
    <n v="28"/>
    <b v="1"/>
    <x v="38"/>
    <n v="100"/>
    <n v="35.71"/>
    <x v="2"/>
    <x v="38"/>
    <x v="2988"/>
    <d v="2014-05-19T04:38:49"/>
    <x v="4"/>
  </r>
  <r>
    <n v="2989"/>
    <s v="Let's Light Up The Gem!"/>
    <s v="Bring the movies back to Bethel, Maine."/>
    <x v="23"/>
    <n v="35307"/>
    <x v="0"/>
    <s v="US"/>
    <s v="USD"/>
    <n v="1450673940"/>
    <n v="1448756962"/>
    <b v="0"/>
    <n v="364"/>
    <b v="1"/>
    <x v="38"/>
    <n v="177"/>
    <n v="97"/>
    <x v="2"/>
    <x v="38"/>
    <x v="2989"/>
    <d v="2017-02-14T17:46:00"/>
    <x v="2"/>
  </r>
  <r>
    <n v="2990"/>
    <s v="The Gloria Theatre Project"/>
    <s v="We are a non-profit revitalizing the Gloria Theatre - our gift to the community - and we need your help #arts #community #theater"/>
    <x v="5"/>
    <n v="10000"/>
    <x v="0"/>
    <s v="US"/>
    <s v="USD"/>
    <n v="1452174420"/>
    <n v="1449150420"/>
    <b v="0"/>
    <n v="27"/>
    <b v="1"/>
    <x v="38"/>
    <n v="100"/>
    <n v="370.37"/>
    <x v="2"/>
    <x v="38"/>
    <x v="2990"/>
    <d v="2017-01-17T19:51:10"/>
    <x v="2"/>
  </r>
  <r>
    <n v="2991"/>
    <s v="gimmeLIVE @ 9 Wallis"/>
    <s v="A new intimate listening room with tables &amp; theatre seating where artist &amp; fans connect through music, comedy &amp; performing arts."/>
    <x v="2"/>
    <n v="8780"/>
    <x v="0"/>
    <s v="US"/>
    <s v="USD"/>
    <n v="1485547530"/>
    <n v="1483646730"/>
    <b v="0"/>
    <n v="93"/>
    <b v="1"/>
    <x v="38"/>
    <n v="103"/>
    <n v="94.41"/>
    <x v="2"/>
    <x v="38"/>
    <x v="2991"/>
    <d v="2016-06-13T21:29:42"/>
    <x v="3"/>
  </r>
  <r>
    <n v="2992"/>
    <s v="Th'underGrounds"/>
    <s v="Creating a non-profit CAFE &amp; VILLAGE COMMONS in SE Portland, in service to Neighbors, Kids, Artists &amp; the Underserved"/>
    <x v="10"/>
    <n v="3135"/>
    <x v="0"/>
    <s v="US"/>
    <s v="USD"/>
    <n v="1476037510"/>
    <n v="1473445510"/>
    <b v="0"/>
    <n v="64"/>
    <b v="1"/>
    <x v="38"/>
    <n v="105"/>
    <n v="48.98"/>
    <x v="2"/>
    <x v="38"/>
    <x v="2992"/>
    <d v="2012-11-26T20:04:12"/>
    <x v="4"/>
  </r>
  <r>
    <n v="2993"/>
    <s v="TRUE WEST: Think, Dog! Productions"/>
    <s v="Help us build the Kitchen from Hell!"/>
    <x v="29"/>
    <n v="1003"/>
    <x v="0"/>
    <s v="US"/>
    <s v="USD"/>
    <n v="1455998867"/>
    <n v="1453406867"/>
    <b v="0"/>
    <n v="22"/>
    <b v="1"/>
    <x v="38"/>
    <n v="100"/>
    <n v="45.59"/>
    <x v="2"/>
    <x v="38"/>
    <x v="2993"/>
    <d v="2016-01-29T20:22:56"/>
    <x v="4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x v="38"/>
    <n v="458"/>
    <n v="23.28"/>
    <x v="2"/>
    <x v="38"/>
    <x v="2994"/>
    <d v="2014-10-16T21:08:44"/>
    <x v="5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x v="38"/>
    <n v="105"/>
    <n v="63.23"/>
    <x v="2"/>
    <x v="38"/>
    <x v="2995"/>
    <d v="2014-09-06T16:11:45"/>
    <x v="4"/>
  </r>
  <r>
    <n v="2996"/>
    <s v="Sea Tea Improv's Comedy Theater in Hartford, CT"/>
    <s v="A permanent home for comedy in Connecticut in the heart of downtown Hartford."/>
    <x v="20"/>
    <n v="60180"/>
    <x v="0"/>
    <s v="US"/>
    <s v="USD"/>
    <n v="1432677240"/>
    <n v="1427493240"/>
    <b v="0"/>
    <n v="392"/>
    <b v="1"/>
    <x v="38"/>
    <n v="172"/>
    <n v="153.52000000000001"/>
    <x v="2"/>
    <x v="38"/>
    <x v="2996"/>
    <d v="2014-11-14T18:09:51"/>
    <x v="2"/>
  </r>
  <r>
    <n v="2997"/>
    <s v="Sonorous Road is Expanding! Join Us!"/>
    <s v="We're moving to a new space and upgrading our facilities to continue providing a local theatre venue and arts education program!"/>
    <x v="5"/>
    <n v="10373"/>
    <x v="0"/>
    <s v="US"/>
    <s v="USD"/>
    <n v="1488171540"/>
    <n v="1486661793"/>
    <b v="0"/>
    <n v="115"/>
    <b v="1"/>
    <x v="38"/>
    <n v="104"/>
    <n v="90.2"/>
    <x v="2"/>
    <x v="38"/>
    <x v="2997"/>
    <d v="2015-04-04T05:11:23"/>
    <x v="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x v="38"/>
    <n v="103"/>
    <n v="118.97"/>
    <x v="2"/>
    <x v="38"/>
    <x v="2998"/>
    <d v="2015-12-22T05:05:19"/>
    <x v="5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x v="38"/>
    <n v="119"/>
    <n v="80.25"/>
    <x v="2"/>
    <x v="38"/>
    <x v="2999"/>
    <d v="2014-10-27T13:40:40"/>
    <x v="3"/>
  </r>
  <r>
    <n v="3000"/>
    <s v="Voices From The Future"/>
    <s v="A benefit show featuring musicians, dancers &amp; poets all under age 30 to raise money in support of LGBTQ rights and programs."/>
    <x v="4"/>
    <n v="500"/>
    <x v="0"/>
    <s v="US"/>
    <s v="USD"/>
    <n v="1485885600"/>
    <n v="1484682670"/>
    <b v="0"/>
    <n v="8"/>
    <b v="1"/>
    <x v="38"/>
    <n v="100"/>
    <n v="62.5"/>
    <x v="2"/>
    <x v="38"/>
    <x v="3000"/>
    <d v="2014-12-23T19:58:39"/>
    <x v="3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x v="38"/>
    <n v="319"/>
    <n v="131.38"/>
    <x v="2"/>
    <x v="38"/>
    <x v="3001"/>
    <d v="2015-11-26T11:15:16"/>
    <x v="4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x v="38"/>
    <n v="109"/>
    <n v="73.03"/>
    <x v="2"/>
    <x v="38"/>
    <x v="3002"/>
    <d v="2015-01-20T16:52:10"/>
    <x v="7"/>
  </r>
  <r>
    <n v="3003"/>
    <s v="Outskirts Theatre Co. Finds a Home!"/>
    <s v="We finally found a place to call home! Help us move in to (and collaborate with) the NEW Fischer Creative Arts Center in Waukesha, WI!"/>
    <x v="10"/>
    <n v="3035"/>
    <x v="0"/>
    <s v="US"/>
    <s v="USD"/>
    <n v="1456811940"/>
    <n v="1454098976"/>
    <b v="0"/>
    <n v="17"/>
    <b v="1"/>
    <x v="38"/>
    <n v="101"/>
    <n v="178.53"/>
    <x v="2"/>
    <x v="38"/>
    <x v="3003"/>
    <d v="2015-05-22T20:04:09"/>
    <x v="4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x v="38"/>
    <n v="113"/>
    <n v="162.91"/>
    <x v="2"/>
    <x v="38"/>
    <x v="3004"/>
    <d v="2014-10-08T02:58:00"/>
    <x v="5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x v="38"/>
    <n v="120"/>
    <n v="108.24"/>
    <x v="2"/>
    <x v="38"/>
    <x v="3005"/>
    <d v="2014-05-26T17:27:18"/>
    <x v="5"/>
  </r>
  <r>
    <n v="3006"/>
    <s v="ONTARIO STREET THEATRE in Port Hope."/>
    <s v="We're an affordable theatre and rental space that can be molded into anything by anyone."/>
    <x v="8"/>
    <n v="8620"/>
    <x v="0"/>
    <s v="CA"/>
    <s v="CAD"/>
    <n v="1418580591"/>
    <n v="1415988591"/>
    <b v="0"/>
    <n v="97"/>
    <b v="1"/>
    <x v="38"/>
    <n v="108"/>
    <n v="88.87"/>
    <x v="2"/>
    <x v="38"/>
    <x v="3006"/>
    <d v="2014-05-19T13:09:12"/>
    <x v="5"/>
  </r>
  <r>
    <n v="3007"/>
    <s v="Bethlem"/>
    <s v="Consuite for 2015 CoreCon.  An adventure into insanity."/>
    <x v="21"/>
    <n v="1080"/>
    <x v="0"/>
    <s v="US"/>
    <s v="USD"/>
    <n v="1429938683"/>
    <n v="1428124283"/>
    <b v="0"/>
    <n v="20"/>
    <b v="1"/>
    <x v="38"/>
    <n v="180"/>
    <n v="54"/>
    <x v="2"/>
    <x v="38"/>
    <x v="3007"/>
    <d v="2014-07-21T20:24:03"/>
    <x v="2"/>
  </r>
  <r>
    <n v="3008"/>
    <s v="Baby It's Cold Outside: Silver Spring Stage HVAC Fund!"/>
    <s v="Help fund Silver Spring Stage's HVAC costs for the upcoming year! Don't leave us out in the cold (pun intended)!"/>
    <x v="10"/>
    <n v="3035"/>
    <x v="0"/>
    <s v="US"/>
    <s v="USD"/>
    <n v="1453352719"/>
    <n v="1450760719"/>
    <b v="0"/>
    <n v="26"/>
    <b v="1"/>
    <x v="38"/>
    <n v="101"/>
    <n v="116.73"/>
    <x v="2"/>
    <x v="38"/>
    <x v="3008"/>
    <d v="2015-06-08T07:09:36"/>
    <x v="2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x v="38"/>
    <n v="120"/>
    <n v="233.9"/>
    <x v="2"/>
    <x v="38"/>
    <x v="3009"/>
    <d v="2014-04-29T20:00:20"/>
    <x v="5"/>
  </r>
  <r>
    <n v="3010"/>
    <s v="Put Your Money Where Your Ear Is!"/>
    <s v="STC &amp; the Sheboygan Area School District are working tirelessly to renovate our 30-year-old sound system. Help us sound better for you!"/>
    <x v="16"/>
    <n v="2370"/>
    <x v="0"/>
    <s v="US"/>
    <s v="USD"/>
    <n v="1424548719"/>
    <n v="1419364719"/>
    <b v="0"/>
    <n v="15"/>
    <b v="1"/>
    <x v="38"/>
    <n v="158"/>
    <n v="158"/>
    <x v="2"/>
    <x v="38"/>
    <x v="3010"/>
    <d v="2015-06-15T20:18:53"/>
    <x v="5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x v="38"/>
    <n v="124"/>
    <n v="14.84"/>
    <x v="2"/>
    <x v="38"/>
    <x v="3011"/>
    <d v="2016-10-17T14:51:09"/>
    <x v="2"/>
  </r>
  <r>
    <n v="3012"/>
    <s v="Up-lifting Up-Fit!"/>
    <s v="Spring Theatre has recently found a new home in the heart of Winston Salem. We need your help for an up-lifting up-fit!"/>
    <x v="24"/>
    <n v="4685"/>
    <x v="0"/>
    <s v="US"/>
    <s v="USD"/>
    <n v="1423587130"/>
    <n v="1421772730"/>
    <b v="0"/>
    <n v="55"/>
    <b v="1"/>
    <x v="38"/>
    <n v="117"/>
    <n v="85.18"/>
    <x v="2"/>
    <x v="38"/>
    <x v="3012"/>
    <d v="2016-07-13T22:53:29"/>
    <x v="2"/>
  </r>
  <r>
    <n v="3013"/>
    <s v="Barebones Black Box Theater in Braddock, PA"/>
    <s v="Barebones Productions is developing a new theater and performance facility in Braddock, Pa. &quot;The barebones black box&quot;"/>
    <x v="5"/>
    <n v="15696"/>
    <x v="0"/>
    <s v="US"/>
    <s v="USD"/>
    <n v="1434917049"/>
    <n v="1432325049"/>
    <b v="0"/>
    <n v="107"/>
    <b v="1"/>
    <x v="38"/>
    <n v="157"/>
    <n v="146.69"/>
    <x v="2"/>
    <x v="38"/>
    <x v="3013"/>
    <d v="2015-04-27T16:13:06"/>
    <x v="2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x v="38"/>
    <n v="113"/>
    <n v="50.76"/>
    <x v="2"/>
    <x v="38"/>
    <x v="3014"/>
    <d v="2012-09-06T23:51:15"/>
    <x v="5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x v="38"/>
    <n v="103"/>
    <n v="87.7"/>
    <x v="2"/>
    <x v="38"/>
    <x v="3015"/>
    <d v="2014-05-02T12:13:33"/>
    <x v="5"/>
  </r>
  <r>
    <n v="3016"/>
    <s v="Let there be sound! A sound and hearing assistance system"/>
    <s v="Let there be sound! Make our new theatre more accessible by installing a modern sound and hearing assistance system for our audience."/>
    <x v="2"/>
    <n v="8722"/>
    <x v="0"/>
    <s v="US"/>
    <s v="USD"/>
    <n v="1405688952"/>
    <n v="1400504952"/>
    <b v="0"/>
    <n v="36"/>
    <b v="1"/>
    <x v="38"/>
    <n v="103"/>
    <n v="242.28"/>
    <x v="2"/>
    <x v="38"/>
    <x v="3016"/>
    <d v="2017-02-17T11:01:32"/>
    <x v="5"/>
  </r>
  <r>
    <n v="3017"/>
    <s v="ACT's Spotlight Initiative- Let's Build a Theater!"/>
    <s v="Help us build a 200 seat theater and classroom space in North Andover, MA. Let's get kids off the screens, and into the spotlight!"/>
    <x v="30"/>
    <n v="23285"/>
    <x v="0"/>
    <s v="US"/>
    <s v="USD"/>
    <n v="1408566243"/>
    <n v="1405974243"/>
    <b v="0"/>
    <n v="159"/>
    <b v="1"/>
    <x v="38"/>
    <n v="106"/>
    <n v="146.44999999999999"/>
    <x v="2"/>
    <x v="38"/>
    <x v="3017"/>
    <d v="2015-02-18T16:54:11"/>
    <x v="5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x v="38"/>
    <n v="101"/>
    <n v="103.17"/>
    <x v="2"/>
    <x v="38"/>
    <x v="3018"/>
    <d v="2016-07-16T06:20:25"/>
    <x v="2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x v="38"/>
    <n v="121"/>
    <n v="80.459999999999994"/>
    <x v="2"/>
    <x v="38"/>
    <x v="3019"/>
    <d v="2014-10-20T17:00:47"/>
    <x v="5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x v="38"/>
    <n v="101"/>
    <n v="234.67"/>
    <x v="2"/>
    <x v="38"/>
    <x v="3020"/>
    <d v="2015-08-17T17:56:11"/>
    <x v="2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x v="38"/>
    <n v="116"/>
    <n v="50.69"/>
    <x v="2"/>
    <x v="38"/>
    <x v="3021"/>
    <d v="2016-08-15T21:10:47"/>
    <x v="4"/>
  </r>
  <r>
    <n v="3022"/>
    <s v="A Performing Arts Complex in Central Square, Cambridge"/>
    <s v="Help us launch a new performing arts complex in Cambridge! The Thalia provides space for performance, rehearsals, and collaboration!"/>
    <x v="5"/>
    <n v="10088"/>
    <x v="0"/>
    <s v="US"/>
    <s v="USD"/>
    <n v="1472338409"/>
    <n v="1468450409"/>
    <b v="0"/>
    <n v="62"/>
    <b v="1"/>
    <x v="38"/>
    <n v="101"/>
    <n v="162.71"/>
    <x v="2"/>
    <x v="38"/>
    <x v="3022"/>
    <d v="2015-08-12T01:04:19"/>
    <x v="4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x v="38"/>
    <n v="103"/>
    <n v="120.17"/>
    <x v="2"/>
    <x v="38"/>
    <x v="3023"/>
    <d v="2016-07-19T02:38:45"/>
    <x v="2"/>
  </r>
  <r>
    <n v="3024"/>
    <s v="Build a New Home for Improv Comedy in Pittsburgh"/>
    <s v="Steel City Improv Theater has found a new space in the Shadyside neighborhood of Pittsburgh and we're raising $5000 to build it!"/>
    <x v="11"/>
    <n v="12321"/>
    <x v="0"/>
    <s v="US"/>
    <s v="USD"/>
    <n v="1349567475"/>
    <n v="1346975475"/>
    <b v="0"/>
    <n v="182"/>
    <b v="1"/>
    <x v="38"/>
    <n v="246"/>
    <n v="67.7"/>
    <x v="2"/>
    <x v="38"/>
    <x v="3024"/>
    <d v="2016-10-01T12:50:55"/>
    <x v="7"/>
  </r>
  <r>
    <n v="3025"/>
    <s v="The Other Room â€“ Cardiffâ€™s First Pub Theatre"/>
    <s v="Be part of building Cardiff's first pub theatre, located right in the city centre. Launching January 2015."/>
    <x v="1"/>
    <n v="7555"/>
    <x v="0"/>
    <s v="GB"/>
    <s v="GBP"/>
    <n v="1401465600"/>
    <n v="1399032813"/>
    <b v="0"/>
    <n v="145"/>
    <b v="1"/>
    <x v="38"/>
    <n v="302"/>
    <n v="52.1"/>
    <x v="2"/>
    <x v="38"/>
    <x v="3025"/>
    <d v="2013-04-04T13:26:49"/>
    <x v="5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x v="38"/>
    <n v="143"/>
    <n v="51.6"/>
    <x v="2"/>
    <x v="38"/>
    <x v="3026"/>
    <d v="2013-07-11T18:50:44"/>
    <x v="3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x v="38"/>
    <n v="131"/>
    <n v="164.3"/>
    <x v="2"/>
    <x v="38"/>
    <x v="3027"/>
    <d v="2010-07-19T21:26:13"/>
    <x v="2"/>
  </r>
  <r>
    <n v="3028"/>
    <s v="A Home for Vegas Theatre Hub"/>
    <s v="We have a space! Help us fill it with a stage, chairs, gear and audiences' laughter!"/>
    <x v="11"/>
    <n v="8401"/>
    <x v="0"/>
    <s v="US"/>
    <s v="USD"/>
    <n v="1471242025"/>
    <n v="1468650025"/>
    <b v="0"/>
    <n v="99"/>
    <b v="1"/>
    <x v="38"/>
    <n v="168"/>
    <n v="84.86"/>
    <x v="2"/>
    <x v="38"/>
    <x v="3028"/>
    <d v="2016-01-04T06:03:17"/>
    <x v="4"/>
  </r>
  <r>
    <n v="3029"/>
    <s v="Ground Floor Theatre"/>
    <s v="We're building a new theatre venue in Austin! Austin is growing, but we are losing space for artists- help us keep local theatre alive!"/>
    <x v="12"/>
    <n v="32903"/>
    <x v="0"/>
    <s v="US"/>
    <s v="USD"/>
    <n v="1416285300"/>
    <n v="1413824447"/>
    <b v="0"/>
    <n v="348"/>
    <b v="1"/>
    <x v="38"/>
    <n v="110"/>
    <n v="94.55"/>
    <x v="2"/>
    <x v="38"/>
    <x v="3029"/>
    <d v="2013-12-02T19:03:58"/>
    <x v="5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x v="38"/>
    <n v="107"/>
    <n v="45.54"/>
    <x v="2"/>
    <x v="38"/>
    <x v="3030"/>
    <d v="2015-06-22T19:00:21"/>
    <x v="2"/>
  </r>
  <r>
    <n v="3031"/>
    <s v="Blue Thyme Nights"/>
    <s v="Blue Thyme Nights is the production of Am I Blue by Beth Henley &amp; Thymus Vulgaris by Lanford  Wilson._x000a__x000a_Artwork by Charlotte Ager"/>
    <x v="16"/>
    <n v="1500"/>
    <x v="0"/>
    <s v="US"/>
    <s v="USD"/>
    <n v="1476479447"/>
    <n v="1471295447"/>
    <b v="0"/>
    <n v="29"/>
    <b v="1"/>
    <x v="38"/>
    <n v="100"/>
    <n v="51.72"/>
    <x v="2"/>
    <x v="38"/>
    <x v="3031"/>
    <d v="2015-12-21T20:50:48"/>
    <x v="4"/>
  </r>
  <r>
    <n v="3032"/>
    <s v="Silent Valley : A Haunting"/>
    <s v="One night only, not-for-profit, neighborhood haunted attraction that will scare your mask off! Coming this Halloween."/>
    <x v="29"/>
    <n v="1272"/>
    <x v="0"/>
    <s v="US"/>
    <s v="USD"/>
    <n v="1441933459"/>
    <n v="1439341459"/>
    <b v="0"/>
    <n v="25"/>
    <b v="1"/>
    <x v="38"/>
    <n v="127"/>
    <n v="50.88"/>
    <x v="2"/>
    <x v="38"/>
    <x v="3032"/>
    <d v="2015-09-06T16:30:47"/>
    <x v="2"/>
  </r>
  <r>
    <n v="3033"/>
    <s v="Stagelights Studio by Pam Kinter, Greensboro"/>
    <s v="Finally Stagelights will have a space of our very own!  Be a part of this exciting new adventure in Greensboro!!"/>
    <x v="10"/>
    <n v="4396"/>
    <x v="0"/>
    <s v="US"/>
    <s v="USD"/>
    <n v="1471487925"/>
    <n v="1468895925"/>
    <b v="0"/>
    <n v="23"/>
    <b v="1"/>
    <x v="38"/>
    <n v="147"/>
    <n v="191.13"/>
    <x v="2"/>
    <x v="38"/>
    <x v="3033"/>
    <d v="2015-03-20T01:41:39"/>
    <x v="4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x v="38"/>
    <n v="113"/>
    <n v="89.31"/>
    <x v="2"/>
    <x v="38"/>
    <x v="3034"/>
    <d v="2016-01-18T17:26:38"/>
    <x v="4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x v="38"/>
    <n v="109"/>
    <n v="88.59"/>
    <x v="2"/>
    <x v="38"/>
    <x v="3035"/>
    <d v="2014-07-23T03:44:15"/>
    <x v="6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x v="38"/>
    <n v="127"/>
    <n v="96.3"/>
    <x v="2"/>
    <x v="38"/>
    <x v="3036"/>
    <d v="2014-08-11T19:16:26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4"/>
    <n v="1066"/>
    <x v="0"/>
    <s v="US"/>
    <s v="USD"/>
    <n v="1285995540"/>
    <n v="1279574773"/>
    <b v="0"/>
    <n v="32"/>
    <b v="1"/>
    <x v="38"/>
    <n v="213"/>
    <n v="33.31"/>
    <x v="2"/>
    <x v="38"/>
    <x v="3037"/>
    <d v="2016-03-14T23:44:14"/>
    <x v="0"/>
  </r>
  <r>
    <n v="3038"/>
    <s v="Overtime Theater Spruce Up"/>
    <s v="Our little theater needs some love. We took over a lab and need to make our space look more inviting and well, like a theater!"/>
    <x v="29"/>
    <n v="1005"/>
    <x v="0"/>
    <s v="US"/>
    <s v="USD"/>
    <n v="1457071397"/>
    <n v="1451887397"/>
    <b v="0"/>
    <n v="27"/>
    <b v="1"/>
    <x v="38"/>
    <n v="101"/>
    <n v="37.22"/>
    <x v="2"/>
    <x v="38"/>
    <x v="3038"/>
    <d v="2014-12-02T21:37:42"/>
    <x v="4"/>
  </r>
  <r>
    <n v="3039"/>
    <s v="Shelter the Schmee"/>
    <s v="After 22 yrs downstairs we are &quot;getting out of  our parents basement&quot; and building a new 50 seat theater in a new location."/>
    <x v="23"/>
    <n v="21742.78"/>
    <x v="0"/>
    <s v="US"/>
    <s v="USD"/>
    <n v="1388303940"/>
    <n v="1386011038"/>
    <b v="0"/>
    <n v="236"/>
    <b v="1"/>
    <x v="38"/>
    <n v="109"/>
    <n v="92.13"/>
    <x v="2"/>
    <x v="38"/>
    <x v="3039"/>
    <d v="2015-05-15T00:20:55"/>
    <x v="6"/>
  </r>
  <r>
    <n v="3040"/>
    <s v="Jayhawk Makeover"/>
    <s v="48 hours of deck screws, dry wall, hard hats and needed renovation to help the Jayhawk rise from the ashes."/>
    <x v="10"/>
    <n v="3225"/>
    <x v="0"/>
    <s v="US"/>
    <s v="USD"/>
    <n v="1435359600"/>
    <n v="1434999621"/>
    <b v="0"/>
    <n v="42"/>
    <b v="1"/>
    <x v="38"/>
    <n v="108"/>
    <n v="76.790000000000006"/>
    <x v="2"/>
    <x v="38"/>
    <x v="3040"/>
    <d v="2016-04-05T04:02:40"/>
    <x v="2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x v="38"/>
    <n v="110"/>
    <n v="96.53"/>
    <x v="2"/>
    <x v="38"/>
    <x v="3041"/>
    <d v="2017-01-09T09:59:05"/>
    <x v="2"/>
  </r>
  <r>
    <n v="3042"/>
    <s v="HOPE MILL THEATRE - CHAIR FUND"/>
    <s v="Hope Mill Theatre is a brand new Fringe Theatre in the heart of Manchester city - bringing a diverse programme of entertainment!"/>
    <x v="16"/>
    <n v="1920"/>
    <x v="0"/>
    <s v="GB"/>
    <s v="GBP"/>
    <n v="1444149047"/>
    <n v="1441557047"/>
    <b v="0"/>
    <n v="37"/>
    <b v="1"/>
    <x v="38"/>
    <n v="128"/>
    <n v="51.89"/>
    <x v="2"/>
    <x v="38"/>
    <x v="3042"/>
    <d v="2015-04-28T16:04:54"/>
    <x v="2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x v="38"/>
    <n v="110"/>
    <n v="128.91"/>
    <x v="2"/>
    <x v="38"/>
    <x v="3043"/>
    <d v="2014-08-11T18:16:53"/>
    <x v="2"/>
  </r>
  <r>
    <n v="3044"/>
    <s v="Minnsky's Theater- A Vaudeville Circus Experiment"/>
    <s v="Minnsky's - a theater in the Minneapolis NE Arts District that will harken back to a time of Vaudeville and Circus Entertainment!"/>
    <x v="15"/>
    <n v="13121"/>
    <x v="0"/>
    <s v="US"/>
    <s v="USD"/>
    <n v="1454433998"/>
    <n v="1453137998"/>
    <b v="0"/>
    <n v="156"/>
    <b v="1"/>
    <x v="38"/>
    <n v="109"/>
    <n v="84.11"/>
    <x v="2"/>
    <x v="38"/>
    <x v="3044"/>
    <d v="2015-01-23T19:59:14"/>
    <x v="4"/>
  </r>
  <r>
    <n v="3045"/>
    <s v="Colorado ACTS Black Box Painting"/>
    <s v="Walmart decided they wanted our space, so we had to move to a new theater. Help us make it an awesome space by painting it all black!"/>
    <x v="24"/>
    <n v="5308.26"/>
    <x v="0"/>
    <s v="US"/>
    <s v="USD"/>
    <n v="1408679055"/>
    <n v="1406087055"/>
    <b v="0"/>
    <n v="64"/>
    <b v="1"/>
    <x v="38"/>
    <n v="133"/>
    <n v="82.94"/>
    <x v="2"/>
    <x v="38"/>
    <x v="3045"/>
    <d v="2014-11-10T22:59:50"/>
    <x v="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x v="38"/>
    <n v="191"/>
    <n v="259.95"/>
    <x v="2"/>
    <x v="38"/>
    <x v="3046"/>
    <d v="2014-07-31T15:16:24"/>
    <x v="5"/>
  </r>
  <r>
    <n v="3047"/>
    <s v="Acting V Senior Showcase"/>
    <s v="Hi! We're the Graduating Seniors Acting V Seniors at Temple University! Welcome to our Kick starter Page!"/>
    <x v="4"/>
    <n v="745"/>
    <x v="0"/>
    <s v="US"/>
    <s v="USD"/>
    <n v="1461762960"/>
    <n v="1457999054"/>
    <b v="0"/>
    <n v="20"/>
    <b v="1"/>
    <x v="38"/>
    <n v="149"/>
    <n v="37.25"/>
    <x v="2"/>
    <x v="38"/>
    <x v="3047"/>
    <d v="2016-03-04T15:36:51"/>
    <x v="4"/>
  </r>
  <r>
    <n v="3048"/>
    <s v="December Match Campaign"/>
    <s v="By matching donations up to $5000, Jack Kesler and Maurice Richards have challenged YOU to help Urbanite outfit their brand new space."/>
    <x v="11"/>
    <n v="8320"/>
    <x v="0"/>
    <s v="US"/>
    <s v="USD"/>
    <n v="1420060920"/>
    <n v="1417556262"/>
    <b v="0"/>
    <n v="47"/>
    <b v="1"/>
    <x v="38"/>
    <n v="166"/>
    <n v="177.02"/>
    <x v="2"/>
    <x v="38"/>
    <x v="3048"/>
    <d v="2016-03-31T08:59:00"/>
    <x v="5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x v="38"/>
    <n v="107"/>
    <n v="74.069999999999993"/>
    <x v="2"/>
    <x v="38"/>
    <x v="3049"/>
    <d v="2014-07-09T22:27:26"/>
    <x v="2"/>
  </r>
  <r>
    <n v="3050"/>
    <s v="The Black Pearl Consuite at CoreCon VIII: On Ancient Seas"/>
    <s v="Help fund The Black Pearl Consuite at CoreCon VIII: On Ancient Seas!"/>
    <x v="21"/>
    <n v="636"/>
    <x v="0"/>
    <s v="US"/>
    <s v="USD"/>
    <n v="1462420960"/>
    <n v="1459828960"/>
    <b v="0"/>
    <n v="9"/>
    <b v="1"/>
    <x v="38"/>
    <n v="106"/>
    <n v="70.67"/>
    <x v="2"/>
    <x v="38"/>
    <x v="3050"/>
    <d v="2015-08-29T06:35:34"/>
    <x v="4"/>
  </r>
  <r>
    <n v="3051"/>
    <s v="Jon Udry's ABC Tour"/>
    <s v="The ABC tour: 26 comedy-juggling shows in 26 different venues - chosen by YOU - each beginning with a different letter of the alphabet."/>
    <x v="0"/>
    <n v="827"/>
    <x v="2"/>
    <s v="GB"/>
    <s v="GBP"/>
    <n v="1486547945"/>
    <n v="1483955945"/>
    <b v="1"/>
    <n v="35"/>
    <b v="0"/>
    <x v="38"/>
    <n v="24"/>
    <n v="23.63"/>
    <x v="2"/>
    <x v="38"/>
    <x v="3051"/>
    <d v="2014-07-14T18:49:08"/>
    <x v="3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x v="38"/>
    <n v="0"/>
    <n v="37.5"/>
    <x v="2"/>
    <x v="38"/>
    <x v="3052"/>
    <d v="2015-09-01T12:51:32"/>
    <x v="2"/>
  </r>
  <r>
    <n v="3053"/>
    <s v="Showroom"/>
    <s v="Showroom is a multi-disciplinary space providing unorthodox concerts, events &amp; a platform creatives can express their creative vision"/>
    <x v="5"/>
    <n v="40"/>
    <x v="2"/>
    <s v="US"/>
    <s v="USD"/>
    <n v="1412222340"/>
    <n v="1407781013"/>
    <b v="0"/>
    <n v="3"/>
    <b v="0"/>
    <x v="38"/>
    <n v="0"/>
    <n v="13.33"/>
    <x v="2"/>
    <x v="38"/>
    <x v="3053"/>
    <d v="2016-09-17T22:08:58"/>
    <x v="5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x v="38"/>
    <n v="0"/>
    <n v="0"/>
    <x v="2"/>
    <x v="38"/>
    <x v="3054"/>
    <d v="2015-10-22T03:07:26"/>
    <x v="2"/>
  </r>
  <r>
    <n v="3055"/>
    <s v="Bungers surfing Museum"/>
    <s v="I have been in the Surfing business since 1962 have a collection of surfing memorabilia I would like to open a surfing museum"/>
    <x v="23"/>
    <n v="1"/>
    <x v="2"/>
    <s v="US"/>
    <s v="USD"/>
    <n v="1420844390"/>
    <n v="1415660390"/>
    <b v="0"/>
    <n v="1"/>
    <b v="0"/>
    <x v="38"/>
    <n v="0"/>
    <n v="1"/>
    <x v="2"/>
    <x v="38"/>
    <x v="3055"/>
    <d v="2014-07-05T01:19:32"/>
    <x v="5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x v="38"/>
    <n v="0"/>
    <n v="0"/>
    <x v="2"/>
    <x v="38"/>
    <x v="3056"/>
    <d v="2016-06-10T05:28:57"/>
    <x v="5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x v="38"/>
    <n v="0"/>
    <n v="0"/>
    <x v="2"/>
    <x v="38"/>
    <x v="3057"/>
    <d v="2015-08-10T22:31:19"/>
    <x v="4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x v="38"/>
    <n v="0"/>
    <n v="1"/>
    <x v="2"/>
    <x v="38"/>
    <x v="3058"/>
    <d v="2015-09-16T16:35:52"/>
    <x v="4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x v="38"/>
    <n v="3"/>
    <n v="41"/>
    <x v="2"/>
    <x v="38"/>
    <x v="3059"/>
    <d v="2014-11-14T20:00:34"/>
    <x v="5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x v="38"/>
    <n v="0"/>
    <n v="55.83"/>
    <x v="2"/>
    <x v="38"/>
    <x v="3060"/>
    <d v="2016-11-16T17:36:09"/>
    <x v="2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x v="38"/>
    <n v="0"/>
    <n v="0"/>
    <x v="2"/>
    <x v="38"/>
    <x v="3061"/>
    <d v="2015-04-03T17:34:41"/>
    <x v="5"/>
  </r>
  <r>
    <n v="3062"/>
    <s v="The Comedy Catch Relocation to the Choo Choo"/>
    <s v="In our 30th year we are relocating to the world famous Choo Choo on The South Side. We will be remodeling the old Station House."/>
    <x v="5"/>
    <n v="6684"/>
    <x v="2"/>
    <s v="US"/>
    <s v="USD"/>
    <n v="1443636000"/>
    <n v="1441111892"/>
    <b v="0"/>
    <n v="67"/>
    <b v="0"/>
    <x v="38"/>
    <n v="67"/>
    <n v="99.76"/>
    <x v="2"/>
    <x v="38"/>
    <x v="3062"/>
    <d v="2016-10-15T16:34:22"/>
    <x v="2"/>
  </r>
  <r>
    <n v="3063"/>
    <s v="Spec Haus"/>
    <s v="Members of the local Miami music scene are putting together a venue/creative space in Kendall!"/>
    <x v="10"/>
    <n v="587"/>
    <x v="2"/>
    <s v="US"/>
    <s v="USD"/>
    <n v="1477174138"/>
    <n v="1474150138"/>
    <b v="0"/>
    <n v="23"/>
    <b v="0"/>
    <x v="38"/>
    <n v="20"/>
    <n v="25.52"/>
    <x v="2"/>
    <x v="38"/>
    <x v="3063"/>
    <d v="2015-04-17T16:25:00"/>
    <x v="4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x v="38"/>
    <n v="11"/>
    <n v="117.65"/>
    <x v="2"/>
    <x v="38"/>
    <x v="3064"/>
    <d v="2016-02-09T13:42:39"/>
    <x v="2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x v="38"/>
    <n v="0"/>
    <n v="5"/>
    <x v="2"/>
    <x v="38"/>
    <x v="3065"/>
    <d v="2016-06-30T02:27:20"/>
    <x v="5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x v="38"/>
    <n v="12"/>
    <n v="2796.67"/>
    <x v="2"/>
    <x v="38"/>
    <x v="3066"/>
    <d v="2015-08-10T15:38:4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x v="8"/>
    <n v="200"/>
    <x v="2"/>
    <s v="NZ"/>
    <s v="NZD"/>
    <n v="1441837879"/>
    <n v="1439245879"/>
    <b v="0"/>
    <n v="1"/>
    <b v="0"/>
    <x v="38"/>
    <n v="3"/>
    <n v="200"/>
    <x v="2"/>
    <x v="38"/>
    <x v="3067"/>
    <d v="2017-01-31T22:57:58"/>
    <x v="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x v="38"/>
    <n v="0"/>
    <n v="87.5"/>
    <x v="2"/>
    <x v="38"/>
    <x v="3068"/>
    <d v="2015-01-27T03:19:55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9"/>
    <n v="141"/>
    <x v="2"/>
    <s v="US"/>
    <s v="USD"/>
    <n v="1418587234"/>
    <n v="1415995234"/>
    <b v="0"/>
    <n v="7"/>
    <b v="0"/>
    <x v="38"/>
    <n v="14"/>
    <n v="20.14"/>
    <x v="2"/>
    <x v="38"/>
    <x v="3069"/>
    <d v="2015-02-20T17:07:15"/>
    <x v="5"/>
  </r>
  <r>
    <n v="3070"/>
    <s v="Purpose Built Liverpool Comedy Club, Restaurant &amp; Bar"/>
    <s v="Liverpool's 1st purpose built 7 night a week comedy club, bar &amp; restaurant with live music &amp; much more"/>
    <x v="5"/>
    <n v="334"/>
    <x v="2"/>
    <s v="GB"/>
    <s v="GBP"/>
    <n v="1481132169"/>
    <n v="1479317769"/>
    <b v="0"/>
    <n v="16"/>
    <b v="0"/>
    <x v="38"/>
    <n v="3"/>
    <n v="20.88"/>
    <x v="2"/>
    <x v="38"/>
    <x v="3070"/>
    <d v="2014-10-28T00:40:44"/>
    <x v="4"/>
  </r>
  <r>
    <n v="3071"/>
    <s v="The Echo Theatre 2015"/>
    <s v="Anyone can create. They just need a place and an opportunity. The Echo Theatre (Provo) provides that opportunity."/>
    <x v="15"/>
    <n v="7173"/>
    <x v="2"/>
    <s v="US"/>
    <s v="USD"/>
    <n v="1429595940"/>
    <n v="1428082481"/>
    <b v="0"/>
    <n v="117"/>
    <b v="0"/>
    <x v="38"/>
    <n v="60"/>
    <n v="61.31"/>
    <x v="2"/>
    <x v="38"/>
    <x v="3071"/>
    <d v="2015-08-21T04:21:31"/>
    <x v="2"/>
  </r>
  <r>
    <n v="3072"/>
    <s v="Crosswalk Theatre - Starting Capital"/>
    <s v="Crosswalk Theatre Company - Network Directory promotes all stage talent. Increasing your odds to connect to the right hiring person."/>
    <x v="15"/>
    <n v="2"/>
    <x v="2"/>
    <s v="US"/>
    <s v="USD"/>
    <n v="1477791960"/>
    <n v="1476549262"/>
    <b v="0"/>
    <n v="2"/>
    <b v="0"/>
    <x v="38"/>
    <n v="0"/>
    <n v="1"/>
    <x v="2"/>
    <x v="38"/>
    <x v="3072"/>
    <d v="2015-10-16T22:09:06"/>
    <x v="4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x v="38"/>
    <n v="0"/>
    <n v="92.14"/>
    <x v="2"/>
    <x v="38"/>
    <x v="3073"/>
    <d v="2014-08-02T13:31:18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x v="38"/>
    <n v="0"/>
    <n v="7.33"/>
    <x v="2"/>
    <x v="38"/>
    <x v="3074"/>
    <d v="2015-04-06T17:22:11"/>
    <x v="4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x v="38"/>
    <n v="9"/>
    <n v="64.8"/>
    <x v="2"/>
    <x v="38"/>
    <x v="3075"/>
    <d v="2015-08-30T21:12:39"/>
    <x v="4"/>
  </r>
  <r>
    <n v="3076"/>
    <s v="10,000 Hours"/>
    <s v="Helping female comedians get in their 10,000 Hours of practice!"/>
    <x v="5"/>
    <n v="1506"/>
    <x v="2"/>
    <s v="US"/>
    <s v="USD"/>
    <n v="1444405123"/>
    <n v="1439221123"/>
    <b v="0"/>
    <n v="50"/>
    <b v="0"/>
    <x v="38"/>
    <n v="15"/>
    <n v="30.12"/>
    <x v="2"/>
    <x v="38"/>
    <x v="3076"/>
    <d v="2015-06-18T16:05:59"/>
    <x v="2"/>
  </r>
  <r>
    <n v="3077"/>
    <s v="Brothers in Arms Building Better Lives Workshop For Men"/>
    <s v="I've created a live workshop for men who cannot afford it, giving them an opportunity to have healing, peace &amp; love in their lives."/>
    <x v="30"/>
    <n v="105"/>
    <x v="2"/>
    <s v="CA"/>
    <s v="CAD"/>
    <n v="1488495478"/>
    <n v="1485903478"/>
    <b v="0"/>
    <n v="2"/>
    <b v="0"/>
    <x v="38"/>
    <n v="0"/>
    <n v="52.5"/>
    <x v="2"/>
    <x v="38"/>
    <x v="3077"/>
    <d v="2016-10-22T03:36:30"/>
    <x v="3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x v="38"/>
    <n v="0"/>
    <n v="23.67"/>
    <x v="2"/>
    <x v="38"/>
    <x v="3078"/>
    <d v="2014-12-08T13:44:07"/>
    <x v="2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x v="38"/>
    <n v="1"/>
    <n v="415.78"/>
    <x v="2"/>
    <x v="38"/>
    <x v="3079"/>
    <d v="2016-06-07T13:01:23"/>
    <x v="2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x v="38"/>
    <n v="0"/>
    <n v="53.71"/>
    <x v="2"/>
    <x v="38"/>
    <x v="3080"/>
    <d v="2015-03-02T19:39:05"/>
    <x v="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x v="38"/>
    <n v="0"/>
    <n v="420.6"/>
    <x v="2"/>
    <x v="38"/>
    <x v="3081"/>
    <d v="2016-07-15T22:45:43"/>
    <x v="2"/>
  </r>
  <r>
    <n v="3082"/>
    <s v="Magical Workshop, Magic/Hobby Store"/>
    <s v="Help expand the time of everyones favorite magic store!  It currently limited to 3 days a week. If not for you, then the children!"/>
    <x v="9"/>
    <n v="0"/>
    <x v="2"/>
    <s v="US"/>
    <s v="USD"/>
    <n v="1447628946"/>
    <n v="1445033346"/>
    <b v="0"/>
    <n v="0"/>
    <b v="0"/>
    <x v="38"/>
    <n v="0"/>
    <n v="0"/>
    <x v="2"/>
    <x v="38"/>
    <x v="3082"/>
    <d v="2015-09-08T14:51:52"/>
    <x v="2"/>
  </r>
  <r>
    <n v="3083"/>
    <s v="Crystal City Haunted Undergound"/>
    <s v="Crystal City Underground is a New &amp; Unique_x000a_indoor recreational facility, using an old silica sand mine,_x000a_we are the Haunted Maze"/>
    <x v="23"/>
    <n v="56"/>
    <x v="2"/>
    <s v="US"/>
    <s v="USD"/>
    <n v="1409547600"/>
    <n v="1406986278"/>
    <b v="0"/>
    <n v="3"/>
    <b v="0"/>
    <x v="38"/>
    <n v="0"/>
    <n v="18.670000000000002"/>
    <x v="2"/>
    <x v="38"/>
    <x v="3083"/>
    <d v="2014-05-01T21:49:01"/>
    <x v="5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x v="38"/>
    <n v="12"/>
    <n v="78.33"/>
    <x v="2"/>
    <x v="38"/>
    <x v="3084"/>
    <d v="2015-07-22T19:05:56"/>
    <x v="2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x v="38"/>
    <n v="2"/>
    <n v="67.78"/>
    <x v="2"/>
    <x v="38"/>
    <x v="3085"/>
    <d v="2016-06-02T00:36:20"/>
    <x v="2"/>
  </r>
  <r>
    <n v="3086"/>
    <s v="&quot;Un parco di Risate&quot; - open air theatre to save TKC"/>
    <s v="A memorable theatre experience in the middle of Genoa's old town. Summer is coming and we have no intention to stop making you laugh."/>
    <x v="23"/>
    <n v="50"/>
    <x v="2"/>
    <s v="IT"/>
    <s v="EUR"/>
    <n v="1439827559"/>
    <n v="1434643559"/>
    <b v="0"/>
    <n v="3"/>
    <b v="0"/>
    <x v="38"/>
    <n v="0"/>
    <n v="16.670000000000002"/>
    <x v="2"/>
    <x v="38"/>
    <x v="3086"/>
    <d v="2015-04-20T19:48:46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x v="23"/>
    <n v="125"/>
    <x v="2"/>
    <s v="US"/>
    <s v="USD"/>
    <n v="1482294990"/>
    <n v="1477107390"/>
    <b v="0"/>
    <n v="2"/>
    <b v="0"/>
    <x v="38"/>
    <n v="1"/>
    <n v="62.5"/>
    <x v="2"/>
    <x v="38"/>
    <x v="3087"/>
    <d v="2016-09-16T12:05:01"/>
    <x v="4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x v="38"/>
    <n v="0"/>
    <n v="42"/>
    <x v="2"/>
    <x v="38"/>
    <x v="3088"/>
    <d v="2015-12-21T19:00:49"/>
    <x v="5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x v="38"/>
    <n v="23"/>
    <n v="130.09"/>
    <x v="2"/>
    <x v="38"/>
    <x v="3089"/>
    <d v="2016-01-13T04:33:11"/>
    <x v="4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x v="38"/>
    <n v="5"/>
    <n v="1270.22"/>
    <x v="2"/>
    <x v="38"/>
    <x v="3090"/>
    <d v="2014-09-20T14:56:15"/>
    <x v="2"/>
  </r>
  <r>
    <n v="3091"/>
    <s v="Bustduck Theatre"/>
    <s v="Roanoke, Virginia's first long-form improv theatre company. Producing improv and scripted theatre, with a dynamic training program."/>
    <x v="11"/>
    <n v="796"/>
    <x v="2"/>
    <s v="US"/>
    <s v="USD"/>
    <n v="1471214743"/>
    <n v="1468622743"/>
    <b v="0"/>
    <n v="9"/>
    <b v="0"/>
    <x v="38"/>
    <n v="16"/>
    <n v="88.44"/>
    <x v="2"/>
    <x v="38"/>
    <x v="3091"/>
    <d v="2015-06-16T09:12:17"/>
    <x v="4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x v="38"/>
    <n v="1"/>
    <n v="56.34"/>
    <x v="2"/>
    <x v="38"/>
    <x v="3092"/>
    <d v="2016-07-04T08:10:18"/>
    <x v="2"/>
  </r>
  <r>
    <n v="3093"/>
    <s v="Theatre of the Black Butterfly's POOL (NO WATER)"/>
    <s v="Jump in the deep end of the provocative and darkly humourous, POOL (NO WATER)...to be performed in a Pool!  Directed by Gordon McCall."/>
    <x v="24"/>
    <n v="910"/>
    <x v="2"/>
    <s v="CA"/>
    <s v="CAD"/>
    <n v="1401595140"/>
    <n v="1398980941"/>
    <b v="0"/>
    <n v="17"/>
    <b v="0"/>
    <x v="38"/>
    <n v="23"/>
    <n v="53.53"/>
    <x v="2"/>
    <x v="38"/>
    <x v="3093"/>
    <d v="2015-04-13T03:45:06"/>
    <x v="5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x v="38"/>
    <n v="0"/>
    <n v="25"/>
    <x v="2"/>
    <x v="38"/>
    <x v="3094"/>
    <d v="2015-01-02T21:48:31"/>
    <x v="2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x v="38"/>
    <n v="0"/>
    <n v="50"/>
    <x v="2"/>
    <x v="38"/>
    <x v="3095"/>
    <d v="2014-08-25T17:15:16"/>
    <x v="4"/>
  </r>
  <r>
    <n v="3096"/>
    <s v="LaPorte Institute for Dramatic and Creative Arts"/>
    <s v="To create a learning center for acting and all art types including anything that expresses the emotion of the human spirit."/>
    <x v="23"/>
    <n v="795"/>
    <x v="2"/>
    <s v="US"/>
    <s v="USD"/>
    <n v="1432151326"/>
    <n v="1429559326"/>
    <b v="0"/>
    <n v="14"/>
    <b v="0"/>
    <x v="38"/>
    <n v="4"/>
    <n v="56.79"/>
    <x v="2"/>
    <x v="38"/>
    <x v="3096"/>
    <d v="2015-08-25T10:17:56"/>
    <x v="2"/>
  </r>
  <r>
    <n v="3097"/>
    <s v="Help launch The Bunker: London's newest Off-West End theatre"/>
    <s v="The Bunker makes theatre with purpose: We provide ambitious artists a home in which to share their work with adventurous audiences."/>
    <x v="5"/>
    <n v="1715"/>
    <x v="2"/>
    <s v="GB"/>
    <s v="GBP"/>
    <n v="1475848800"/>
    <n v="1474027501"/>
    <b v="0"/>
    <n v="42"/>
    <b v="0"/>
    <x v="38"/>
    <n v="17"/>
    <n v="40.83"/>
    <x v="2"/>
    <x v="38"/>
    <x v="3097"/>
    <d v="2015-05-04T19:32:31"/>
    <x v="4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x v="38"/>
    <n v="4"/>
    <n v="65.11"/>
    <x v="2"/>
    <x v="38"/>
    <x v="3098"/>
    <d v="2015-02-27T16:19:54"/>
    <x v="2"/>
  </r>
  <r>
    <n v="3099"/>
    <s v="Screening for Unapologetically Black the Movie"/>
    <s v="I would like to screen this documentary at CSU at their Black Studies Dept. Looking to fly panelist in. Hoping to screen nationwide. &lt;3"/>
    <x v="14"/>
    <n v="278"/>
    <x v="2"/>
    <s v="US"/>
    <s v="USD"/>
    <n v="1455251591"/>
    <n v="1452659591"/>
    <b v="0"/>
    <n v="5"/>
    <b v="0"/>
    <x v="38"/>
    <n v="14"/>
    <n v="55.6"/>
    <x v="2"/>
    <x v="38"/>
    <x v="3099"/>
    <d v="2014-07-24T03:00:10"/>
    <x v="4"/>
  </r>
  <r>
    <n v="3100"/>
    <s v="Build Our Ampitheater - Build Franklin County, MO!"/>
    <s v="Friends for Change, a group of girls between the ages of 12 and 18 are building an outdoor Amphitheater as a gift to our community!"/>
    <x v="15"/>
    <n v="1827"/>
    <x v="2"/>
    <s v="US"/>
    <s v="USD"/>
    <n v="1413816975"/>
    <n v="1411224975"/>
    <b v="0"/>
    <n v="13"/>
    <b v="0"/>
    <x v="38"/>
    <n v="15"/>
    <n v="140.54"/>
    <x v="2"/>
    <x v="38"/>
    <x v="3100"/>
    <d v="2017-01-10T00:45:19"/>
    <x v="5"/>
  </r>
  <r>
    <n v="3101"/>
    <s v="Mots Ã‰crits"/>
    <s v="LabellisÃ© 14-18, Mots Ã‰crits est un projet itinÃ©rant de lectures Ã  voix haute par des amateurs, mises en espace par une comÃ©dienne."/>
    <x v="1"/>
    <n v="300"/>
    <x v="2"/>
    <s v="FR"/>
    <s v="EUR"/>
    <n v="1437033360"/>
    <n v="1434445937"/>
    <b v="0"/>
    <n v="12"/>
    <b v="0"/>
    <x v="38"/>
    <n v="12"/>
    <n v="25"/>
    <x v="2"/>
    <x v="38"/>
    <x v="3101"/>
    <d v="2014-09-03T14:17:00"/>
    <x v="2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x v="38"/>
    <n v="39"/>
    <n v="69.53"/>
    <x v="2"/>
    <x v="38"/>
    <x v="3102"/>
    <d v="2016-09-02T02:55:34"/>
    <x v="4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x v="38"/>
    <n v="0"/>
    <n v="5.5"/>
    <x v="2"/>
    <x v="38"/>
    <x v="3103"/>
    <d v="2015-03-18T17:33:02"/>
    <x v="2"/>
  </r>
  <r>
    <n v="3104"/>
    <s v="CQ EAP Performing Arts 'THE LOFT'"/>
    <s v="The Loft is CQEAP's latest studio. Located in Rockhampton's CBD we'll be running performing arts workshops for 5yrs to adults."/>
    <x v="24"/>
    <n v="1185"/>
    <x v="2"/>
    <s v="AU"/>
    <s v="AUD"/>
    <n v="1422928800"/>
    <n v="1420235311"/>
    <b v="0"/>
    <n v="5"/>
    <b v="0"/>
    <x v="38"/>
    <n v="30"/>
    <n v="237"/>
    <x v="2"/>
    <x v="38"/>
    <x v="3104"/>
    <d v="2014-07-23T15:10:50"/>
    <x v="2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x v="38"/>
    <n v="42"/>
    <n v="79.87"/>
    <x v="2"/>
    <x v="38"/>
    <x v="3105"/>
    <d v="2016-05-06T10:43:47"/>
    <x v="5"/>
  </r>
  <r>
    <n v="3106"/>
    <s v="Wild Men at the Bristol Cathedral"/>
    <s v="Help fund the exciting first collaboration between Hotel Echo and Bristol Cathedral: WILD MEN, a show commemorating those lost in WW1."/>
    <x v="29"/>
    <n v="41"/>
    <x v="2"/>
    <s v="GB"/>
    <s v="GBP"/>
    <n v="1442440800"/>
    <n v="1440497876"/>
    <b v="0"/>
    <n v="4"/>
    <b v="0"/>
    <x v="38"/>
    <n v="4"/>
    <n v="10.25"/>
    <x v="2"/>
    <x v="38"/>
    <x v="3106"/>
    <d v="2015-03-18T12:22:05"/>
    <x v="2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x v="38"/>
    <n v="20"/>
    <n v="272.58999999999997"/>
    <x v="2"/>
    <x v="38"/>
    <x v="3107"/>
    <d v="2016-05-19T08:59:20"/>
    <x v="2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x v="38"/>
    <n v="0"/>
    <n v="13"/>
    <x v="2"/>
    <x v="38"/>
    <x v="3108"/>
    <d v="2016-06-13T15:35:23"/>
    <x v="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x v="38"/>
    <n v="25"/>
    <n v="58.18"/>
    <x v="2"/>
    <x v="38"/>
    <x v="3109"/>
    <d v="2015-02-25T01:05:32"/>
    <x v="5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x v="38"/>
    <n v="0"/>
    <n v="10"/>
    <x v="2"/>
    <x v="38"/>
    <x v="3110"/>
    <d v="2016-03-06T22:36:36"/>
    <x v="3"/>
  </r>
  <r>
    <n v="3111"/>
    <s v="All Puppet Players Need a Home"/>
    <s v="Help All Puppet Players perform it's 2015 season in a beautiful 200 seat theater for an entire year."/>
    <x v="23"/>
    <n v="5328"/>
    <x v="2"/>
    <s v="US"/>
    <s v="USD"/>
    <n v="1412432220"/>
    <n v="1409753820"/>
    <b v="0"/>
    <n v="76"/>
    <b v="0"/>
    <x v="38"/>
    <n v="27"/>
    <n v="70.11"/>
    <x v="2"/>
    <x v="38"/>
    <x v="3111"/>
    <d v="2014-07-28T16:18:55"/>
    <x v="5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x v="38"/>
    <n v="5"/>
    <n v="57.89"/>
    <x v="2"/>
    <x v="38"/>
    <x v="3112"/>
    <d v="2016-11-04T22:22:12"/>
    <x v="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x v="38"/>
    <n v="4"/>
    <n v="125.27"/>
    <x v="2"/>
    <x v="38"/>
    <x v="3113"/>
    <d v="2016-06-09T23:49:58"/>
    <x v="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x v="38"/>
    <n v="0"/>
    <n v="0"/>
    <x v="2"/>
    <x v="38"/>
    <x v="3114"/>
    <d v="2014-12-04T18:43:21"/>
    <x v="5"/>
  </r>
  <r>
    <n v="3115"/>
    <s v="spoken word pop-up:"/>
    <s v="We are creating a mobile community devoted to the spreading and sharing of spoken word and other kinds of storytelling."/>
    <x v="5"/>
    <n v="300"/>
    <x v="2"/>
    <s v="SE"/>
    <s v="SEK"/>
    <n v="1465123427"/>
    <n v="1462531427"/>
    <b v="0"/>
    <n v="1"/>
    <b v="0"/>
    <x v="38"/>
    <n v="3"/>
    <n v="300"/>
    <x v="2"/>
    <x v="38"/>
    <x v="3115"/>
    <d v="2015-12-08T04:57:52"/>
    <x v="4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x v="38"/>
    <n v="57"/>
    <n v="43"/>
    <x v="2"/>
    <x v="38"/>
    <x v="3116"/>
    <d v="2016-02-27T00:26:02"/>
    <x v="2"/>
  </r>
  <r>
    <n v="3117"/>
    <s v="Cowes and The Sea"/>
    <s v="Performing Arts workshops, for young people aged 5 -16, exploring how the sea has shaped Cowes as a settlement."/>
    <x v="29"/>
    <n v="1"/>
    <x v="2"/>
    <s v="GB"/>
    <s v="GBP"/>
    <n v="1464354720"/>
    <n v="1463648360"/>
    <b v="0"/>
    <n v="1"/>
    <b v="0"/>
    <x v="38"/>
    <n v="0"/>
    <n v="1"/>
    <x v="2"/>
    <x v="38"/>
    <x v="3117"/>
    <d v="2015-01-30T20:33:49"/>
    <x v="4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x v="38"/>
    <n v="0"/>
    <n v="775"/>
    <x v="2"/>
    <x v="38"/>
    <x v="3118"/>
    <d v="2017-02-14T19:49:01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x v="5"/>
    <n v="5"/>
    <x v="2"/>
    <s v="US"/>
    <s v="USD"/>
    <n v="1427414732"/>
    <n v="1424826332"/>
    <b v="0"/>
    <n v="1"/>
    <b v="0"/>
    <x v="38"/>
    <n v="0"/>
    <n v="5"/>
    <x v="2"/>
    <x v="38"/>
    <x v="3119"/>
    <d v="2017-03-09T20:13:39"/>
    <x v="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x v="38"/>
    <n v="0"/>
    <n v="12.8"/>
    <x v="2"/>
    <x v="38"/>
    <x v="3120"/>
    <d v="2017-03-14T15:21:56"/>
    <x v="4"/>
  </r>
  <r>
    <n v="3121"/>
    <s v="Ant Farm Theatre Project (Canceled)"/>
    <s v="I going to build a theatre for a local ant farm so that Ants can put on their theatre productions."/>
    <x v="16"/>
    <n v="10"/>
    <x v="1"/>
    <s v="CA"/>
    <s v="CAD"/>
    <n v="1411748335"/>
    <n v="1406564335"/>
    <b v="0"/>
    <n v="1"/>
    <b v="0"/>
    <x v="38"/>
    <n v="1"/>
    <n v="10"/>
    <x v="2"/>
    <x v="38"/>
    <x v="3121"/>
    <d v="2017-03-09T13:54:05"/>
    <x v="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x v="38"/>
    <n v="58"/>
    <n v="58"/>
    <x v="2"/>
    <x v="38"/>
    <x v="3122"/>
    <d v="2017-02-20T08:24:20"/>
    <x v="4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x v="38"/>
    <n v="68"/>
    <n v="244.8"/>
    <x v="2"/>
    <x v="38"/>
    <x v="3123"/>
    <d v="2017-02-22T13:33:54"/>
    <x v="4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x v="38"/>
    <n v="0"/>
    <n v="6.5"/>
    <x v="2"/>
    <x v="38"/>
    <x v="3124"/>
    <d v="2017-03-06T17:16:59"/>
    <x v="5"/>
  </r>
  <r>
    <n v="3125"/>
    <s v="N/A (Canceled)"/>
    <s v="N/A"/>
    <x v="86"/>
    <n v="0"/>
    <x v="1"/>
    <s v="US"/>
    <s v="USD"/>
    <n v="1452142672"/>
    <n v="1449550672"/>
    <b v="0"/>
    <n v="0"/>
    <b v="0"/>
    <x v="38"/>
    <n v="0"/>
    <n v="0"/>
    <x v="2"/>
    <x v="38"/>
    <x v="3125"/>
    <d v="2017-03-13T03:38:41"/>
    <x v="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x v="38"/>
    <n v="4"/>
    <n v="61.18"/>
    <x v="2"/>
    <x v="38"/>
    <x v="3126"/>
    <d v="2017-02-23T11:05:54"/>
    <x v="4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x v="38"/>
    <n v="0"/>
    <n v="0"/>
    <x v="2"/>
    <x v="38"/>
    <x v="3127"/>
    <d v="2017-03-13T21:14:29"/>
    <x v="2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x v="7"/>
    <n v="109"/>
    <n v="139.24"/>
    <x v="2"/>
    <x v="7"/>
    <x v="3128"/>
    <d v="2017-03-15T15:30:07"/>
    <x v="3"/>
  </r>
  <r>
    <n v="3129"/>
    <s v="Marcus Rashad's &quot;The Domino Effect Stage Play&quot;"/>
    <s v="The DE sheds light on the reality of what happens in college. Marcus Rashad created this play to help prepare future/current students"/>
    <x v="22"/>
    <n v="10"/>
    <x v="3"/>
    <s v="US"/>
    <s v="USD"/>
    <n v="1492542819"/>
    <n v="1489090419"/>
    <b v="0"/>
    <n v="1"/>
    <b v="0"/>
    <x v="7"/>
    <n v="1"/>
    <n v="10"/>
    <x v="2"/>
    <x v="7"/>
    <x v="3129"/>
    <d v="2017-02-19T06:29:20"/>
    <x v="3"/>
  </r>
  <r>
    <n v="3130"/>
    <s v="MEDEA | A New Vision"/>
    <s v="A shockingly relevant modern take on a 2,000-year-old tragedy that confronts current gender politics."/>
    <x v="5"/>
    <n v="375"/>
    <x v="3"/>
    <s v="US"/>
    <s v="USD"/>
    <n v="1492145940"/>
    <n v="1489504916"/>
    <b v="0"/>
    <n v="4"/>
    <b v="0"/>
    <x v="7"/>
    <n v="4"/>
    <n v="93.75"/>
    <x v="2"/>
    <x v="7"/>
    <x v="3130"/>
    <d v="2017-03-08T17:15:03"/>
    <x v="3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x v="7"/>
    <n v="16"/>
    <n v="53.75"/>
    <x v="2"/>
    <x v="7"/>
    <x v="3131"/>
    <d v="2017-03-06T18:04:48"/>
    <x v="3"/>
  </r>
  <r>
    <n v="3132"/>
    <s v="A Bite of a Snake Play"/>
    <s v="Smells Like Money, Drips Like Honey, Taste Like Mocha, Better Run AWAY"/>
    <x v="12"/>
    <n v="10"/>
    <x v="3"/>
    <s v="US"/>
    <s v="USD"/>
    <n v="1492759460"/>
    <n v="1487579060"/>
    <b v="0"/>
    <n v="1"/>
    <b v="0"/>
    <x v="7"/>
    <n v="0"/>
    <n v="10"/>
    <x v="2"/>
    <x v="7"/>
    <x v="3132"/>
    <d v="2017-02-17T12:18:59"/>
    <x v="3"/>
  </r>
  <r>
    <n v="3133"/>
    <s v="Hell Has No Fury by TwentySomething @ Edinburgh Fringe"/>
    <s v="TwentySomething is taking Hell Has No Fury to Edinburgh! _x000a_We're looking for your support to get us there."/>
    <x v="4"/>
    <n v="540"/>
    <x v="3"/>
    <s v="GB"/>
    <s v="GBP"/>
    <n v="1490358834"/>
    <n v="1487770434"/>
    <b v="0"/>
    <n v="16"/>
    <b v="0"/>
    <x v="7"/>
    <n v="108"/>
    <n v="33.75"/>
    <x v="2"/>
    <x v="7"/>
    <x v="3133"/>
    <d v="2017-03-14T08:35:56"/>
    <x v="3"/>
  </r>
  <r>
    <n v="3134"/>
    <s v="Threads by David Lane at The Hope Theatre - 11-29 April"/>
    <s v="Time Zone Theatre &amp; Arteria Theatre present this emotional thriller about Love, Loss and what happens when life goes on, but you can't."/>
    <x v="29"/>
    <n v="225"/>
    <x v="3"/>
    <s v="GB"/>
    <s v="GBP"/>
    <n v="1490631419"/>
    <n v="1488820619"/>
    <b v="0"/>
    <n v="12"/>
    <b v="0"/>
    <x v="7"/>
    <n v="23"/>
    <n v="18.75"/>
    <x v="2"/>
    <x v="7"/>
    <x v="3134"/>
    <d v="2017-03-02T12:55:07"/>
    <x v="3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x v="7"/>
    <n v="21"/>
    <n v="23.14"/>
    <x v="2"/>
    <x v="7"/>
    <x v="3135"/>
    <d v="2017-01-27T00:58:54"/>
    <x v="3"/>
  </r>
  <r>
    <n v="3136"/>
    <s v="Heroines"/>
    <s v="Help emberfly theatre put on their first production Heroines and pay our actors and creative team! Follow us @emberflytheatre"/>
    <x v="4"/>
    <n v="639"/>
    <x v="3"/>
    <s v="GB"/>
    <s v="GBP"/>
    <n v="1491001140"/>
    <n v="1487847954"/>
    <b v="0"/>
    <n v="22"/>
    <b v="0"/>
    <x v="7"/>
    <n v="128"/>
    <n v="29.05"/>
    <x v="2"/>
    <x v="7"/>
    <x v="3136"/>
    <d v="2017-03-02T16:22:46"/>
    <x v="3"/>
  </r>
  <r>
    <n v="3137"/>
    <s v="Richard III - Presented by REBATEnsemble/Theatre Off Jackson"/>
    <s v="Set in 1930s Chinatown, evocative of old world South Jackson Street during the Jazz era."/>
    <x v="16"/>
    <n v="50"/>
    <x v="3"/>
    <s v="US"/>
    <s v="USD"/>
    <n v="1493838720"/>
    <n v="1489439669"/>
    <b v="0"/>
    <n v="1"/>
    <b v="0"/>
    <x v="7"/>
    <n v="3"/>
    <n v="50"/>
    <x v="2"/>
    <x v="7"/>
    <x v="3137"/>
    <d v="2014-09-27T23:15:55"/>
    <x v="3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x v="7"/>
    <n v="0"/>
    <n v="0"/>
    <x v="2"/>
    <x v="7"/>
    <x v="3138"/>
    <d v="2014-09-09T15:58:04"/>
    <x v="3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x v="7"/>
    <n v="5"/>
    <n v="450"/>
    <x v="2"/>
    <x v="7"/>
    <x v="3139"/>
    <d v="2012-11-13T00:25:00"/>
    <x v="3"/>
  </r>
  <r>
    <n v="3140"/>
    <s v="ReminiSens Restaurant &amp; Theatre in Versailles"/>
    <s v="ReminiSens offers an Enchanting Time Travel experience: have diner at the court of Versailles and interact with the nobles of the time!"/>
    <x v="5"/>
    <n v="96"/>
    <x v="3"/>
    <s v="FR"/>
    <s v="EUR"/>
    <n v="1491581703"/>
    <n v="1488993303"/>
    <b v="0"/>
    <n v="4"/>
    <b v="0"/>
    <x v="7"/>
    <n v="1"/>
    <n v="24"/>
    <x v="2"/>
    <x v="7"/>
    <x v="3140"/>
    <d v="2010-10-27T06:20:03"/>
    <x v="3"/>
  </r>
  <r>
    <n v="3141"/>
    <s v="GUTS: Black Comedy"/>
    <s v="We are a theatre society from the Groningen University in the Netherlands. _x000a_We would be more than happy for some help funding the play."/>
    <x v="4"/>
    <n v="258"/>
    <x v="3"/>
    <s v="NL"/>
    <s v="EUR"/>
    <n v="1492372800"/>
    <n v="1488823488"/>
    <b v="0"/>
    <n v="8"/>
    <b v="0"/>
    <x v="7"/>
    <n v="52"/>
    <n v="32.25"/>
    <x v="2"/>
    <x v="7"/>
    <x v="3141"/>
    <d v="2014-08-11T20:09:34"/>
    <x v="3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x v="7"/>
    <n v="2"/>
    <n v="15"/>
    <x v="2"/>
    <x v="7"/>
    <x v="3142"/>
    <d v="2013-10-03T20:49:27"/>
    <x v="3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x v="7"/>
    <n v="0"/>
    <n v="0"/>
    <x v="2"/>
    <x v="7"/>
    <x v="3143"/>
    <d v="2011-03-31T03:42:17"/>
    <x v="3"/>
  </r>
  <r>
    <n v="3144"/>
    <s v="Benghazi Bergen-Belsen"/>
    <s v="Two women, one love, one must die: a multicultural cast in a play about the denied holocaust of Libyan Jews. Premieres in March in NYC"/>
    <x v="5"/>
    <n v="7540"/>
    <x v="3"/>
    <s v="US"/>
    <s v="USD"/>
    <n v="1489903200"/>
    <n v="1488459307"/>
    <b v="0"/>
    <n v="30"/>
    <b v="0"/>
    <x v="7"/>
    <n v="75"/>
    <n v="251.33"/>
    <x v="2"/>
    <x v="7"/>
    <x v="3144"/>
    <d v="2012-03-02T21:00:58"/>
    <x v="3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x v="7"/>
    <n v="0"/>
    <n v="0"/>
    <x v="2"/>
    <x v="7"/>
    <x v="3145"/>
    <d v="2012-11-20T11:58:45"/>
    <x v="3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x v="7"/>
    <n v="11"/>
    <n v="437.5"/>
    <x v="2"/>
    <x v="7"/>
    <x v="3146"/>
    <d v="2012-04-27T22:52:24"/>
    <x v="3"/>
  </r>
  <r>
    <n v="3147"/>
    <s v="The Eternal Space Brings the Old Penn Station Back to Life"/>
    <s v="A play that uses photography to tell the story of a friendship forged during the demolition of New York's Pennsylvania Station."/>
    <x v="23"/>
    <n v="23505"/>
    <x v="0"/>
    <s v="US"/>
    <s v="USD"/>
    <n v="1415319355"/>
    <n v="1411859755"/>
    <b v="1"/>
    <n v="213"/>
    <b v="1"/>
    <x v="7"/>
    <n v="118"/>
    <n v="110.35"/>
    <x v="2"/>
    <x v="7"/>
    <x v="3147"/>
    <d v="2014-07-09T18:55:05"/>
    <x v="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x v="7"/>
    <n v="131"/>
    <n v="41.42"/>
    <x v="2"/>
    <x v="7"/>
    <x v="3148"/>
    <d v="2013-06-22T20:09:12"/>
    <x v="5"/>
  </r>
  <r>
    <n v="3149"/>
    <s v="Kafka on the Shore"/>
    <s v="A student led production at Northwestern U. of an adaptation by Frank Galati of the classic book Kafka on the Shore by Haruki Murakmi."/>
    <x v="22"/>
    <n v="1300"/>
    <x v="0"/>
    <s v="US"/>
    <s v="USD"/>
    <n v="1354845600"/>
    <n v="1352766300"/>
    <b v="1"/>
    <n v="25"/>
    <b v="1"/>
    <x v="7"/>
    <n v="104"/>
    <n v="52"/>
    <x v="2"/>
    <x v="7"/>
    <x v="3149"/>
    <d v="2011-12-07T01:36:01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0"/>
    <n v="3535"/>
    <x v="0"/>
    <s v="US"/>
    <s v="USD"/>
    <n v="1295928000"/>
    <n v="1288160403"/>
    <b v="1"/>
    <n v="104"/>
    <b v="1"/>
    <x v="7"/>
    <n v="101"/>
    <n v="33.99"/>
    <x v="2"/>
    <x v="7"/>
    <x v="3150"/>
    <d v="2014-07-21T06:21:27"/>
    <x v="0"/>
  </r>
  <r>
    <n v="3151"/>
    <s v="&quot;The Holiday Bug&quot; 2014 Puppet Show"/>
    <s v="A Multi-Media Puppet Show, with large cable control puppets to tell a hilarious story for all ages."/>
    <x v="0"/>
    <n v="3514"/>
    <x v="0"/>
    <s v="US"/>
    <s v="USD"/>
    <n v="1410379774"/>
    <n v="1407787774"/>
    <b v="1"/>
    <n v="34"/>
    <b v="1"/>
    <x v="7"/>
    <n v="100"/>
    <n v="103.35"/>
    <x v="2"/>
    <x v="7"/>
    <x v="3151"/>
    <d v="2014-09-15T12:52:02"/>
    <x v="5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x v="7"/>
    <n v="106"/>
    <n v="34.79"/>
    <x v="2"/>
    <x v="7"/>
    <x v="3152"/>
    <d v="2014-06-09T16:27:42"/>
    <x v="6"/>
  </r>
  <r>
    <n v="3153"/>
    <s v="Terminator the Second"/>
    <s v="A stage production of Terminator 2: Judgment Day, composed entirely of the words of William Shakespeare"/>
    <x v="10"/>
    <n v="10067.5"/>
    <x v="0"/>
    <s v="US"/>
    <s v="USD"/>
    <n v="1304225940"/>
    <n v="1301542937"/>
    <b v="1"/>
    <n v="241"/>
    <b v="1"/>
    <x v="7"/>
    <n v="336"/>
    <n v="41.77"/>
    <x v="2"/>
    <x v="7"/>
    <x v="3153"/>
    <d v="2014-05-16T18:05:25"/>
    <x v="1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x v="7"/>
    <n v="113"/>
    <n v="64.27"/>
    <x v="2"/>
    <x v="7"/>
    <x v="3154"/>
    <d v="2014-05-07T19:20:15"/>
    <x v="7"/>
  </r>
  <r>
    <n v="3155"/>
    <s v="Stage Adaptation of Studio Ghibli's Princess Mononoke"/>
    <s v="We want to take our stage adaptation of Studio Ghibli's 'Princess Mononoke' to more people.  Help us do it!"/>
    <x v="11"/>
    <n v="9425.23"/>
    <x v="0"/>
    <s v="GB"/>
    <s v="GBP"/>
    <n v="1356004725"/>
    <n v="1353412725"/>
    <b v="1"/>
    <n v="302"/>
    <b v="1"/>
    <x v="7"/>
    <n v="189"/>
    <n v="31.21"/>
    <x v="2"/>
    <x v="7"/>
    <x v="3155"/>
    <d v="2011-04-11T03:49:20"/>
    <x v="7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x v="7"/>
    <n v="102"/>
    <n v="62.92"/>
    <x v="2"/>
    <x v="7"/>
    <x v="3156"/>
    <d v="2014-10-28T16:35:53"/>
    <x v="7"/>
  </r>
  <r>
    <n v="3157"/>
    <s v="Summer FourPlay"/>
    <s v="Four Directors.  Four One Acts.  Four Genres.  For You."/>
    <x v="24"/>
    <n v="4040"/>
    <x v="0"/>
    <s v="US"/>
    <s v="USD"/>
    <n v="1405746000"/>
    <n v="1404932105"/>
    <b v="1"/>
    <n v="41"/>
    <b v="1"/>
    <x v="7"/>
    <n v="101"/>
    <n v="98.54"/>
    <x v="2"/>
    <x v="7"/>
    <x v="3157"/>
    <d v="2014-07-19T04:13:01"/>
    <x v="5"/>
  </r>
  <r>
    <n v="3158"/>
    <s v="Nursery Crimes"/>
    <s v="A 40s crime-noir play using nursery rhyme characters."/>
    <x v="11"/>
    <n v="5700"/>
    <x v="0"/>
    <s v="US"/>
    <s v="USD"/>
    <n v="1374523752"/>
    <n v="1371931752"/>
    <b v="1"/>
    <n v="69"/>
    <b v="1"/>
    <x v="7"/>
    <n v="114"/>
    <n v="82.61"/>
    <x v="2"/>
    <x v="7"/>
    <x v="3158"/>
    <d v="2014-05-13T02:32:33"/>
    <x v="6"/>
  </r>
  <r>
    <n v="3159"/>
    <s v="Waxwing: A New Play"/>
    <s v="WAXWING is an exciting new world premiere of mythic (perhaps even apocalyptic!) proportions."/>
    <x v="16"/>
    <n v="2002.22"/>
    <x v="0"/>
    <s v="US"/>
    <s v="USD"/>
    <n v="1326927600"/>
    <n v="1323221761"/>
    <b v="1"/>
    <n v="52"/>
    <b v="1"/>
    <x v="7"/>
    <n v="133"/>
    <n v="38.5"/>
    <x v="2"/>
    <x v="7"/>
    <x v="3159"/>
    <d v="2013-11-13T17:42:41"/>
    <x v="1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x v="7"/>
    <n v="102"/>
    <n v="80.16"/>
    <x v="2"/>
    <x v="7"/>
    <x v="3160"/>
    <d v="2014-05-30T01:55:44"/>
    <x v="5"/>
  </r>
  <r>
    <n v="3161"/>
    <s v="Faustus"/>
    <s v="Iâ€™ll Be Right Back presents a story of murder and corruption. Faustus is a modern re-imagining of Christopher Marloweâ€™s classic tale."/>
    <x v="14"/>
    <n v="2102"/>
    <x v="0"/>
    <s v="GB"/>
    <s v="GBP"/>
    <n v="1413377522"/>
    <n v="1410785522"/>
    <b v="1"/>
    <n v="74"/>
    <b v="1"/>
    <x v="7"/>
    <n v="105"/>
    <n v="28.41"/>
    <x v="2"/>
    <x v="7"/>
    <x v="3161"/>
    <d v="2016-04-06T14:35:58"/>
    <x v="5"/>
  </r>
  <r>
    <n v="3162"/>
    <s v="Your Radio Adventure!"/>
    <s v="Radio show meets interactive novel, accompanied by live foley, music, and audience participation. YOU choose what happens next!"/>
    <x v="24"/>
    <n v="5086"/>
    <x v="0"/>
    <s v="US"/>
    <s v="USD"/>
    <n v="1404698400"/>
    <n v="1402331262"/>
    <b v="1"/>
    <n v="63"/>
    <b v="1"/>
    <x v="7"/>
    <n v="127"/>
    <n v="80.73"/>
    <x v="2"/>
    <x v="7"/>
    <x v="3162"/>
    <d v="2012-01-15T17:31:08"/>
    <x v="5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x v="7"/>
    <n v="111"/>
    <n v="200.69"/>
    <x v="2"/>
    <x v="7"/>
    <x v="3163"/>
    <d v="2014-08-27T21:04:52"/>
    <x v="5"/>
  </r>
  <r>
    <n v="3164"/>
    <s v="Better Than Shakespeare Presents: Much Ado About Something"/>
    <s v="Better than Shakespeare! Theatre Companyâ€™s inaugural production, â€œMuch Ado About Something.â€ The Something is Aliens."/>
    <x v="1"/>
    <n v="2669"/>
    <x v="0"/>
    <s v="US"/>
    <s v="USD"/>
    <n v="1402341615"/>
    <n v="1399490415"/>
    <b v="1"/>
    <n v="71"/>
    <b v="1"/>
    <x v="7"/>
    <n v="107"/>
    <n v="37.590000000000003"/>
    <x v="2"/>
    <x v="7"/>
    <x v="3164"/>
    <d v="2014-08-11T20:45:08"/>
    <x v="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x v="7"/>
    <n v="163"/>
    <n v="58.1"/>
    <x v="2"/>
    <x v="7"/>
    <x v="3165"/>
    <d v="2010-12-19T21:17:07"/>
    <x v="1"/>
  </r>
  <r>
    <n v="3166"/>
    <s v="Verdigris - A Play by Jim Beaver"/>
    <s v="VERDIGRIS: A play written by Jim Beaver, star of Supernatural and Deadwood, opening March 2015 at Theatre West in Los Angeles."/>
    <x v="20"/>
    <n v="56079.83"/>
    <x v="0"/>
    <s v="US"/>
    <s v="USD"/>
    <n v="1416988740"/>
    <n v="1414514153"/>
    <b v="1"/>
    <n v="930"/>
    <b v="1"/>
    <x v="7"/>
    <n v="160"/>
    <n v="60.3"/>
    <x v="2"/>
    <x v="7"/>
    <x v="3166"/>
    <d v="2013-07-22T22:20:31"/>
    <x v="5"/>
  </r>
  <r>
    <n v="3167"/>
    <s v="Destiny is Judd Nelson: a new play at FringeNYC"/>
    <s v="What is destiny? Explore it with us this August at FringeNYC."/>
    <x v="10"/>
    <n v="3485"/>
    <x v="0"/>
    <s v="US"/>
    <s v="USD"/>
    <n v="1406952781"/>
    <n v="1405743181"/>
    <b v="1"/>
    <n v="55"/>
    <b v="1"/>
    <x v="7"/>
    <n v="116"/>
    <n v="63.36"/>
    <x v="2"/>
    <x v="7"/>
    <x v="3167"/>
    <d v="2014-05-22T16:00:09"/>
    <x v="5"/>
  </r>
  <r>
    <n v="3168"/>
    <s v="Cosmicomics"/>
    <s v="A dazzling aerial show that brings to life the whimsical and romantic short stories of beloved fantasy author Italo Calvino."/>
    <x v="1"/>
    <n v="3105"/>
    <x v="0"/>
    <s v="US"/>
    <s v="USD"/>
    <n v="1402696800"/>
    <n v="1399948353"/>
    <b v="1"/>
    <n v="61"/>
    <b v="1"/>
    <x v="7"/>
    <n v="124"/>
    <n v="50.9"/>
    <x v="2"/>
    <x v="7"/>
    <x v="3168"/>
    <d v="2014-06-16T14:31:15"/>
    <x v="5"/>
  </r>
  <r>
    <n v="3169"/>
    <s v="The Window"/>
    <s v="We're bringing The Window to the Cherry Lane Theater in January 2014."/>
    <x v="8"/>
    <n v="8241"/>
    <x v="0"/>
    <s v="US"/>
    <s v="USD"/>
    <n v="1386910740"/>
    <n v="1384364561"/>
    <b v="1"/>
    <n v="82"/>
    <b v="1"/>
    <x v="7"/>
    <n v="103"/>
    <n v="100.5"/>
    <x v="2"/>
    <x v="7"/>
    <x v="3169"/>
    <d v="2013-04-11T16:51:11"/>
    <x v="6"/>
  </r>
  <r>
    <n v="3170"/>
    <s v="Ain't She Brave FringeNYC 2014 Project"/>
    <s v="An emotionally-charged journey through the history of black women in America told in reverse."/>
    <x v="14"/>
    <n v="2245"/>
    <x v="0"/>
    <s v="US"/>
    <s v="USD"/>
    <n v="1404273600"/>
    <n v="1401414944"/>
    <b v="1"/>
    <n v="71"/>
    <b v="1"/>
    <x v="7"/>
    <n v="112"/>
    <n v="31.62"/>
    <x v="2"/>
    <x v="7"/>
    <x v="3170"/>
    <d v="2014-05-21T09:54:09"/>
    <x v="5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x v="7"/>
    <n v="109"/>
    <n v="65.099999999999994"/>
    <x v="2"/>
    <x v="7"/>
    <x v="3171"/>
    <d v="2014-05-20T07:26:27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x v="14"/>
    <n v="2300"/>
    <x v="0"/>
    <s v="US"/>
    <s v="USD"/>
    <n v="1329240668"/>
    <n v="1326648668"/>
    <b v="1"/>
    <n v="29"/>
    <b v="1"/>
    <x v="7"/>
    <n v="115"/>
    <n v="79.31"/>
    <x v="2"/>
    <x v="7"/>
    <x v="3172"/>
    <d v="2011-12-06T22:47:01"/>
    <x v="7"/>
  </r>
  <r>
    <n v="3173"/>
    <s v="Melissa Arctic At the Road Theatre"/>
    <s v="A play with songs written by Craig Wright, based on Shakespeare's &quot;The Winter's Tale&quot; set in late 20th Century, Pine City, Minnesota."/>
    <x v="5"/>
    <n v="10300"/>
    <x v="0"/>
    <s v="US"/>
    <s v="USD"/>
    <n v="1411765492"/>
    <n v="1409173492"/>
    <b v="1"/>
    <n v="74"/>
    <b v="1"/>
    <x v="7"/>
    <n v="103"/>
    <n v="139.19"/>
    <x v="2"/>
    <x v="7"/>
    <x v="3173"/>
    <d v="2013-08-05T19:04:29"/>
    <x v="5"/>
  </r>
  <r>
    <n v="3174"/>
    <s v="A Race Redux"/>
    <s v="This adaptation uses the text of Oâ€™Neill to explore race, and asks the audience if stereotypes impact a characters guilt or innocence."/>
    <x v="10"/>
    <n v="3034"/>
    <x v="0"/>
    <s v="US"/>
    <s v="USD"/>
    <n v="1408999508"/>
    <n v="1407789908"/>
    <b v="1"/>
    <n v="23"/>
    <b v="1"/>
    <x v="7"/>
    <n v="101"/>
    <n v="131.91"/>
    <x v="2"/>
    <x v="7"/>
    <x v="3174"/>
    <d v="2014-06-01T23:50:31"/>
    <x v="5"/>
  </r>
  <r>
    <n v="3175"/>
    <s v="The Killing Room"/>
    <s v="One Year Lease Theater Company's world premiere theater production of THE KILLING ROOM, by playwright Daniel Keene, March 2011 in NYC."/>
    <x v="11"/>
    <n v="5478"/>
    <x v="0"/>
    <s v="US"/>
    <s v="USD"/>
    <n v="1297977427"/>
    <n v="1292793427"/>
    <b v="1"/>
    <n v="60"/>
    <b v="1"/>
    <x v="7"/>
    <n v="110"/>
    <n v="91.3"/>
    <x v="2"/>
    <x v="7"/>
    <x v="3175"/>
    <d v="2014-07-09T23:27:21"/>
    <x v="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x v="7"/>
    <n v="115"/>
    <n v="39.67"/>
    <x v="2"/>
    <x v="7"/>
    <x v="3176"/>
    <d v="2014-08-17T22:10:38"/>
    <x v="6"/>
  </r>
  <r>
    <n v="3177"/>
    <s v="Tilted Field presents NO STATIC AT ALL in New York City"/>
    <s v="This one-man play made a splash on the west coast. Help shine a spotlight on this rock &amp; roll spectacle in NEW YORK CITY_x0008_!"/>
    <x v="1"/>
    <n v="2935"/>
    <x v="0"/>
    <s v="US"/>
    <s v="USD"/>
    <n v="1403366409"/>
    <n v="1400774409"/>
    <b v="1"/>
    <n v="51"/>
    <b v="1"/>
    <x v="7"/>
    <n v="117"/>
    <n v="57.55"/>
    <x v="2"/>
    <x v="7"/>
    <x v="3177"/>
    <d v="2014-07-15T15:59:33"/>
    <x v="5"/>
  </r>
  <r>
    <n v="3178"/>
    <s v="Cutting Off Kate Bush"/>
    <s v="Cutting Off Kate Bush is a one-woman show written &amp; performed by Lucy Benson-Brown, premiering at the Edinburgh Fringe Festival 2014"/>
    <x v="16"/>
    <n v="2576"/>
    <x v="0"/>
    <s v="GB"/>
    <s v="GBP"/>
    <n v="1405521075"/>
    <n v="1402929075"/>
    <b v="1"/>
    <n v="78"/>
    <b v="1"/>
    <x v="7"/>
    <n v="172"/>
    <n v="33.03"/>
    <x v="2"/>
    <x v="7"/>
    <x v="3178"/>
    <d v="2016-01-03T14:58:48"/>
    <x v="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x v="7"/>
    <n v="114"/>
    <n v="77.34"/>
    <x v="2"/>
    <x v="7"/>
    <x v="3179"/>
    <d v="2015-04-24T08:18:52"/>
    <x v="6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x v="7"/>
    <n v="120"/>
    <n v="31.93"/>
    <x v="2"/>
    <x v="7"/>
    <x v="3180"/>
    <d v="2016-11-09T03:37:55"/>
    <x v="5"/>
  </r>
  <r>
    <n v="3181"/>
    <s v="ENDURING SONG"/>
    <s v="ENDURING SONG by award-winning Bear Trap Theatre, is a sweeping historical epic about love, loss and family set in the First Crusade."/>
    <x v="4"/>
    <n v="545"/>
    <x v="0"/>
    <s v="GB"/>
    <s v="GBP"/>
    <n v="1402848000"/>
    <n v="1400570787"/>
    <b v="1"/>
    <n v="15"/>
    <b v="1"/>
    <x v="7"/>
    <n v="109"/>
    <n v="36.33"/>
    <x v="2"/>
    <x v="7"/>
    <x v="3181"/>
    <d v="2016-06-17T18:07:49"/>
    <x v="5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x v="7"/>
    <n v="101"/>
    <n v="46.77"/>
    <x v="2"/>
    <x v="7"/>
    <x v="3182"/>
    <d v="2014-08-14T15:50:05"/>
    <x v="1"/>
  </r>
  <r>
    <n v="3183"/>
    <s v="The Seagull on The River"/>
    <s v="Anton Chekhov's The Seagull. An outdoor Amphitheater in Manhattan. Trees. A River. Daybreak."/>
    <x v="1"/>
    <n v="2725"/>
    <x v="0"/>
    <s v="US"/>
    <s v="USD"/>
    <n v="1377284669"/>
    <n v="1375729469"/>
    <b v="1"/>
    <n v="68"/>
    <b v="1"/>
    <x v="7"/>
    <n v="109"/>
    <n v="40.07"/>
    <x v="2"/>
    <x v="7"/>
    <x v="3183"/>
    <d v="2015-07-16T10:28:10"/>
    <x v="6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x v="7"/>
    <n v="107"/>
    <n v="100.22"/>
    <x v="2"/>
    <x v="7"/>
    <x v="3184"/>
    <d v="2015-06-27T01:29:58"/>
    <x v="5"/>
  </r>
  <r>
    <n v="3185"/>
    <s v="Edfringe support - What a Gay Play"/>
    <s v="I've written, and am producing, a fun new play with a gorgeous cast for this year's Edfringe and it just needs a little extra dough :)"/>
    <x v="29"/>
    <n v="1000"/>
    <x v="0"/>
    <s v="GB"/>
    <s v="GBP"/>
    <n v="1405553241"/>
    <n v="1404948441"/>
    <b v="1"/>
    <n v="24"/>
    <b v="1"/>
    <x v="7"/>
    <n v="100"/>
    <n v="41.67"/>
    <x v="2"/>
    <x v="7"/>
    <x v="3185"/>
    <d v="2015-01-13T14:15:42"/>
    <x v="5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x v="7"/>
    <n v="102"/>
    <n v="46.71"/>
    <x v="2"/>
    <x v="7"/>
    <x v="3186"/>
    <d v="2015-06-02T14:21:15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x v="7"/>
    <n v="116"/>
    <n v="71.489999999999995"/>
    <x v="2"/>
    <x v="7"/>
    <x v="3187"/>
    <d v="2015-01-05T11:50:18"/>
    <x v="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x v="40"/>
    <n v="53"/>
    <n v="44.76"/>
    <x v="2"/>
    <x v="40"/>
    <x v="3188"/>
    <d v="2015-01-09T10:11:17"/>
    <x v="4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x v="40"/>
    <n v="12"/>
    <n v="356.84"/>
    <x v="2"/>
    <x v="40"/>
    <x v="3189"/>
    <d v="2014-08-07T18:16:58"/>
    <x v="2"/>
  </r>
  <r>
    <n v="3190"/>
    <s v="Call It A Day Productions - THE LIFE"/>
    <s v="Call It A Day Productions is putting on their first full production in December and every little bit helps!"/>
    <x v="24"/>
    <n v="0"/>
    <x v="2"/>
    <s v="CA"/>
    <s v="CAD"/>
    <n v="1481258275"/>
    <n v="1478662675"/>
    <b v="0"/>
    <n v="0"/>
    <b v="0"/>
    <x v="40"/>
    <n v="0"/>
    <n v="0"/>
    <x v="2"/>
    <x v="40"/>
    <x v="3190"/>
    <d v="2016-03-31T07:41:41"/>
    <x v="4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x v="40"/>
    <n v="4"/>
    <n v="37.75"/>
    <x v="2"/>
    <x v="40"/>
    <x v="3191"/>
    <d v="2015-05-08T13:55:54"/>
    <x v="4"/>
  </r>
  <r>
    <n v="3868"/>
    <s v="1000 words (Canceled)"/>
    <s v="New collection of music by Scott Evan Davis!"/>
    <x v="11"/>
    <n v="10"/>
    <x v="1"/>
    <s v="GB"/>
    <s v="GBP"/>
    <n v="1410191405"/>
    <n v="1408031405"/>
    <b v="0"/>
    <n v="1"/>
    <b v="0"/>
    <x v="40"/>
    <n v="0"/>
    <n v="10"/>
    <x v="2"/>
    <x v="40"/>
    <x v="3192"/>
    <d v="2015-10-16T20:29:06"/>
    <x v="5"/>
  </r>
  <r>
    <n v="3795"/>
    <s v="Duodeca"/>
    <s v="Poppin Productions are currently entering the development stage of their very first production -  &quot;Duodeca&quot;."/>
    <x v="21"/>
    <n v="10"/>
    <x v="2"/>
    <s v="GB"/>
    <s v="GBP"/>
    <n v="1440801000"/>
    <n v="1437042490"/>
    <b v="0"/>
    <n v="2"/>
    <b v="0"/>
    <x v="40"/>
    <n v="2"/>
    <n v="5"/>
    <x v="2"/>
    <x v="40"/>
    <x v="3193"/>
    <d v="2015-08-26T23:43:42"/>
    <x v="2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x v="40"/>
    <n v="0"/>
    <n v="0"/>
    <x v="2"/>
    <x v="40"/>
    <x v="3194"/>
    <d v="2015-06-17T16:27:59"/>
    <x v="2"/>
  </r>
  <r>
    <n v="3195"/>
    <s v="Emerson Sings!"/>
    <s v="Emerson Sings is the first cabaret to celebrate the work of up and coming musical theater composers who are alumni of Emerson College."/>
    <x v="0"/>
    <n v="2070"/>
    <x v="2"/>
    <s v="US"/>
    <s v="USD"/>
    <n v="1423750542"/>
    <n v="1421158542"/>
    <b v="0"/>
    <n v="39"/>
    <b v="0"/>
    <x v="40"/>
    <n v="59"/>
    <n v="53.08"/>
    <x v="2"/>
    <x v="40"/>
    <x v="3195"/>
    <d v="2015-05-14T19:10:18"/>
    <x v="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x v="40"/>
    <n v="0"/>
    <n v="300"/>
    <x v="2"/>
    <x v="40"/>
    <x v="3196"/>
    <d v="2015-08-20T06:37:31"/>
    <x v="2"/>
  </r>
  <r>
    <n v="3197"/>
    <s v="Mirror, mirror on the wall"/>
    <s v="This years most important stage project for young artists in our region. www.ungespor.no"/>
    <x v="5"/>
    <n v="1145"/>
    <x v="2"/>
    <s v="NO"/>
    <s v="NOK"/>
    <n v="1423050618"/>
    <n v="1420458618"/>
    <b v="0"/>
    <n v="4"/>
    <b v="0"/>
    <x v="40"/>
    <n v="11"/>
    <n v="286.25"/>
    <x v="2"/>
    <x v="40"/>
    <x v="3197"/>
    <d v="2015-02-22T06:40:07"/>
    <x v="2"/>
  </r>
  <r>
    <n v="3198"/>
    <s v="Terezin's The Fireflies"/>
    <s v="Hadbjerg skole opsÃ¦tter i april musicalen The Fireflies, der blev skrevet og opfÃ¸rt i koncentrationslejren Theresienstadt i 1943 og 45."/>
    <x v="12"/>
    <n v="110"/>
    <x v="2"/>
    <s v="DK"/>
    <s v="DKK"/>
    <n v="1424081477"/>
    <n v="1420798277"/>
    <b v="0"/>
    <n v="3"/>
    <b v="0"/>
    <x v="40"/>
    <n v="0"/>
    <n v="36.67"/>
    <x v="2"/>
    <x v="40"/>
    <x v="3198"/>
    <d v="2014-07-07T14:31:17"/>
    <x v="2"/>
  </r>
  <r>
    <n v="3199"/>
    <s v="Help Milburn Stone Fly High With TARZAN The Musical"/>
    <s v="The Milburn Stone Theatre needs your help to bring its high-flying next blockbuster musical, TARZAN, to life!"/>
    <x v="11"/>
    <n v="2608"/>
    <x v="2"/>
    <s v="US"/>
    <s v="USD"/>
    <n v="1410037200"/>
    <n v="1407435418"/>
    <b v="0"/>
    <n v="53"/>
    <b v="0"/>
    <x v="40"/>
    <n v="52"/>
    <n v="49.21"/>
    <x v="2"/>
    <x v="40"/>
    <x v="3199"/>
    <d v="2014-05-19T15:17:38"/>
    <x v="5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x v="40"/>
    <n v="0"/>
    <n v="1"/>
    <x v="2"/>
    <x v="40"/>
    <x v="3200"/>
    <d v="2012-04-14T22:28:39"/>
    <x v="4"/>
  </r>
  <r>
    <n v="3794"/>
    <s v="Jack and the Beanstalk, The Family Pantomime December 2015"/>
    <s v="Local boy turned producer returns with a brand new show, another talented cast, dazzling costumes and brand new set! Please support!"/>
    <x v="11"/>
    <n v="50"/>
    <x v="2"/>
    <s v="GB"/>
    <s v="GBP"/>
    <n v="1433685354"/>
    <n v="1431093354"/>
    <b v="0"/>
    <n v="1"/>
    <b v="0"/>
    <x v="40"/>
    <n v="1"/>
    <n v="50"/>
    <x v="2"/>
    <x v="40"/>
    <x v="3201"/>
    <d v="2014-07-14T14:04:40"/>
    <x v="2"/>
  </r>
  <r>
    <n v="3202"/>
    <s v="Christmas Ain't A Drag - A Musical"/>
    <s v="Falling in love at Christmas should never be a drag! A rocking musical about four lives intersecting at a nightclub at Christmas."/>
    <x v="11"/>
    <n v="2726"/>
    <x v="2"/>
    <s v="US"/>
    <s v="USD"/>
    <n v="1450072740"/>
    <n v="1445027346"/>
    <b v="0"/>
    <n v="25"/>
    <b v="0"/>
    <x v="40"/>
    <n v="55"/>
    <n v="109.04"/>
    <x v="2"/>
    <x v="40"/>
    <x v="3202"/>
    <d v="2014-07-09T19:05:51"/>
    <x v="2"/>
  </r>
  <r>
    <n v="3203"/>
    <s v="Escape from Reality's 1st Season &quot;Defying Gravity&quot;"/>
    <s v="Escape from Reality's 1st Season &quot;Defying Gravity&quot; including The Last Five Years, Godspell, and Aida."/>
    <x v="29"/>
    <n v="250"/>
    <x v="2"/>
    <s v="US"/>
    <s v="USD"/>
    <n v="1443224622"/>
    <n v="1440632622"/>
    <b v="0"/>
    <n v="6"/>
    <b v="0"/>
    <x v="40"/>
    <n v="25"/>
    <n v="41.67"/>
    <x v="2"/>
    <x v="40"/>
    <x v="3203"/>
    <d v="2015-06-16T18:19:19"/>
    <x v="2"/>
  </r>
  <r>
    <n v="3204"/>
    <s v="FaÃ§ade: The Interactive Musical"/>
    <s v="Based on the hit game, Trip and Grace's marriage is falling apart. It's up to the audience to determine the fate of their relationship."/>
    <x v="4"/>
    <n v="0"/>
    <x v="2"/>
    <s v="US"/>
    <s v="USD"/>
    <n v="1437149640"/>
    <n v="1434558479"/>
    <b v="0"/>
    <n v="0"/>
    <b v="0"/>
    <x v="40"/>
    <n v="0"/>
    <n v="0"/>
    <x v="2"/>
    <x v="40"/>
    <x v="3204"/>
    <d v="2015-11-29T19:01:13"/>
    <x v="2"/>
  </r>
  <r>
    <n v="3789"/>
    <s v="Austen a New Musical Play"/>
    <s v="This fabulous new play explores the little known love life of England's most famous romantic novelist, Jane Austen."/>
    <x v="400"/>
    <n v="116"/>
    <x v="2"/>
    <s v="GB"/>
    <s v="GBP"/>
    <n v="1434395418"/>
    <n v="1431630618"/>
    <b v="0"/>
    <n v="4"/>
    <b v="0"/>
    <x v="40"/>
    <n v="3"/>
    <n v="29"/>
    <x v="2"/>
    <x v="40"/>
    <x v="3205"/>
    <d v="2015-08-03T15:57:51"/>
    <x v="2"/>
  </r>
  <r>
    <n v="3206"/>
    <s v="Performance Theater for Young Artists (PTYA)"/>
    <s v="PTYA is a non-profit musical theater group for kids ages 7-18 that teaches the importance of self expression through the arts."/>
    <x v="11"/>
    <n v="0"/>
    <x v="2"/>
    <s v="US"/>
    <s v="USD"/>
    <n v="1442644651"/>
    <n v="1440052651"/>
    <b v="0"/>
    <n v="0"/>
    <b v="0"/>
    <x v="40"/>
    <n v="0"/>
    <n v="0"/>
    <x v="2"/>
    <x v="40"/>
    <x v="3206"/>
    <d v="2015-06-10T11:06:11"/>
    <x v="2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x v="40"/>
    <n v="46"/>
    <n v="70.83"/>
    <x v="2"/>
    <x v="40"/>
    <x v="3207"/>
    <d v="2016-10-05T13:06:24"/>
    <x v="2"/>
  </r>
  <r>
    <n v="3208"/>
    <s v="The Blind Owl Stages Shinn's &quot;The Coming World&quot;"/>
    <s v="The political and personal collide in a raw and intimate look at a pre-9/11 America: &quot;The Coming World&quot; by Christopher Shinn"/>
    <x v="11"/>
    <n v="5175"/>
    <x v="0"/>
    <s v="US"/>
    <s v="USD"/>
    <n v="1406557877"/>
    <n v="1404743477"/>
    <b v="1"/>
    <n v="82"/>
    <b v="1"/>
    <x v="7"/>
    <n v="104"/>
    <n v="63.11"/>
    <x v="2"/>
    <x v="7"/>
    <x v="3208"/>
    <d v="2014-11-28T00:03:06"/>
    <x v="5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x v="7"/>
    <n v="119"/>
    <n v="50.16"/>
    <x v="2"/>
    <x v="7"/>
    <x v="3209"/>
    <d v="2015-02-15T23:35:47"/>
    <x v="5"/>
  </r>
  <r>
    <n v="3210"/>
    <s v="&quot;The Red Herring&quot; World Premiere"/>
    <s v="The Red Herring is a new play full of wickedly fast dialogue, a joke for every sentence, and more puns than you can shake a stick at."/>
    <x v="10"/>
    <n v="3773"/>
    <x v="0"/>
    <s v="US"/>
    <s v="USD"/>
    <n v="1338523140"/>
    <n v="1334442519"/>
    <b v="1"/>
    <n v="60"/>
    <b v="1"/>
    <x v="7"/>
    <n v="126"/>
    <n v="62.88"/>
    <x v="2"/>
    <x v="7"/>
    <x v="3210"/>
    <d v="2017-02-06T20:00:04"/>
    <x v="7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x v="7"/>
    <n v="120"/>
    <n v="85.53"/>
    <x v="2"/>
    <x v="7"/>
    <x v="3211"/>
    <d v="2015-05-31T16:43:23"/>
    <x v="5"/>
  </r>
  <r>
    <n v="3212"/>
    <s v="Campo Maldito"/>
    <s v="Help us bring our production of Campo Maldito to New York AND San Francisco!"/>
    <x v="24"/>
    <n v="5050"/>
    <x v="0"/>
    <s v="US"/>
    <s v="USD"/>
    <n v="1407524751"/>
    <n v="1404932751"/>
    <b v="1"/>
    <n v="94"/>
    <b v="1"/>
    <x v="7"/>
    <n v="126"/>
    <n v="53.72"/>
    <x v="2"/>
    <x v="7"/>
    <x v="3212"/>
    <d v="2015-09-23T13:58:17"/>
    <x v="5"/>
  </r>
  <r>
    <n v="3213"/>
    <s v="Moving Dust presents 'THIS MUCH' 2015"/>
    <s v="3 boys, 1 white dress and a hoover collide in this explosive new play by John Fitzpatrick. Life's a wedding disco. Let's dance."/>
    <x v="13"/>
    <n v="6007"/>
    <x v="0"/>
    <s v="GB"/>
    <s v="GBP"/>
    <n v="1437934759"/>
    <n v="1434478759"/>
    <b v="1"/>
    <n v="47"/>
    <b v="1"/>
    <x v="7"/>
    <n v="100"/>
    <n v="127.81"/>
    <x v="2"/>
    <x v="7"/>
    <x v="3213"/>
    <d v="2015-07-21T20:02:56"/>
    <x v="2"/>
  </r>
  <r>
    <n v="3214"/>
    <s v="World Premiere of Sket - a play by  Maya Sondhi"/>
    <s v="Sexting, selfies and social media pressures that affect young people  connected 24/7.  Mistakes happen but now they can remain forever!"/>
    <x v="15"/>
    <n v="12256"/>
    <x v="0"/>
    <s v="GB"/>
    <s v="GBP"/>
    <n v="1452038100"/>
    <n v="1448823673"/>
    <b v="1"/>
    <n v="115"/>
    <b v="1"/>
    <x v="7"/>
    <n v="102"/>
    <n v="106.57"/>
    <x v="2"/>
    <x v="7"/>
    <x v="3214"/>
    <d v="2016-11-23T20:25:13"/>
    <x v="2"/>
  </r>
  <r>
    <n v="3215"/>
    <s v="Colt Coeur's 6th Season"/>
    <s v="2 world premieres:_x000a_HOW TO LIVE ON EARTH by MJ Kaufman_x000a_ / CAL IN CAMO by William Francis Hoffman_x000a_+ workshops of 7 more plays!"/>
    <x v="20"/>
    <n v="35123"/>
    <x v="0"/>
    <s v="US"/>
    <s v="USD"/>
    <n v="1441857540"/>
    <n v="1438617471"/>
    <b v="1"/>
    <n v="134"/>
    <b v="1"/>
    <x v="7"/>
    <n v="100"/>
    <n v="262.11"/>
    <x v="2"/>
    <x v="7"/>
    <x v="3215"/>
    <d v="2016-05-13T13:25:38"/>
    <x v="2"/>
  </r>
  <r>
    <n v="3216"/>
    <s v="BRUTE"/>
    <s v="Brute (winner of the 2015 IdeasTap Underbelly Award) is new writing based on the true story of a rather twisted, horrible schoolgirl."/>
    <x v="14"/>
    <n v="2001"/>
    <x v="0"/>
    <s v="GB"/>
    <s v="GBP"/>
    <n v="1436625000"/>
    <n v="1433934371"/>
    <b v="1"/>
    <n v="35"/>
    <b v="1"/>
    <x v="7"/>
    <n v="100"/>
    <n v="57.17"/>
    <x v="2"/>
    <x v="7"/>
    <x v="3216"/>
    <d v="2015-09-30T14:00:12"/>
    <x v="2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x v="7"/>
    <n v="116"/>
    <n v="50.2"/>
    <x v="2"/>
    <x v="7"/>
    <x v="3217"/>
    <d v="2016-12-18T21:10:36"/>
    <x v="4"/>
  </r>
  <r>
    <n v="3218"/>
    <s v="Lonely Soldier Monologues a play by Helen Benedict."/>
    <s v="A brave &amp; relevant play that looks at the lives of 7 real women who served in the US Armed Forces. Authentic stories that need telling."/>
    <x v="15"/>
    <n v="12252"/>
    <x v="0"/>
    <s v="GB"/>
    <s v="GBP"/>
    <n v="1419984000"/>
    <n v="1417132986"/>
    <b v="1"/>
    <n v="184"/>
    <b v="1"/>
    <x v="7"/>
    <n v="102"/>
    <n v="66.59"/>
    <x v="2"/>
    <x v="7"/>
    <x v="3218"/>
    <d v="2015-11-15T17:01:24"/>
    <x v="5"/>
  </r>
  <r>
    <n v="3219"/>
    <s v="Eyes Closed - The First In-Dream Theater Experience"/>
    <s v="Eyes Closed is a collaborative play and docudrama about New Yorkers and their dreams."/>
    <x v="23"/>
    <n v="20022"/>
    <x v="0"/>
    <s v="US"/>
    <s v="USD"/>
    <n v="1427063747"/>
    <n v="1424043347"/>
    <b v="1"/>
    <n v="119"/>
    <b v="1"/>
    <x v="7"/>
    <n v="100"/>
    <n v="168.25"/>
    <x v="2"/>
    <x v="7"/>
    <x v="3219"/>
    <d v="2014-10-21T06:59:58"/>
    <x v="2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x v="7"/>
    <n v="101"/>
    <n v="256.37"/>
    <x v="2"/>
    <x v="7"/>
    <x v="3220"/>
    <d v="2014-09-16T04:02:06"/>
    <x v="3"/>
  </r>
  <r>
    <n v="3221"/>
    <s v="The Hitchhiker's Guide to the Family"/>
    <s v="A one-man show about love, loss, and motorways, written &amp; performed by Ben Norris. Help us get to the 2015 Edinburgh Fringe and beyond!"/>
    <x v="24"/>
    <n v="4137"/>
    <x v="0"/>
    <s v="GB"/>
    <s v="GBP"/>
    <n v="1436114603"/>
    <n v="1433090603"/>
    <b v="1"/>
    <n v="113"/>
    <b v="1"/>
    <x v="7"/>
    <n v="103"/>
    <n v="36.61"/>
    <x v="2"/>
    <x v="7"/>
    <x v="3221"/>
    <d v="2016-03-17T22:39:07"/>
    <x v="2"/>
  </r>
  <r>
    <n v="3222"/>
    <s v="Shakespeare in ASL - and FREE for everyone"/>
    <s v="Shakespeare's classic re-imagined as a spoken and signed production for deaf and hearing audiences"/>
    <x v="1"/>
    <n v="3120"/>
    <x v="0"/>
    <s v="US"/>
    <s v="USD"/>
    <n v="1445722140"/>
    <n v="1443016697"/>
    <b v="1"/>
    <n v="84"/>
    <b v="1"/>
    <x v="7"/>
    <n v="125"/>
    <n v="37.14"/>
    <x v="2"/>
    <x v="7"/>
    <x v="3222"/>
    <d v="2016-04-03T19:31:57"/>
    <x v="2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x v="7"/>
    <n v="110"/>
    <n v="45.88"/>
    <x v="2"/>
    <x v="7"/>
    <x v="3223"/>
    <d v="2017-01-31T19:19:15"/>
    <x v="2"/>
  </r>
  <r>
    <n v="3224"/>
    <s v="AdA (Author directing Author)"/>
    <s v="Neil LaBute and Marco Calvani reunite once again for the unique, international collaboration that is ADA: Author directing Author."/>
    <x v="12"/>
    <n v="30610"/>
    <x v="0"/>
    <s v="US"/>
    <s v="USD"/>
    <n v="1484024400"/>
    <n v="1479932713"/>
    <b v="1"/>
    <n v="216"/>
    <b v="1"/>
    <x v="7"/>
    <n v="102"/>
    <n v="141.71"/>
    <x v="2"/>
    <x v="7"/>
    <x v="3224"/>
    <d v="2016-12-30T18:56:48"/>
    <x v="4"/>
  </r>
  <r>
    <n v="3225"/>
    <s v="Two &quot;Gentlemen&quot; of Verona by William Shakespeare"/>
    <s v="Bare Theatre brings one of Shakespeare's most accessible early comedies to life free to the public across the NC Triangle"/>
    <x v="14"/>
    <n v="2047"/>
    <x v="0"/>
    <s v="US"/>
    <s v="USD"/>
    <n v="1464987600"/>
    <n v="1463145938"/>
    <b v="1"/>
    <n v="39"/>
    <b v="1"/>
    <x v="7"/>
    <n v="102"/>
    <n v="52.49"/>
    <x v="2"/>
    <x v="7"/>
    <x v="3225"/>
    <d v="2016-06-01T08:20:51"/>
    <x v="4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x v="7"/>
    <n v="104"/>
    <n v="59.52"/>
    <x v="2"/>
    <x v="7"/>
    <x v="3226"/>
    <d v="2016-11-28T22:00:33"/>
    <x v="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x v="7"/>
    <n v="125"/>
    <n v="50"/>
    <x v="2"/>
    <x v="7"/>
    <x v="3227"/>
    <d v="2015-09-05T11:23:04"/>
    <x v="4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x v="7"/>
    <n v="102"/>
    <n v="193.62"/>
    <x v="2"/>
    <x v="7"/>
    <x v="3228"/>
    <d v="2015-06-01T12:14:58"/>
    <x v="2"/>
  </r>
  <r>
    <n v="3229"/>
    <s v="The Seagull Project Presents: The Three Sisters"/>
    <s v="After electrifying audiences in Seattle and Tashkent, The Seagull Project embarks on a brand new journey."/>
    <x v="23"/>
    <n v="21573"/>
    <x v="0"/>
    <s v="US"/>
    <s v="USD"/>
    <n v="1416470398"/>
    <n v="1413874798"/>
    <b v="1"/>
    <n v="202"/>
    <b v="1"/>
    <x v="7"/>
    <n v="108"/>
    <n v="106.8"/>
    <x v="2"/>
    <x v="7"/>
    <x v="3229"/>
    <d v="2015-10-01T02:08:13"/>
    <x v="5"/>
  </r>
  <r>
    <n v="3230"/>
    <s v="#CLOUD$ - a modern adaptation of Aristophanes' Clouds"/>
    <s v="Recently under fire for its cheeky and contextual revisiting of an ancient comedy, this show has lost funding and needs your support!"/>
    <x v="28"/>
    <n v="2857"/>
    <x v="0"/>
    <s v="US"/>
    <s v="USD"/>
    <n v="1412135940"/>
    <n v="1410840126"/>
    <b v="1"/>
    <n v="37"/>
    <b v="1"/>
    <x v="7"/>
    <n v="110"/>
    <n v="77.22"/>
    <x v="2"/>
    <x v="7"/>
    <x v="3230"/>
    <d v="2017-01-19T16:39:08"/>
    <x v="5"/>
  </r>
  <r>
    <n v="3231"/>
    <s v="Strong Poison Stage Play adapted fr. Dorothy L. Sayers novel"/>
    <s v="Help us reach our &quot;stretch goal&quot; of $2000! We are an adult group specializing in adapting works of fiction for the stage."/>
    <x v="29"/>
    <n v="1610"/>
    <x v="0"/>
    <s v="US"/>
    <s v="USD"/>
    <n v="1460846347"/>
    <n v="1458254347"/>
    <b v="0"/>
    <n v="28"/>
    <b v="1"/>
    <x v="7"/>
    <n v="161"/>
    <n v="57.5"/>
    <x v="2"/>
    <x v="7"/>
    <x v="3231"/>
    <d v="2014-09-11T07:47:50"/>
    <x v="4"/>
  </r>
  <r>
    <n v="3232"/>
    <s v="Honorable Men - Poor Yorick's Players 2016 Season"/>
    <s v="Honorable Men - Yorick's 10th season of free, outdoor Shakespeare.  Featuring Henry IV, part 1 and Julius Caesar."/>
    <x v="29"/>
    <n v="1312"/>
    <x v="0"/>
    <s v="US"/>
    <s v="USD"/>
    <n v="1462334340"/>
    <n v="1459711917"/>
    <b v="1"/>
    <n v="26"/>
    <b v="1"/>
    <x v="7"/>
    <n v="131"/>
    <n v="50.46"/>
    <x v="2"/>
    <x v="7"/>
    <x v="3232"/>
    <d v="2014-08-20T18:08:12"/>
    <x v="4"/>
  </r>
  <r>
    <n v="3233"/>
    <s v="64 Squares"/>
    <s v="64 Squares is an autobiographical one-man exploration of the internal chess game played to reconcile relationships."/>
    <x v="11"/>
    <n v="5940"/>
    <x v="0"/>
    <s v="US"/>
    <s v="USD"/>
    <n v="1488482355"/>
    <n v="1485890355"/>
    <b v="0"/>
    <n v="61"/>
    <b v="1"/>
    <x v="7"/>
    <n v="119"/>
    <n v="97.38"/>
    <x v="2"/>
    <x v="7"/>
    <x v="3233"/>
    <d v="2015-09-15T02:19:22"/>
    <x v="3"/>
  </r>
  <r>
    <n v="3234"/>
    <s v="Repetitive Beats: A new play premiering at Vault Festival"/>
    <s v="Get Repetitive Beats to Vaults! A high octane play set in Oxford  during one of the most influential &amp; hedonistic movements in music."/>
    <x v="24"/>
    <n v="4015.71"/>
    <x v="0"/>
    <s v="GB"/>
    <s v="GBP"/>
    <n v="1485991860"/>
    <n v="1483124208"/>
    <b v="0"/>
    <n v="115"/>
    <b v="1"/>
    <x v="7"/>
    <n v="100"/>
    <n v="34.92"/>
    <x v="2"/>
    <x v="7"/>
    <x v="3234"/>
    <d v="2016-11-01T16:39:42"/>
    <x v="4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x v="7"/>
    <n v="103"/>
    <n v="85.53"/>
    <x v="2"/>
    <x v="7"/>
    <x v="3235"/>
    <d v="2015-05-11T14:24:18"/>
    <x v="4"/>
  </r>
  <r>
    <n v="3236"/>
    <s v="Sub-Basement World Premiere"/>
    <s v="A dark comedy exploring the importance of art, homelessness, and finding your own path.  World Premiere 3/27/17 at IRT Theater in NYC."/>
    <x v="23"/>
    <n v="20120"/>
    <x v="0"/>
    <s v="US"/>
    <s v="USD"/>
    <n v="1482962433"/>
    <n v="1480370433"/>
    <b v="0"/>
    <n v="110"/>
    <b v="1"/>
    <x v="7"/>
    <n v="101"/>
    <n v="182.91"/>
    <x v="2"/>
    <x v="7"/>
    <x v="3236"/>
    <d v="2015-08-14T11:20:00"/>
    <x v="4"/>
  </r>
  <r>
    <n v="3237"/>
    <s v="Celebrating 20 years of The 24 Hour Plays around the world!"/>
    <s v="An annual campaign supporting our intensive for artists 25 and under."/>
    <x v="20"/>
    <n v="35275.64"/>
    <x v="0"/>
    <s v="US"/>
    <s v="USD"/>
    <n v="1443499140"/>
    <n v="1441452184"/>
    <b v="1"/>
    <n v="269"/>
    <b v="1"/>
    <x v="7"/>
    <n v="101"/>
    <n v="131.13999999999999"/>
    <x v="2"/>
    <x v="7"/>
    <x v="3237"/>
    <d v="2015-06-12T10:25:12"/>
    <x v="2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x v="7"/>
    <n v="112"/>
    <n v="39.81"/>
    <x v="2"/>
    <x v="7"/>
    <x v="3238"/>
    <d v="2015-03-05T21:19:17"/>
    <x v="2"/>
  </r>
  <r>
    <n v="3239"/>
    <s v="The Book's the Thing - Welcome to Hamlet's Library"/>
    <s v="The first regional library-touring show from new UK company Librarian Theatre - transforming local libraries into magical theatres"/>
    <x v="401"/>
    <n v="6208.98"/>
    <x v="0"/>
    <s v="GB"/>
    <s v="GBP"/>
    <n v="1445817540"/>
    <n v="1443665293"/>
    <b v="1"/>
    <n v="104"/>
    <b v="1"/>
    <x v="7"/>
    <n v="106"/>
    <n v="59.7"/>
    <x v="2"/>
    <x v="7"/>
    <x v="3239"/>
    <d v="2015-05-21T17:55:14"/>
    <x v="2"/>
  </r>
  <r>
    <n v="3240"/>
    <s v="Princess Suffragette: a new play for VAULT Festival 2017"/>
    <s v="An inventive (re)telling of Princess Sophia Duleep Singhâ€™s journey, from an aristocratic upbringing to a life of political activism."/>
    <x v="10"/>
    <n v="3017"/>
    <x v="0"/>
    <s v="GB"/>
    <s v="GBP"/>
    <n v="1487286000"/>
    <n v="1484843948"/>
    <b v="0"/>
    <n v="34"/>
    <b v="1"/>
    <x v="7"/>
    <n v="101"/>
    <n v="88.74"/>
    <x v="2"/>
    <x v="7"/>
    <x v="3240"/>
    <d v="2014-10-06T17:48:44"/>
    <x v="3"/>
  </r>
  <r>
    <n v="3241"/>
    <s v="THE SOPHOCLES PROJECT"/>
    <s v="iDiOM mounts the West Coast Premiere of â€œThese Seven Sicknessesâ€ â€“ ALL SEVEN of Sophoclesâ€™ surviving plays in one epic production."/>
    <x v="2"/>
    <n v="9801"/>
    <x v="0"/>
    <s v="US"/>
    <s v="USD"/>
    <n v="1413269940"/>
    <n v="1410421670"/>
    <b v="1"/>
    <n v="167"/>
    <b v="1"/>
    <x v="7"/>
    <n v="115"/>
    <n v="58.69"/>
    <x v="2"/>
    <x v="7"/>
    <x v="3241"/>
    <d v="2015-05-22T17:32:46"/>
    <x v="5"/>
  </r>
  <r>
    <n v="3242"/>
    <s v="First Day Off in a Long Time by Brian Finkelstein"/>
    <s v="First Day Off in a Long Time is a comedy show...            _x000a_About suicide."/>
    <x v="5"/>
    <n v="12730.42"/>
    <x v="0"/>
    <s v="US"/>
    <s v="USD"/>
    <n v="1411150092"/>
    <n v="1408558092"/>
    <b v="1"/>
    <n v="183"/>
    <b v="1"/>
    <x v="7"/>
    <n v="127"/>
    <n v="69.569999999999993"/>
    <x v="2"/>
    <x v="7"/>
    <x v="3242"/>
    <d v="2016-08-08T11:20:40"/>
    <x v="5"/>
  </r>
  <r>
    <n v="3243"/>
    <s v="THE INCREDIBLE FOX SISTERS"/>
    <s v="Live Source's world premiere of a new play by Jaclyn Backhaus, premiering at the New Ohio Theatre October 30th-November 8th."/>
    <x v="8"/>
    <n v="8227"/>
    <x v="0"/>
    <s v="US"/>
    <s v="USD"/>
    <n v="1444348800"/>
    <n v="1442283562"/>
    <b v="1"/>
    <n v="71"/>
    <b v="1"/>
    <x v="7"/>
    <n v="103"/>
    <n v="115.87"/>
    <x v="2"/>
    <x v="7"/>
    <x v="3243"/>
    <d v="2016-08-20T13:50:28"/>
    <x v="2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x v="7"/>
    <n v="103"/>
    <n v="23.87"/>
    <x v="2"/>
    <x v="7"/>
    <x v="3244"/>
    <d v="2015-02-24T02:03:29"/>
    <x v="4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x v="7"/>
    <n v="104"/>
    <n v="81.13"/>
    <x v="2"/>
    <x v="7"/>
    <x v="3245"/>
    <d v="2014-09-07T18:26:15"/>
    <x v="2"/>
  </r>
  <r>
    <n v="3246"/>
    <s v="The Gray Man"/>
    <s v="The Gray Man isnâ€™t real. Heâ€™s a ghost story, a boogeyman, a tale mothers make up to keep their children safe."/>
    <x v="5"/>
    <n v="11122"/>
    <x v="0"/>
    <s v="US"/>
    <s v="USD"/>
    <n v="1442030340"/>
    <n v="1439551200"/>
    <b v="1"/>
    <n v="193"/>
    <b v="1"/>
    <x v="7"/>
    <n v="111"/>
    <n v="57.63"/>
    <x v="2"/>
    <x v="7"/>
    <x v="3246"/>
    <d v="2015-05-20T13:46:17"/>
    <x v="2"/>
  </r>
  <r>
    <n v="3247"/>
    <s v="Open Letter Theatre presents 'Boys' by Ella Hickson"/>
    <s v="Open Letter Theatre presents 'Boys' by Ella Hickson, at 2015's Edinburgh Fringe Festival! Four students, one flat, one last party!"/>
    <x v="1"/>
    <n v="2646.5"/>
    <x v="0"/>
    <s v="GB"/>
    <s v="GBP"/>
    <n v="1436696712"/>
    <n v="1434104712"/>
    <b v="1"/>
    <n v="57"/>
    <b v="1"/>
    <x v="7"/>
    <n v="106"/>
    <n v="46.43"/>
    <x v="2"/>
    <x v="7"/>
    <x v="3247"/>
    <d v="2017-01-23T13:25:52"/>
    <x v="2"/>
  </r>
  <r>
    <n v="3248"/>
    <s v="Honest Accomplice Theatre 2015-16 Season"/>
    <s v="Honest Accomplice Theatre produces theatre for social change."/>
    <x v="15"/>
    <n v="12095"/>
    <x v="0"/>
    <s v="US"/>
    <s v="USD"/>
    <n v="1428178757"/>
    <n v="1425590357"/>
    <b v="1"/>
    <n v="200"/>
    <b v="1"/>
    <x v="7"/>
    <n v="101"/>
    <n v="60.48"/>
    <x v="2"/>
    <x v="7"/>
    <x v="3248"/>
    <d v="2014-12-09T21:17:41"/>
    <x v="2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x v="7"/>
    <n v="105"/>
    <n v="65.58"/>
    <x v="2"/>
    <x v="7"/>
    <x v="3249"/>
    <d v="2016-09-01T18:15:45"/>
    <x v="2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x v="7"/>
    <n v="102"/>
    <n v="119.19"/>
    <x v="2"/>
    <x v="7"/>
    <x v="3250"/>
    <d v="2015-10-26T16:08:38"/>
    <x v="5"/>
  </r>
  <r>
    <n v="3251"/>
    <s v="The Metronome Society"/>
    <s v="Self-Titled: A Live (Theatrical) Mixtape. An evening of short plays and music inspired by the works of Jimi, Aretha, Sting and Rufus!"/>
    <x v="16"/>
    <n v="1661"/>
    <x v="0"/>
    <s v="US"/>
    <s v="USD"/>
    <n v="1434907966"/>
    <n v="1432315966"/>
    <b v="1"/>
    <n v="20"/>
    <b v="1"/>
    <x v="7"/>
    <n v="111"/>
    <n v="83.05"/>
    <x v="2"/>
    <x v="7"/>
    <x v="3251"/>
    <d v="2015-06-16T17:24:36"/>
    <x v="2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x v="7"/>
    <n v="128"/>
    <n v="57.52"/>
    <x v="2"/>
    <x v="7"/>
    <x v="3252"/>
    <d v="2014-11-21T07:34:22"/>
    <x v="4"/>
  </r>
  <r>
    <n v="3253"/>
    <s v="EMPATHITRAX, a new play by Ana Nogueira"/>
    <s v="Can you ever truly feel what someone else is feeling?_x000a_Do you want to?"/>
    <x v="23"/>
    <n v="20365"/>
    <x v="0"/>
    <s v="US"/>
    <s v="USD"/>
    <n v="1473306300"/>
    <n v="1471701028"/>
    <b v="1"/>
    <n v="115"/>
    <b v="1"/>
    <x v="7"/>
    <n v="102"/>
    <n v="177.09"/>
    <x v="2"/>
    <x v="7"/>
    <x v="3253"/>
    <d v="2015-10-07T12:23:08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x v="7"/>
    <n v="101"/>
    <n v="70.77"/>
    <x v="2"/>
    <x v="7"/>
    <x v="3254"/>
    <d v="2015-01-12T19:12:18"/>
    <x v="2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x v="7"/>
    <n v="175"/>
    <n v="29.17"/>
    <x v="2"/>
    <x v="7"/>
    <x v="3255"/>
    <d v="2015-11-03T17:05:15"/>
    <x v="5"/>
  </r>
  <r>
    <n v="3256"/>
    <s v="Paperhand Puppet Intervention 16th Annual Summer Show"/>
    <s v="Our 16th year promises to be bigger and better than ever but we need your help to bring the show to life!"/>
    <x v="5"/>
    <n v="12806"/>
    <x v="0"/>
    <s v="US"/>
    <s v="USD"/>
    <n v="1433995140"/>
    <n v="1432129577"/>
    <b v="1"/>
    <n v="176"/>
    <b v="1"/>
    <x v="7"/>
    <n v="128"/>
    <n v="72.760000000000005"/>
    <x v="2"/>
    <x v="7"/>
    <x v="3256"/>
    <d v="2015-05-12T12:52:02"/>
    <x v="2"/>
  </r>
  <r>
    <n v="3257"/>
    <s v="'Hello From Bertha' &amp; '27 Wagons Full of Cotton'"/>
    <s v="A week long run of Tennessee Williams's 'Hello From Bertha' &amp; '27 Wagons Full of Cotton' to raise awareness of Abuse &amp; Prostitution."/>
    <x v="14"/>
    <n v="2125.9899999999998"/>
    <x v="0"/>
    <s v="GB"/>
    <s v="GBP"/>
    <n v="1487769952"/>
    <n v="1485177952"/>
    <b v="0"/>
    <n v="41"/>
    <b v="1"/>
    <x v="7"/>
    <n v="106"/>
    <n v="51.85"/>
    <x v="2"/>
    <x v="7"/>
    <x v="3257"/>
    <d v="2015-06-17T18:11:00"/>
    <x v="3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x v="7"/>
    <n v="105"/>
    <n v="98.2"/>
    <x v="2"/>
    <x v="7"/>
    <x v="3258"/>
    <d v="2016-08-08T21:42:08"/>
    <x v="5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x v="7"/>
    <n v="106"/>
    <n v="251.74"/>
    <x v="2"/>
    <x v="7"/>
    <x v="3259"/>
    <d v="2015-05-13T09:29:57"/>
    <x v="4"/>
  </r>
  <r>
    <n v="3260"/>
    <s v="Keep the Art of Marionettes Alive With PUPPETWORKS!"/>
    <s v="We're looking to raise money to continue bringing Brooklyn the vanishing art form of marionette puppetry."/>
    <x v="11"/>
    <n v="5462"/>
    <x v="0"/>
    <s v="US"/>
    <s v="USD"/>
    <n v="1448903318"/>
    <n v="1445875718"/>
    <b v="1"/>
    <n v="73"/>
    <b v="1"/>
    <x v="7"/>
    <n v="109"/>
    <n v="74.819999999999993"/>
    <x v="2"/>
    <x v="7"/>
    <x v="3260"/>
    <d v="2015-06-12T12:47:45"/>
    <x v="2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x v="7"/>
    <n v="100"/>
    <n v="67.650000000000006"/>
    <x v="2"/>
    <x v="7"/>
    <x v="3261"/>
    <d v="2014-10-03T10:29:35"/>
    <x v="2"/>
  </r>
  <r>
    <n v="3262"/>
    <s v="Prison Boxing: A New Play by Leah Joki"/>
    <s v="A one-woman theatrical exploration of the prison system and its inhabitants."/>
    <x v="402"/>
    <n v="12571"/>
    <x v="0"/>
    <s v="US"/>
    <s v="USD"/>
    <n v="1419220800"/>
    <n v="1416555262"/>
    <b v="1"/>
    <n v="134"/>
    <b v="1"/>
    <x v="7"/>
    <n v="103"/>
    <n v="93.81"/>
    <x v="2"/>
    <x v="7"/>
    <x v="3262"/>
    <d v="2015-10-07T12:00:09"/>
    <x v="5"/>
  </r>
  <r>
    <n v="3263"/>
    <s v="Titus Andronicus (with an all-female cast &amp; crew)"/>
    <s v="Shakespeare's bloodiest tragedy, performed and produced exclusively by women."/>
    <x v="1"/>
    <n v="2804.16"/>
    <x v="0"/>
    <s v="US"/>
    <s v="USD"/>
    <n v="1446238800"/>
    <n v="1444220588"/>
    <b v="1"/>
    <n v="68"/>
    <b v="1"/>
    <x v="7"/>
    <n v="112"/>
    <n v="41.24"/>
    <x v="2"/>
    <x v="7"/>
    <x v="3263"/>
    <d v="2016-08-29T19:14:02"/>
    <x v="2"/>
  </r>
  <r>
    <n v="3264"/>
    <s v="Kapow-i GoGo at The PIT"/>
    <s v="The three part comedic saga of Kapow-i GoGo, who saves the world.  Again.  And again."/>
    <x v="1"/>
    <n v="2575"/>
    <x v="0"/>
    <s v="US"/>
    <s v="USD"/>
    <n v="1422482400"/>
    <n v="1421089938"/>
    <b v="1"/>
    <n v="49"/>
    <b v="1"/>
    <x v="7"/>
    <n v="103"/>
    <n v="52.55"/>
    <x v="2"/>
    <x v="7"/>
    <x v="3264"/>
    <d v="2016-01-31T16:54:32"/>
    <x v="2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x v="7"/>
    <n v="164"/>
    <n v="70.290000000000006"/>
    <x v="2"/>
    <x v="7"/>
    <x v="3265"/>
    <d v="2015-01-13T21:07:51"/>
    <x v="2"/>
  </r>
  <r>
    <n v="3266"/>
    <s v="Macbeth"/>
    <s v="An original version of Shakespeare's masterpiece that emphasizes family and explores the destruction of blood ties"/>
    <x v="13"/>
    <n v="7877"/>
    <x v="0"/>
    <s v="US"/>
    <s v="USD"/>
    <n v="1434142800"/>
    <n v="1431435122"/>
    <b v="1"/>
    <n v="163"/>
    <b v="1"/>
    <x v="7"/>
    <n v="131"/>
    <n v="48.33"/>
    <x v="2"/>
    <x v="7"/>
    <x v="3266"/>
    <d v="2016-02-26T22:47:59"/>
    <x v="2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x v="7"/>
    <n v="102"/>
    <n v="53.18"/>
    <x v="2"/>
    <x v="7"/>
    <x v="3267"/>
    <d v="2014-10-19T16:23:26"/>
    <x v="2"/>
  </r>
  <r>
    <n v="3268"/>
    <s v="EgoPo's Hairy Ape Tours to the Provincetown Festival"/>
    <s v="EgoPo's The Hairy Ape has been invited to the Provincetown Theater Festival! Help us support our artists on this exciting tour."/>
    <x v="14"/>
    <n v="2560"/>
    <x v="0"/>
    <s v="US"/>
    <s v="USD"/>
    <n v="1472074928"/>
    <n v="1470692528"/>
    <b v="1"/>
    <n v="42"/>
    <b v="1"/>
    <x v="7"/>
    <n v="128"/>
    <n v="60.95"/>
    <x v="2"/>
    <x v="7"/>
    <x v="3268"/>
    <d v="2015-04-30T20:21:43"/>
    <x v="4"/>
  </r>
  <r>
    <n v="3269"/>
    <s v="Cicada Studios presents &quot;Miss Sarah&quot;"/>
    <s v="Cicada Studios presents, as their inaugural production, a new-writing world premiere at the Edinburgh Fringe Festival 2015."/>
    <x v="8"/>
    <n v="8120"/>
    <x v="0"/>
    <s v="GB"/>
    <s v="GBP"/>
    <n v="1434452400"/>
    <n v="1431509397"/>
    <b v="1"/>
    <n v="70"/>
    <b v="1"/>
    <x v="7"/>
    <n v="102"/>
    <n v="116"/>
    <x v="2"/>
    <x v="7"/>
    <x v="3269"/>
    <d v="2016-03-02T02:27:39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x v="7"/>
    <n v="102"/>
    <n v="61"/>
    <x v="2"/>
    <x v="7"/>
    <x v="3270"/>
    <d v="2015-04-27T18:09:58"/>
    <x v="2"/>
  </r>
  <r>
    <n v="3271"/>
    <s v="Saxon Court at Southwark Playhouse"/>
    <s v="A razor sharp satire to darken your Christmas."/>
    <x v="16"/>
    <n v="1950"/>
    <x v="0"/>
    <s v="GB"/>
    <s v="GBP"/>
    <n v="1414927775"/>
    <n v="1412332175"/>
    <b v="1"/>
    <n v="51"/>
    <b v="1"/>
    <x v="7"/>
    <n v="130"/>
    <n v="38.24"/>
    <x v="2"/>
    <x v="7"/>
    <x v="3271"/>
    <d v="2015-08-03T00:28:25"/>
    <x v="5"/>
  </r>
  <r>
    <n v="3272"/>
    <s v="&quot;Next Stop&quot; - Adjusting to dating in NYC"/>
    <s v="A new original play that follows two Israeli singles navigate the humorous and confusing dating scene of NYC."/>
    <x v="5"/>
    <n v="15443"/>
    <x v="0"/>
    <s v="US"/>
    <s v="USD"/>
    <n v="1446814809"/>
    <n v="1444219209"/>
    <b v="1"/>
    <n v="145"/>
    <b v="1"/>
    <x v="7"/>
    <n v="154"/>
    <n v="106.5"/>
    <x v="2"/>
    <x v="7"/>
    <x v="3272"/>
    <d v="2016-03-16T04:39:48"/>
    <x v="2"/>
  </r>
  <r>
    <n v="3273"/>
    <s v="Toscana, or What I Remember"/>
    <s v="We're bringing Tuscany to the Cherry Lane Theatre with a new play about memory and how we deal with people we love but we can't stand."/>
    <x v="24"/>
    <n v="4296"/>
    <x v="0"/>
    <s v="US"/>
    <s v="USD"/>
    <n v="1473879600"/>
    <n v="1472498042"/>
    <b v="1"/>
    <n v="21"/>
    <b v="1"/>
    <x v="7"/>
    <n v="107"/>
    <n v="204.57"/>
    <x v="2"/>
    <x v="7"/>
    <x v="3273"/>
    <d v="2016-01-10T17:51:38"/>
    <x v="4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x v="7"/>
    <n v="101"/>
    <n v="54.91"/>
    <x v="2"/>
    <x v="7"/>
    <x v="3274"/>
    <d v="2016-01-11T21:14:13"/>
    <x v="4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x v="7"/>
    <n v="100"/>
    <n v="150.41999999999999"/>
    <x v="2"/>
    <x v="7"/>
    <x v="3275"/>
    <d v="2017-01-27T22:37:06"/>
    <x v="2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x v="7"/>
    <n v="117"/>
    <n v="52.58"/>
    <x v="2"/>
    <x v="7"/>
    <x v="3276"/>
    <d v="2016-07-16T20:09:42"/>
    <x v="4"/>
  </r>
  <r>
    <n v="3277"/>
    <s v="Go People does 'Almost, Maine'"/>
    <s v="One of the most popular American plays of the last decade comes to London for its international premiere. Festive and bittersweet."/>
    <x v="11"/>
    <n v="5430"/>
    <x v="0"/>
    <s v="GB"/>
    <s v="GBP"/>
    <n v="1416331406"/>
    <n v="1413735806"/>
    <b v="1"/>
    <n v="100"/>
    <b v="1"/>
    <x v="7"/>
    <n v="109"/>
    <n v="54.3"/>
    <x v="2"/>
    <x v="7"/>
    <x v="3277"/>
    <d v="2015-11-03T18:00:28"/>
    <x v="5"/>
  </r>
  <r>
    <n v="3278"/>
    <s v="Unusual Charles Dickens adaptation at Edinburgh Fringe"/>
    <s v="This Victorian gothic tragedy tells the untold story of Estella Havisham. Combining puppetry, music and striking digital projections."/>
    <x v="1"/>
    <n v="2585"/>
    <x v="0"/>
    <s v="GB"/>
    <s v="GBP"/>
    <n v="1433017303"/>
    <n v="1430425303"/>
    <b v="1"/>
    <n v="34"/>
    <b v="1"/>
    <x v="7"/>
    <n v="103"/>
    <n v="76.03"/>
    <x v="2"/>
    <x v="7"/>
    <x v="3278"/>
    <d v="2016-05-15T18:35:15"/>
    <x v="2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x v="7"/>
    <n v="114"/>
    <n v="105.21"/>
    <x v="2"/>
    <x v="7"/>
    <x v="3279"/>
    <d v="2017-01-23T08:50:02"/>
    <x v="4"/>
  </r>
  <r>
    <n v="3280"/>
    <s v="Greensboro: A Requiem presented by ATC's Youth Ensemble"/>
    <s v="Support CPS students' travel to North Carolina to interview community members and produce the documentary play, Greensboro: A Requiem."/>
    <x v="14"/>
    <n v="2060"/>
    <x v="0"/>
    <s v="US"/>
    <s v="USD"/>
    <n v="1433134800"/>
    <n v="1430158198"/>
    <b v="0"/>
    <n v="30"/>
    <b v="1"/>
    <x v="7"/>
    <n v="103"/>
    <n v="68.67"/>
    <x v="2"/>
    <x v="7"/>
    <x v="3280"/>
    <d v="2017-02-09T12:21:31"/>
    <x v="2"/>
  </r>
  <r>
    <n v="3281"/>
    <s v="KICK It's Not How High. It's How Strong! Written &amp; Performed"/>
    <s v="&quot;This is how theater should connect to people&quot;  Margo Jefferson, Pulitzer Prize winning critic"/>
    <x v="11"/>
    <n v="6080"/>
    <x v="0"/>
    <s v="US"/>
    <s v="USD"/>
    <n v="1441153705"/>
    <n v="1438561705"/>
    <b v="0"/>
    <n v="47"/>
    <b v="1"/>
    <x v="7"/>
    <n v="122"/>
    <n v="129.36000000000001"/>
    <x v="2"/>
    <x v="7"/>
    <x v="3281"/>
    <d v="2015-08-16T16:51:40"/>
    <x v="2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x v="7"/>
    <n v="103"/>
    <n v="134.26"/>
    <x v="2"/>
    <x v="7"/>
    <x v="3282"/>
    <d v="2015-10-05T18:29:08"/>
    <x v="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x v="7"/>
    <n v="105"/>
    <n v="17.829999999999998"/>
    <x v="2"/>
    <x v="7"/>
    <x v="3283"/>
    <d v="2017-02-02T10:12:32"/>
    <x v="4"/>
  </r>
  <r>
    <n v="3284"/>
    <s v="Help fund Black Enough!"/>
    <s v="Black Enough is an LSU student-staged performance exploring the effects of white supremacy on the black community."/>
    <x v="10"/>
    <n v="3048"/>
    <x v="0"/>
    <s v="US"/>
    <s v="USD"/>
    <n v="1454047140"/>
    <n v="1452546853"/>
    <b v="0"/>
    <n v="15"/>
    <b v="1"/>
    <x v="7"/>
    <n v="102"/>
    <n v="203.2"/>
    <x v="2"/>
    <x v="7"/>
    <x v="3284"/>
    <d v="2015-05-17T12:59:14"/>
    <x v="4"/>
  </r>
  <r>
    <n v="3285"/>
    <s v="By Morning"/>
    <s v="A new play by Matthew Gasda"/>
    <x v="403"/>
    <n v="5604"/>
    <x v="0"/>
    <s v="US"/>
    <s v="USD"/>
    <n v="1488258000"/>
    <n v="1485556626"/>
    <b v="0"/>
    <n v="81"/>
    <b v="1"/>
    <x v="7"/>
    <n v="112"/>
    <n v="69.19"/>
    <x v="2"/>
    <x v="7"/>
    <x v="3285"/>
    <d v="2016-08-27T10:37:09"/>
    <x v="3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x v="7"/>
    <n v="102"/>
    <n v="125.12"/>
    <x v="2"/>
    <x v="7"/>
    <x v="3286"/>
    <d v="2015-11-01T18:09:32"/>
    <x v="4"/>
  </r>
  <r>
    <n v="3287"/>
    <s v="Three Things: Stories About Life"/>
    <s v="An inspirational one-man play about crisis, community, and the search for wholeness."/>
    <x v="1"/>
    <n v="2500"/>
    <x v="0"/>
    <s v="CA"/>
    <s v="CAD"/>
    <n v="1448733628"/>
    <n v="1446573628"/>
    <b v="0"/>
    <n v="34"/>
    <b v="1"/>
    <x v="7"/>
    <n v="100"/>
    <n v="73.53"/>
    <x v="2"/>
    <x v="7"/>
    <x v="3287"/>
    <d v="2015-07-08T18:30:56"/>
    <x v="2"/>
  </r>
  <r>
    <n v="3288"/>
    <s v="Cancer patient Anne Bartram's bucket list wish..."/>
    <s v="Cancer patient Anne Bartram's bucket list wish, is to have her new play performed at a London venue and reviewed by a national paper."/>
    <x v="5"/>
    <n v="10026.49"/>
    <x v="0"/>
    <s v="GB"/>
    <s v="GBP"/>
    <n v="1466463600"/>
    <n v="1463337315"/>
    <b v="0"/>
    <n v="207"/>
    <b v="1"/>
    <x v="7"/>
    <n v="100"/>
    <n v="48.44"/>
    <x v="2"/>
    <x v="7"/>
    <x v="3288"/>
    <d v="2015-08-23T22:59:28"/>
    <x v="4"/>
  </r>
  <r>
    <n v="3289"/>
    <s v="Help take 'Conversations With Rats' to Edinburgh Fringe 2017"/>
    <s v="Ampersand Theatre's debut appearance at Edinburgh is in 2017 as Conversations With Rats opens at theSpace on the Mile, please help!"/>
    <x v="4"/>
    <n v="665.21"/>
    <x v="0"/>
    <s v="GB"/>
    <s v="GBP"/>
    <n v="1487580602"/>
    <n v="1485161402"/>
    <b v="0"/>
    <n v="25"/>
    <b v="1"/>
    <x v="7"/>
    <n v="133"/>
    <n v="26.61"/>
    <x v="2"/>
    <x v="7"/>
    <x v="3289"/>
    <d v="2015-09-14T22:01:03"/>
    <x v="3"/>
  </r>
  <r>
    <n v="3290"/>
    <s v="Get JunkBox Theatre To Edinburgh Fringe!"/>
    <s v="Pregnancy. Viagra. Murder. Nutella. What more could you want?_x000a__x000a_Help get JunkBox Theatre to Edinburgh Fringe 2017!"/>
    <x v="14"/>
    <n v="2424"/>
    <x v="0"/>
    <s v="GB"/>
    <s v="GBP"/>
    <n v="1489234891"/>
    <n v="1486642891"/>
    <b v="0"/>
    <n v="72"/>
    <b v="1"/>
    <x v="7"/>
    <n v="121"/>
    <n v="33.67"/>
    <x v="2"/>
    <x v="7"/>
    <x v="3290"/>
    <d v="2015-04-08T17:51:02"/>
    <x v="3"/>
  </r>
  <r>
    <n v="3291"/>
    <s v="THE DRESSER     TETCNY    The Ensemble Theatre Company of NY"/>
    <s v="We are raising funds for our second production. This will be the first NYC Equity production of THE DRESSER since 1982. www.TETCNY.org"/>
    <x v="4"/>
    <n v="570"/>
    <x v="0"/>
    <s v="US"/>
    <s v="USD"/>
    <n v="1442462340"/>
    <n v="1439743900"/>
    <b v="0"/>
    <n v="14"/>
    <b v="1"/>
    <x v="7"/>
    <n v="114"/>
    <n v="40.71"/>
    <x v="2"/>
    <x v="7"/>
    <x v="3291"/>
    <d v="2016-06-17T17:39:36"/>
    <x v="2"/>
  </r>
  <r>
    <n v="3292"/>
    <s v="Dick Whittington - our 2016 community pantomime!"/>
    <s v="Iver Heath Drama Club is a not-for-profit community group and this year we are performing DICK WHITTINGTON."/>
    <x v="404"/>
    <n v="289"/>
    <x v="0"/>
    <s v="GB"/>
    <s v="GBP"/>
    <n v="1449257348"/>
    <n v="1444069748"/>
    <b v="0"/>
    <n v="15"/>
    <b v="1"/>
    <x v="7"/>
    <n v="286"/>
    <n v="19.27"/>
    <x v="2"/>
    <x v="7"/>
    <x v="3292"/>
    <d v="2016-11-07T08:26:16"/>
    <x v="2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x v="7"/>
    <n v="170"/>
    <n v="84.29"/>
    <x v="2"/>
    <x v="7"/>
    <x v="3293"/>
    <d v="2015-02-21T15:38:04"/>
    <x v="3"/>
  </r>
  <r>
    <n v="3294"/>
    <s v="old man's Gift"/>
    <s v="A young theatre company promoting new talent and looking for help in funding our very first set for our black comedy &quot;old man's Gift&quot;"/>
    <x v="21"/>
    <n v="710"/>
    <x v="0"/>
    <s v="GB"/>
    <s v="GBP"/>
    <n v="1434459554"/>
    <n v="1431867554"/>
    <b v="0"/>
    <n v="24"/>
    <b v="1"/>
    <x v="7"/>
    <n v="118"/>
    <n v="29.58"/>
    <x v="2"/>
    <x v="7"/>
    <x v="3294"/>
    <d v="2016-11-22T14:59:12"/>
    <x v="2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x v="7"/>
    <n v="103"/>
    <n v="26.67"/>
    <x v="2"/>
    <x v="7"/>
    <x v="3295"/>
    <d v="2015-07-01T20:32:28"/>
    <x v="4"/>
  </r>
  <r>
    <n v="3296"/>
    <s v="Alix in Wundergarten"/>
    <s v="A dark theatrical comedy about four actors recording a warped radio version of Lewis Carroll's 'Alice's Adventures in Wonderland'."/>
    <x v="16"/>
    <n v="2161"/>
    <x v="0"/>
    <s v="GB"/>
    <s v="GBP"/>
    <n v="1448229600"/>
    <n v="1446401372"/>
    <b v="0"/>
    <n v="47"/>
    <b v="1"/>
    <x v="7"/>
    <n v="144"/>
    <n v="45.98"/>
    <x v="2"/>
    <x v="7"/>
    <x v="3296"/>
    <d v="2016-05-03T05:15:42"/>
    <x v="2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x v="7"/>
    <n v="100"/>
    <n v="125.09"/>
    <x v="2"/>
    <x v="7"/>
    <x v="3297"/>
    <d v="2016-04-15T01:22:19"/>
    <x v="2"/>
  </r>
  <r>
    <n v="3298"/>
    <s v="Get. That. Snitch. - The World's Most Dangerous Play"/>
    <s v="A stylishly sinister story about blood, guns, and raw ambition. You can help Great Minds bring the world's most dangerous play to life!"/>
    <x v="5"/>
    <n v="10173"/>
    <x v="0"/>
    <s v="US"/>
    <s v="USD"/>
    <n v="1442102400"/>
    <n v="1440370768"/>
    <b v="0"/>
    <n v="72"/>
    <b v="1"/>
    <x v="7"/>
    <n v="102"/>
    <n v="141.29"/>
    <x v="2"/>
    <x v="7"/>
    <x v="3298"/>
    <d v="2016-03-23T21:02:45"/>
    <x v="2"/>
  </r>
  <r>
    <n v="3299"/>
    <s v="The Maid, in the Common Room, with the FiancÃ©: A Comedy"/>
    <s v="A quick-witted original comedy that follows a group of eccentric friends as they attend an engagement party gone terribly wrong!"/>
    <x v="10"/>
    <n v="3486"/>
    <x v="0"/>
    <s v="US"/>
    <s v="USD"/>
    <n v="1444860063"/>
    <n v="1442268063"/>
    <b v="0"/>
    <n v="63"/>
    <b v="1"/>
    <x v="7"/>
    <n v="116"/>
    <n v="55.33"/>
    <x v="2"/>
    <x v="7"/>
    <x v="3299"/>
    <d v="2016-09-15T15:36:18"/>
    <x v="2"/>
  </r>
  <r>
    <n v="3300"/>
    <s v="MAX &amp; ELSA: NO MUSIC. NO CHILDREN."/>
    <s v="A subversive parody about the two people for whom the hills were NOT alive with THE SOUND OF MUSIC."/>
    <x v="10"/>
    <n v="4085"/>
    <x v="0"/>
    <s v="US"/>
    <s v="USD"/>
    <n v="1430329862"/>
    <n v="1428515462"/>
    <b v="0"/>
    <n v="88"/>
    <b v="1"/>
    <x v="7"/>
    <n v="136"/>
    <n v="46.42"/>
    <x v="2"/>
    <x v="7"/>
    <x v="3300"/>
    <d v="2015-09-06T22:17:05"/>
    <x v="2"/>
  </r>
  <r>
    <n v="3301"/>
    <s v="right left with heels: US Premiere at City Garage"/>
    <s v="The US premiere of the controversial new Polish play the authorities don't want you to see, staged by an award-winning director."/>
    <x v="10"/>
    <n v="4004"/>
    <x v="0"/>
    <s v="US"/>
    <s v="USD"/>
    <n v="1470034740"/>
    <n v="1466185176"/>
    <b v="0"/>
    <n v="70"/>
    <b v="1"/>
    <x v="7"/>
    <n v="133"/>
    <n v="57.2"/>
    <x v="2"/>
    <x v="7"/>
    <x v="3301"/>
    <d v="2015-09-17T07:00:10"/>
    <x v="4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x v="7"/>
    <n v="103"/>
    <n v="173.7"/>
    <x v="2"/>
    <x v="7"/>
    <x v="3302"/>
    <d v="2016-10-21T19:25:46"/>
    <x v="4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x v="7"/>
    <n v="116"/>
    <n v="59.6"/>
    <x v="2"/>
    <x v="7"/>
    <x v="3303"/>
    <d v="2016-01-13T05:51:57"/>
    <x v="2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x v="7"/>
    <n v="105"/>
    <n v="89.59"/>
    <x v="2"/>
    <x v="7"/>
    <x v="3304"/>
    <d v="2015-04-11T06:25:11"/>
    <x v="4"/>
  </r>
  <r>
    <n v="3305"/>
    <s v="The Judgment of Paris"/>
    <s v="The Judgement of Paris is an exciting, inspirational poem set to run Oct. 2, 3 &amp; 4 at Plays &amp; Players, but we need funding and fans."/>
    <x v="24"/>
    <n v="4081"/>
    <x v="0"/>
    <s v="US"/>
    <s v="USD"/>
    <n v="1438374748"/>
    <n v="1435782748"/>
    <b v="0"/>
    <n v="20"/>
    <b v="1"/>
    <x v="7"/>
    <n v="102"/>
    <n v="204.05"/>
    <x v="2"/>
    <x v="7"/>
    <x v="3305"/>
    <d v="2016-04-06T07:17:21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x v="16"/>
    <n v="2630"/>
    <x v="0"/>
    <s v="US"/>
    <s v="USD"/>
    <n v="1465527600"/>
    <n v="1462252542"/>
    <b v="0"/>
    <n v="54"/>
    <b v="1"/>
    <x v="7"/>
    <n v="175"/>
    <n v="48.7"/>
    <x v="2"/>
    <x v="7"/>
    <x v="3306"/>
    <d v="2014-07-06T20:54:35"/>
    <x v="4"/>
  </r>
  <r>
    <n v="3307"/>
    <s v="The Respectful Prostitute"/>
    <s v="A group of Stanford students are going to present Jean-Paul Sartre's play, The Respectful Prostitute, at the end of Spring quarter."/>
    <x v="29"/>
    <n v="1066.8"/>
    <x v="0"/>
    <s v="US"/>
    <s v="USD"/>
    <n v="1463275339"/>
    <n v="1460683339"/>
    <b v="0"/>
    <n v="20"/>
    <b v="1"/>
    <x v="7"/>
    <n v="107"/>
    <n v="53.34"/>
    <x v="2"/>
    <x v="7"/>
    <x v="3307"/>
    <d v="2016-05-09T00:57:04"/>
    <x v="4"/>
  </r>
  <r>
    <n v="3308"/>
    <s v="A Hand of Talons"/>
    <s v="Descend into the dark world of steampunk noir in this thrilling new play, written by Maggie Lee and directed by Amy Poisson!"/>
    <x v="0"/>
    <n v="4280"/>
    <x v="0"/>
    <s v="US"/>
    <s v="USD"/>
    <n v="1460581365"/>
    <n v="1458766965"/>
    <b v="0"/>
    <n v="57"/>
    <b v="1"/>
    <x v="7"/>
    <n v="122"/>
    <n v="75.09"/>
    <x v="2"/>
    <x v="7"/>
    <x v="3308"/>
    <d v="2016-03-02T07:14:53"/>
    <x v="4"/>
  </r>
  <r>
    <n v="3309"/>
    <s v="Collision Course"/>
    <s v="Two unlikely friends, a garage, tinned beans &amp; the end of the world."/>
    <x v="19"/>
    <n v="558"/>
    <x v="0"/>
    <s v="GB"/>
    <s v="GBP"/>
    <n v="1476632178"/>
    <n v="1473953778"/>
    <b v="0"/>
    <n v="31"/>
    <b v="1"/>
    <x v="7"/>
    <n v="159"/>
    <n v="18"/>
    <x v="2"/>
    <x v="7"/>
    <x v="3309"/>
    <d v="2014-12-17T14:03:06"/>
    <x v="4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x v="7"/>
    <n v="100"/>
    <n v="209.84"/>
    <x v="2"/>
    <x v="7"/>
    <x v="3310"/>
    <d v="2016-05-23T01:05:57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1"/>
    <n v="2746"/>
    <x v="0"/>
    <s v="US"/>
    <s v="USD"/>
    <n v="1445065210"/>
    <n v="1442473210"/>
    <b v="0"/>
    <n v="45"/>
    <b v="1"/>
    <x v="7"/>
    <n v="110"/>
    <n v="61.02"/>
    <x v="2"/>
    <x v="7"/>
    <x v="3311"/>
    <d v="2014-10-02T02:24:25"/>
    <x v="2"/>
  </r>
  <r>
    <n v="3312"/>
    <s v="Richard III"/>
    <s v="Bare Theatre presents one of Shakespeare's most notorious characters in the final chapter of the War of the Roses saga."/>
    <x v="1"/>
    <n v="2501"/>
    <x v="0"/>
    <s v="US"/>
    <s v="USD"/>
    <n v="1478901600"/>
    <n v="1477077946"/>
    <b v="0"/>
    <n v="41"/>
    <b v="1"/>
    <x v="7"/>
    <n v="100"/>
    <n v="61"/>
    <x v="2"/>
    <x v="7"/>
    <x v="3312"/>
    <d v="2016-05-31T00:14:56"/>
    <x v="4"/>
  </r>
  <r>
    <n v="3313"/>
    <s v="Melbin the Accidental"/>
    <s v="A modern reworking of Shakespeare's histories and tragedies in iambic pentameter to talk of death, love, and race."/>
    <x v="14"/>
    <n v="2321"/>
    <x v="0"/>
    <s v="US"/>
    <s v="USD"/>
    <n v="1453856400"/>
    <n v="1452664317"/>
    <b v="0"/>
    <n v="29"/>
    <b v="1"/>
    <x v="7"/>
    <n v="116"/>
    <n v="80.03"/>
    <x v="2"/>
    <x v="7"/>
    <x v="3313"/>
    <d v="2016-08-26T08:46:48"/>
    <x v="4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x v="7"/>
    <n v="211"/>
    <n v="29.07"/>
    <x v="2"/>
    <x v="7"/>
    <x v="3314"/>
    <d v="2016-05-22T13:59:50"/>
    <x v="2"/>
  </r>
  <r>
    <n v="3315"/>
    <s v="Red and The Wolf: A Prospero Theatre Production"/>
    <s v="Help Prospero take its Dark Retelling of the &quot;Red&quot; story to Edinburgh! The Forest breathes and waits...will you join us?"/>
    <x v="24"/>
    <n v="4400"/>
    <x v="0"/>
    <s v="GB"/>
    <s v="GBP"/>
    <n v="1462519041"/>
    <n v="1459927041"/>
    <b v="0"/>
    <n v="89"/>
    <b v="1"/>
    <x v="7"/>
    <n v="110"/>
    <n v="49.44"/>
    <x v="2"/>
    <x v="7"/>
    <x v="3315"/>
    <d v="2015-03-01T18:51:17"/>
    <x v="4"/>
  </r>
  <r>
    <n v="3316"/>
    <s v="LOVENESS, the play @FringeNYC 2014"/>
    <s v="Gorgeousness that which sits in the root of Loveness._x000a_Other than this there is no endearment for or otherwise_x000a_to describe."/>
    <x v="405"/>
    <n v="11747.18"/>
    <x v="0"/>
    <s v="US"/>
    <s v="USD"/>
    <n v="1407506040"/>
    <n v="1404680075"/>
    <b v="0"/>
    <n v="125"/>
    <b v="1"/>
    <x v="7"/>
    <n v="100"/>
    <n v="93.98"/>
    <x v="2"/>
    <x v="7"/>
    <x v="3316"/>
    <d v="2015-02-06T17:08:25"/>
    <x v="5"/>
  </r>
  <r>
    <n v="3317"/>
    <s v="Seven Minutes in Eternity"/>
    <s v="Andy Boyd's epic new satire about heroes and villains, humankind's search for glory, and fascism in America"/>
    <x v="406"/>
    <n v="1115"/>
    <x v="0"/>
    <s v="US"/>
    <s v="USD"/>
    <n v="1465347424"/>
    <n v="1462755424"/>
    <b v="0"/>
    <n v="18"/>
    <b v="1"/>
    <x v="7"/>
    <n v="106"/>
    <n v="61.94"/>
    <x v="2"/>
    <x v="7"/>
    <x v="3317"/>
    <d v="2016-04-08T08:59:26"/>
    <x v="4"/>
  </r>
  <r>
    <n v="3318"/>
    <s v="ROOMIES - Atlantic Canada Tour 2016-17"/>
    <s v="Help us strengthen and inspire disability arts in Atlantic Canada"/>
    <x v="14"/>
    <n v="2512"/>
    <x v="0"/>
    <s v="CA"/>
    <s v="CAD"/>
    <n v="1460341800"/>
    <n v="1456902893"/>
    <b v="0"/>
    <n v="32"/>
    <b v="1"/>
    <x v="7"/>
    <n v="126"/>
    <n v="78.5"/>
    <x v="2"/>
    <x v="7"/>
    <x v="3318"/>
    <d v="2014-07-02T13:48:03"/>
    <x v="4"/>
  </r>
  <r>
    <n v="3319"/>
    <s v="Down the Rabbit Hole"/>
    <s v="Down the Rabbit Hole is an exciting new play by Not Just Theatre Productions. To be performed at Matthew's Yard Theatre in Feb 2015"/>
    <x v="4"/>
    <n v="540"/>
    <x v="0"/>
    <s v="GB"/>
    <s v="GBP"/>
    <n v="1422712986"/>
    <n v="1418824986"/>
    <b v="0"/>
    <n v="16"/>
    <b v="1"/>
    <x v="7"/>
    <n v="108"/>
    <n v="33.75"/>
    <x v="2"/>
    <x v="7"/>
    <x v="3319"/>
    <d v="2014-07-17T07:45:08"/>
    <x v="5"/>
  </r>
  <r>
    <n v="3320"/>
    <s v="Mama Threw Me So High &amp; He Who Speaks"/>
    <s v="Imaginary Theater Company presents two modern day tall tales about family, resilience and redemption."/>
    <x v="1"/>
    <n v="2525"/>
    <x v="0"/>
    <s v="US"/>
    <s v="USD"/>
    <n v="1466557557"/>
    <n v="1463965557"/>
    <b v="0"/>
    <n v="38"/>
    <b v="1"/>
    <x v="7"/>
    <n v="101"/>
    <n v="66.45"/>
    <x v="2"/>
    <x v="7"/>
    <x v="3320"/>
    <d v="2015-03-02T21:17:48"/>
    <x v="4"/>
  </r>
  <r>
    <n v="3321"/>
    <s v="1001 Nights: Help bring this fascinating new play to the US"/>
    <s v="Help WSC Avant Bard bring to life the US premiere of a theatrical retelling of 1001 Nights, adapted by Hanan al Shaykh &amp; Tim Supple!"/>
    <x v="4"/>
    <n v="537"/>
    <x v="0"/>
    <s v="US"/>
    <s v="USD"/>
    <n v="1413431940"/>
    <n v="1412216665"/>
    <b v="0"/>
    <n v="15"/>
    <b v="1"/>
    <x v="7"/>
    <n v="107"/>
    <n v="35.799999999999997"/>
    <x v="2"/>
    <x v="7"/>
    <x v="3321"/>
    <d v="2015-09-01T16:44:46"/>
    <x v="5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x v="7"/>
    <n v="102"/>
    <n v="145.65"/>
    <x v="2"/>
    <x v="7"/>
    <x v="3322"/>
    <d v="2014-06-19T20:38:50"/>
    <x v="4"/>
  </r>
  <r>
    <n v="3323"/>
    <s v="Migrants' Theatre"/>
    <s v="Young adult theatre makers from London are raising money to cover costs for touring with their current production MigrantsÂ´ Rhapsody."/>
    <x v="29"/>
    <n v="1259"/>
    <x v="0"/>
    <s v="GB"/>
    <s v="GBP"/>
    <n v="1474793208"/>
    <n v="1472201208"/>
    <b v="0"/>
    <n v="49"/>
    <b v="1"/>
    <x v="7"/>
    <n v="126"/>
    <n v="25.69"/>
    <x v="2"/>
    <x v="7"/>
    <x v="3323"/>
    <d v="2015-05-24T16:14:40"/>
    <x v="4"/>
  </r>
  <r>
    <n v="3324"/>
    <s v="At Swim, Two Boys"/>
    <s v="The play tells the story of Jim and Doyler and their friendship on the brink of Irish independence."/>
    <x v="16"/>
    <n v="1525"/>
    <x v="0"/>
    <s v="IE"/>
    <s v="EUR"/>
    <n v="1465135190"/>
    <n v="1463925590"/>
    <b v="0"/>
    <n v="10"/>
    <b v="1"/>
    <x v="7"/>
    <n v="102"/>
    <n v="152.5"/>
    <x v="2"/>
    <x v="7"/>
    <x v="3324"/>
    <d v="2015-06-30T12:30:22"/>
    <x v="4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x v="7"/>
    <n v="113"/>
    <n v="30"/>
    <x v="2"/>
    <x v="7"/>
    <x v="3325"/>
    <d v="2014-07-07T16:10:46"/>
    <x v="2"/>
  </r>
  <r>
    <n v="3326"/>
    <s v="Me? A Caregiver?"/>
    <s v="An edgy, hilarious, compassionate and honest show to help caregivers find courage, trust their instincts and above all, to laugh."/>
    <x v="8"/>
    <n v="8110"/>
    <x v="0"/>
    <s v="US"/>
    <s v="USD"/>
    <n v="1425830905"/>
    <n v="1423242505"/>
    <b v="0"/>
    <n v="57"/>
    <b v="1"/>
    <x v="7"/>
    <n v="101"/>
    <n v="142.28"/>
    <x v="2"/>
    <x v="7"/>
    <x v="3326"/>
    <d v="2016-03-08T09:34:06"/>
    <x v="2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x v="7"/>
    <n v="101"/>
    <n v="24.55"/>
    <x v="2"/>
    <x v="7"/>
    <x v="3327"/>
    <d v="2014-09-19T06:46:07"/>
    <x v="4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x v="7"/>
    <n v="146"/>
    <n v="292.77999999999997"/>
    <x v="2"/>
    <x v="7"/>
    <x v="3328"/>
    <d v="2017-02-03T13:48:00"/>
    <x v="5"/>
  </r>
  <r>
    <n v="3329"/>
    <s v="Jestia and Raedon"/>
    <s v="Jestia and Raedon is a brand new romantic comedy play going to the Edinburgh Fringe Festival this summer."/>
    <x v="29"/>
    <n v="1168"/>
    <x v="0"/>
    <s v="GB"/>
    <s v="GBP"/>
    <n v="1406502000"/>
    <n v="1405583108"/>
    <b v="0"/>
    <n v="26"/>
    <b v="1"/>
    <x v="7"/>
    <n v="117"/>
    <n v="44.92"/>
    <x v="2"/>
    <x v="7"/>
    <x v="3329"/>
    <d v="2016-06-28T15:58:38"/>
    <x v="5"/>
  </r>
  <r>
    <n v="3330"/>
    <s v="Tissue by Louise Page. A play about Breast Cancer."/>
    <s v="&quot;Tissue&quot; is a play about Breast Cancer. Produced by MonkeyBond theatre co.ltd to raise awareness for Breast cancer."/>
    <x v="16"/>
    <n v="1594"/>
    <x v="0"/>
    <s v="GB"/>
    <s v="GBP"/>
    <n v="1427919468"/>
    <n v="1425331068"/>
    <b v="0"/>
    <n v="69"/>
    <b v="1"/>
    <x v="7"/>
    <n v="106"/>
    <n v="23.1"/>
    <x v="2"/>
    <x v="7"/>
    <x v="3330"/>
    <d v="2016-11-11T23:22:34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x v="11"/>
    <n v="5226"/>
    <x v="0"/>
    <s v="US"/>
    <s v="USD"/>
    <n v="1444149886"/>
    <n v="1441125886"/>
    <b v="0"/>
    <n v="65"/>
    <b v="1"/>
    <x v="7"/>
    <n v="105"/>
    <n v="80.400000000000006"/>
    <x v="2"/>
    <x v="7"/>
    <x v="3331"/>
    <d v="2016-05-20T19:10:21"/>
    <x v="2"/>
  </r>
  <r>
    <n v="3332"/>
    <s v="Cortez"/>
    <s v="Two marine biologists are at odds during an important expedition. When a stranded shark refuses to die, things get weird."/>
    <x v="13"/>
    <n v="6000"/>
    <x v="0"/>
    <s v="US"/>
    <s v="USD"/>
    <n v="1405802330"/>
    <n v="1403210330"/>
    <b v="0"/>
    <n v="83"/>
    <b v="1"/>
    <x v="7"/>
    <n v="100"/>
    <n v="72.290000000000006"/>
    <x v="2"/>
    <x v="7"/>
    <x v="3332"/>
    <d v="2015-02-27T07:06:50"/>
    <x v="5"/>
  </r>
  <r>
    <n v="3333"/>
    <s v="From Providence to Cuba: A Historic Theater Adventure"/>
    <s v="Providence's Latino theater, ECAS Theater, is headed to Cuba in July to premiere an original Cuban play there. Help us make history!"/>
    <x v="0"/>
    <n v="3660"/>
    <x v="0"/>
    <s v="US"/>
    <s v="USD"/>
    <n v="1434384880"/>
    <n v="1432484080"/>
    <b v="0"/>
    <n v="111"/>
    <b v="1"/>
    <x v="7"/>
    <n v="105"/>
    <n v="32.97"/>
    <x v="2"/>
    <x v="7"/>
    <x v="3333"/>
    <d v="2016-03-23T21:59:44"/>
    <x v="2"/>
  </r>
  <r>
    <n v="3334"/>
    <s v="The Saltbox Theatre Collective Seed Money Project"/>
    <s v="The Saltbox Theatre Collective is a brand new not-for-profit theatre company in Illinois."/>
    <x v="407"/>
    <n v="5366"/>
    <x v="0"/>
    <s v="US"/>
    <s v="USD"/>
    <n v="1438259422"/>
    <n v="1435667422"/>
    <b v="0"/>
    <n v="46"/>
    <b v="1"/>
    <x v="7"/>
    <n v="139"/>
    <n v="116.65"/>
    <x v="2"/>
    <x v="7"/>
    <x v="3334"/>
    <d v="2014-07-31T04:48:13"/>
    <x v="2"/>
  </r>
  <r>
    <n v="3335"/>
    <s v="Unhinged Creations Presents 'Phantom Pain' - Ed Fringe 2014"/>
    <s v="Phantom Pain - a new play promoting mental health awareness written and performed by fledgling theatre company Unhinged Creations."/>
    <x v="11"/>
    <n v="5016"/>
    <x v="0"/>
    <s v="GB"/>
    <s v="GBP"/>
    <n v="1407106800"/>
    <n v="1404749446"/>
    <b v="0"/>
    <n v="63"/>
    <b v="1"/>
    <x v="7"/>
    <n v="100"/>
    <n v="79.62"/>
    <x v="2"/>
    <x v="7"/>
    <x v="3335"/>
    <d v="2015-02-18T02:32:48"/>
    <x v="5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x v="7"/>
    <n v="100"/>
    <n v="27.78"/>
    <x v="2"/>
    <x v="7"/>
    <x v="3336"/>
    <d v="2015-02-19T00:35:10"/>
    <x v="4"/>
  </r>
  <r>
    <n v="3337"/>
    <s v="Das Ding - A Globetrotting Comedy"/>
    <s v="StoneCrabs is thrilled to bring to the UK the first English production of Philipp LÃ¶hleâ€™s play Das Ding (The Thing)."/>
    <x v="1"/>
    <n v="2755"/>
    <x v="0"/>
    <s v="GB"/>
    <s v="GBP"/>
    <n v="1412974800"/>
    <n v="1411109167"/>
    <b v="0"/>
    <n v="34"/>
    <b v="1"/>
    <x v="7"/>
    <n v="110"/>
    <n v="81.03"/>
    <x v="2"/>
    <x v="7"/>
    <x v="3337"/>
    <d v="2016-04-24T13:14:14"/>
    <x v="5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x v="7"/>
    <n v="102"/>
    <n v="136.85"/>
    <x v="2"/>
    <x v="7"/>
    <x v="3338"/>
    <d v="2016-04-06T13:24:40"/>
    <x v="3"/>
  </r>
  <r>
    <n v="3339"/>
    <s v="FRESH PRODUCE'd LA presents: Friends in Transient Places"/>
    <s v="FPLA presents FRIENDS IN TRANSIENT PLACES by Jonathan Caren: a magical story of modern life."/>
    <x v="8"/>
    <n v="8348"/>
    <x v="0"/>
    <s v="US"/>
    <s v="USD"/>
    <n v="1469721518"/>
    <n v="1467129518"/>
    <b v="0"/>
    <n v="47"/>
    <b v="1"/>
    <x v="7"/>
    <n v="104"/>
    <n v="177.62"/>
    <x v="2"/>
    <x v="7"/>
    <x v="3339"/>
    <d v="2016-05-23T02:39:32"/>
    <x v="4"/>
  </r>
  <r>
    <n v="3340"/>
    <s v="King Lear"/>
    <s v="The Eno River Players is a community theater in Durham, North Carolina. We are trying to raise money to get our second show on its feet"/>
    <x v="10"/>
    <n v="4145"/>
    <x v="0"/>
    <s v="US"/>
    <s v="USD"/>
    <n v="1481066554"/>
    <n v="1478906554"/>
    <b v="0"/>
    <n v="38"/>
    <b v="1"/>
    <x v="7"/>
    <n v="138"/>
    <n v="109.08"/>
    <x v="2"/>
    <x v="7"/>
    <x v="3340"/>
    <d v="2015-10-25T16:50:11"/>
    <x v="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x v="7"/>
    <n v="100"/>
    <n v="119.64"/>
    <x v="2"/>
    <x v="7"/>
    <x v="3341"/>
    <d v="2014-06-16T09:29:25"/>
    <x v="4"/>
  </r>
  <r>
    <n v="3342"/>
    <s v="Uprising Theatre Company's First Production"/>
    <s v="We believe in the power of stories to change the world. Theatre that inspires transformation."/>
    <x v="13"/>
    <n v="6100"/>
    <x v="0"/>
    <s v="US"/>
    <s v="USD"/>
    <n v="1427864340"/>
    <n v="1425020810"/>
    <b v="0"/>
    <n v="78"/>
    <b v="1"/>
    <x v="7"/>
    <n v="102"/>
    <n v="78.209999999999994"/>
    <x v="2"/>
    <x v="7"/>
    <x v="3342"/>
    <d v="2016-05-05T23:49:38"/>
    <x v="2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x v="7"/>
    <n v="171"/>
    <n v="52.17"/>
    <x v="2"/>
    <x v="7"/>
    <x v="3343"/>
    <d v="2016-04-19T10:22:30"/>
    <x v="4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x v="7"/>
    <n v="101"/>
    <n v="114.13"/>
    <x v="2"/>
    <x v="7"/>
    <x v="3344"/>
    <d v="2015-09-23T17:26:46"/>
    <x v="5"/>
  </r>
  <r>
    <n v="3345"/>
    <s v="Ultramarine Girl: A Cup Full of Courage"/>
    <s v="Please help us raise funds for the production costs of a world premiere production of a play that will raise awareness for spina bifida"/>
    <x v="4"/>
    <n v="650"/>
    <x v="0"/>
    <s v="US"/>
    <s v="USD"/>
    <n v="1429317420"/>
    <n v="1424226768"/>
    <b v="0"/>
    <n v="13"/>
    <b v="1"/>
    <x v="7"/>
    <n v="130"/>
    <n v="50"/>
    <x v="2"/>
    <x v="7"/>
    <x v="3345"/>
    <d v="2016-04-29T14:52:07"/>
    <x v="2"/>
  </r>
  <r>
    <n v="3346"/>
    <s v="Shakespearean Youth Theatre (SYT) - The Tempest"/>
    <s v="Tempest opens Feb. 25. Please support Shakespeare, the arts and community youth theater! Be a part of something special!"/>
    <x v="16"/>
    <n v="1650"/>
    <x v="0"/>
    <s v="US"/>
    <s v="USD"/>
    <n v="1424910910"/>
    <n v="1424306110"/>
    <b v="0"/>
    <n v="18"/>
    <b v="1"/>
    <x v="7"/>
    <n v="110"/>
    <n v="91.67"/>
    <x v="2"/>
    <x v="7"/>
    <x v="3346"/>
    <d v="2016-06-15T19:34:32"/>
    <x v="2"/>
  </r>
  <r>
    <n v="3347"/>
    <s v="Sea Life by Lucy Catherine at The Hope Theatre"/>
    <s v="The Hope Theatre is fundraising for their second in-house show, the London premiere of Sea Life by Lucy Catherine opening 24th May 2016"/>
    <x v="14"/>
    <n v="2389"/>
    <x v="0"/>
    <s v="GB"/>
    <s v="GBP"/>
    <n v="1462741200"/>
    <n v="1461503654"/>
    <b v="0"/>
    <n v="22"/>
    <b v="1"/>
    <x v="7"/>
    <n v="119"/>
    <n v="108.59"/>
    <x v="2"/>
    <x v="7"/>
    <x v="3347"/>
    <d v="2014-07-02T10:01:50"/>
    <x v="4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x v="7"/>
    <n v="100"/>
    <n v="69.819999999999993"/>
    <x v="2"/>
    <x v="7"/>
    <x v="3348"/>
    <d v="2014-10-20T07:27:59"/>
    <x v="4"/>
  </r>
  <r>
    <n v="3349"/>
    <s v="MEASURE FOR MEASURE: an all-female adaptation"/>
    <s v="In this ninety-minute adaptation of the classic Shakespeare play, a cast of nine women asks the question: What even is virginity anyway"/>
    <x v="29"/>
    <n v="1534"/>
    <x v="0"/>
    <s v="US"/>
    <s v="USD"/>
    <n v="1465837200"/>
    <n v="1463971172"/>
    <b v="0"/>
    <n v="14"/>
    <b v="1"/>
    <x v="7"/>
    <n v="153"/>
    <n v="109.57"/>
    <x v="2"/>
    <x v="7"/>
    <x v="3349"/>
    <d v="2017-01-11T01:22:14"/>
    <x v="4"/>
  </r>
  <r>
    <n v="3350"/>
    <s v="Visions"/>
    <s v="Nora Wageners TheaterstÃ¼ck lÃ¤dt den Zuschauer ein auf eine teils lustige, teils dÃ¼stere Reise ins Wohnzimmer der jungen, arbeitslosen K"/>
    <x v="0"/>
    <n v="3655"/>
    <x v="0"/>
    <s v="LU"/>
    <s v="EUR"/>
    <n v="1448838000"/>
    <n v="1445791811"/>
    <b v="0"/>
    <n v="51"/>
    <b v="1"/>
    <x v="7"/>
    <n v="104"/>
    <n v="71.67"/>
    <x v="2"/>
    <x v="7"/>
    <x v="3350"/>
    <d v="2016-11-23T01:59:03"/>
    <x v="2"/>
  </r>
  <r>
    <n v="3351"/>
    <s v="Action To The Word's DRACULA"/>
    <s v="A thrilling 'steampunk' reworking of the infamous gothic horror novel by a powerhouse ensemble will leave you begging to be bitten."/>
    <x v="11"/>
    <n v="5055"/>
    <x v="0"/>
    <s v="GB"/>
    <s v="GBP"/>
    <n v="1406113200"/>
    <n v="1402910965"/>
    <b v="0"/>
    <n v="54"/>
    <b v="1"/>
    <x v="7"/>
    <n v="101"/>
    <n v="93.61"/>
    <x v="2"/>
    <x v="7"/>
    <x v="3351"/>
    <d v="2014-08-15T00:36:30"/>
    <x v="5"/>
  </r>
  <r>
    <n v="3352"/>
    <s v="Brief Hiatus: Little Deaths 2016"/>
    <s v="Actors creating more theatre in Brighton. A LOT MORE. Classics, contemporary, new writing, Shakespeare, foreign translations and more."/>
    <x v="11"/>
    <n v="5376"/>
    <x v="0"/>
    <s v="GB"/>
    <s v="GBP"/>
    <n v="1467414000"/>
    <n v="1462492178"/>
    <b v="0"/>
    <n v="70"/>
    <b v="1"/>
    <x v="7"/>
    <n v="108"/>
    <n v="76.8"/>
    <x v="2"/>
    <x v="7"/>
    <x v="3352"/>
    <d v="2015-02-21T02:11:57"/>
    <x v="4"/>
  </r>
  <r>
    <n v="3353"/>
    <s v="Nude: A play by Paul Hewitt"/>
    <s v="A new spoken word play, written by Paul Hewitt, in 3 parts about love and fate, inspired by the Ruba'iyat of Omar Khayyam."/>
    <x v="4"/>
    <n v="1575"/>
    <x v="0"/>
    <s v="GB"/>
    <s v="GBP"/>
    <n v="1462230000"/>
    <n v="1461061350"/>
    <b v="0"/>
    <n v="44"/>
    <b v="1"/>
    <x v="7"/>
    <n v="315"/>
    <n v="35.799999999999997"/>
    <x v="2"/>
    <x v="7"/>
    <x v="3353"/>
    <d v="2014-07-31T18:30:45"/>
    <x v="4"/>
  </r>
  <r>
    <n v="3354"/>
    <s v="Strangeloop Theatre - A Focus on New Works"/>
    <s v="Help Strangeloop Theatre create and support new work by sponsoring our 2015-2016 season."/>
    <x v="10"/>
    <n v="3058"/>
    <x v="0"/>
    <s v="US"/>
    <s v="USD"/>
    <n v="1446091260"/>
    <n v="1443029206"/>
    <b v="0"/>
    <n v="55"/>
    <b v="1"/>
    <x v="7"/>
    <n v="102"/>
    <n v="55.6"/>
    <x v="2"/>
    <x v="7"/>
    <x v="3354"/>
    <d v="2016-02-22T23:27:29"/>
    <x v="2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x v="7"/>
    <n v="126"/>
    <n v="147.33000000000001"/>
    <x v="2"/>
    <x v="7"/>
    <x v="3355"/>
    <d v="2015-11-13T02:26:32"/>
    <x v="4"/>
  </r>
  <r>
    <n v="3356"/>
    <s v="BIRDS (debut play with Hightide) - Response Workshops"/>
    <s v="30 days to raise Â£1500 - to run drama workshops about the plays themes with girls (aged 13-18) who are in need! GIRL POWER!"/>
    <x v="16"/>
    <n v="1521"/>
    <x v="0"/>
    <s v="GB"/>
    <s v="GBP"/>
    <n v="1468611272"/>
    <n v="1466019272"/>
    <b v="0"/>
    <n v="27"/>
    <b v="1"/>
    <x v="7"/>
    <n v="101"/>
    <n v="56.33"/>
    <x v="2"/>
    <x v="7"/>
    <x v="3356"/>
    <d v="2015-04-13T01:37:17"/>
    <x v="4"/>
  </r>
  <r>
    <n v="3357"/>
    <s v="Poleroid Theatre Present : FREE FALL by Vinay Patel"/>
    <s v="Two strangers on a bridge in the dead of night, a game of dominoes, and a value ready meal - by upcoming HighTide Escalator Playwright."/>
    <x v="14"/>
    <n v="2020"/>
    <x v="0"/>
    <s v="GB"/>
    <s v="GBP"/>
    <n v="1406887310"/>
    <n v="1404295310"/>
    <b v="0"/>
    <n v="21"/>
    <b v="1"/>
    <x v="7"/>
    <n v="101"/>
    <n v="96.19"/>
    <x v="2"/>
    <x v="7"/>
    <x v="3357"/>
    <d v="2015-07-07T22:24:54"/>
    <x v="5"/>
  </r>
  <r>
    <n v="3358"/>
    <s v="One-Man Show: &quot;The Book Of oded, Chapter 2&quot;"/>
    <s v="Alef productions, LLC is proud to present a World Premiere Play about Acceptance, Relationships,  Mortality and Love!"/>
    <x v="5"/>
    <n v="10299"/>
    <x v="0"/>
    <s v="US"/>
    <s v="USD"/>
    <n v="1416385679"/>
    <n v="1413790079"/>
    <b v="0"/>
    <n v="162"/>
    <b v="1"/>
    <x v="7"/>
    <n v="103"/>
    <n v="63.57"/>
    <x v="2"/>
    <x v="7"/>
    <x v="3358"/>
    <d v="2014-11-26T04:47:39"/>
    <x v="5"/>
  </r>
  <r>
    <n v="3359"/>
    <s v="BEIRUT, LADY OF LEBANON"/>
    <s v="A Theatrical Production Celebrating the Lebanese Culture and the Human Spirit in Time of War."/>
    <x v="24"/>
    <n v="4250"/>
    <x v="0"/>
    <s v="US"/>
    <s v="USD"/>
    <n v="1487985734"/>
    <n v="1484097734"/>
    <b v="0"/>
    <n v="23"/>
    <b v="1"/>
    <x v="7"/>
    <n v="106"/>
    <n v="184.78"/>
    <x v="2"/>
    <x v="7"/>
    <x v="3359"/>
    <d v="2016-11-16T00:59:40"/>
    <x v="3"/>
  </r>
  <r>
    <n v="3360"/>
    <s v="Pretty Butch"/>
    <s v="World Premiere, an M1 Singapore Fringe Festival 2017 commission."/>
    <x v="9"/>
    <n v="9124"/>
    <x v="0"/>
    <s v="SG"/>
    <s v="SGD"/>
    <n v="1481731140"/>
    <n v="1479866343"/>
    <b v="0"/>
    <n v="72"/>
    <b v="1"/>
    <x v="7"/>
    <n v="101"/>
    <n v="126.72"/>
    <x v="2"/>
    <x v="7"/>
    <x v="3360"/>
    <d v="2016-11-16T08:01:25"/>
    <x v="4"/>
  </r>
  <r>
    <n v="3361"/>
    <s v="Vieux Carre: from Binghamton, NY to Provincetown, MA"/>
    <s v="KNOW Theatre has been invited to bring our production of Vieux CarrÃ© to the Provincetown Tennessee Williams Theatre Festival!"/>
    <x v="11"/>
    <n v="5673"/>
    <x v="0"/>
    <s v="US"/>
    <s v="USD"/>
    <n v="1409587140"/>
    <n v="1408062990"/>
    <b v="0"/>
    <n v="68"/>
    <b v="1"/>
    <x v="7"/>
    <n v="113"/>
    <n v="83.43"/>
    <x v="2"/>
    <x v="7"/>
    <x v="3361"/>
    <d v="2015-11-04T20:59:25"/>
    <x v="5"/>
  </r>
  <r>
    <n v="3362"/>
    <s v="Gypsy Stage Presents &quot;The Importance of Being Earnest&quot;"/>
    <s v="Oscar Wilde's classic romantic farce like you have never seen it before. Bigger. Louder. Sexier.  And covered with glitter."/>
    <x v="4"/>
    <n v="1090"/>
    <x v="0"/>
    <s v="US"/>
    <s v="USD"/>
    <n v="1425704100"/>
    <n v="1424484717"/>
    <b v="0"/>
    <n v="20"/>
    <b v="1"/>
    <x v="7"/>
    <n v="218"/>
    <n v="54.5"/>
    <x v="2"/>
    <x v="7"/>
    <x v="3362"/>
    <d v="2014-08-04T13:09:16"/>
    <x v="2"/>
  </r>
  <r>
    <n v="3363"/>
    <s v="Making the Move--Edinburgh Fringe 2014"/>
    <s v="A first play about a first kiss, Making the Move is going to the Edinburgh Fringe festival.  Join the party, fall in love.  Help us!"/>
    <x v="408"/>
    <n v="7860"/>
    <x v="0"/>
    <s v="US"/>
    <s v="USD"/>
    <n v="1408464000"/>
    <n v="1406831445"/>
    <b v="0"/>
    <n v="26"/>
    <b v="1"/>
    <x v="7"/>
    <n v="101"/>
    <n v="302.31"/>
    <x v="2"/>
    <x v="7"/>
    <x v="3363"/>
    <d v="2015-06-24T20:30:40"/>
    <x v="5"/>
  </r>
  <r>
    <n v="3364"/>
    <s v="Cancel The Sunshine"/>
    <s v="Cancel The SunshineÂ is a new play that explores living with a mental health condition in an honest, witty and articulate way."/>
    <x v="10"/>
    <n v="3178"/>
    <x v="0"/>
    <s v="GB"/>
    <s v="GBP"/>
    <n v="1458075600"/>
    <n v="1456183649"/>
    <b v="0"/>
    <n v="72"/>
    <b v="1"/>
    <x v="7"/>
    <n v="106"/>
    <n v="44.14"/>
    <x v="2"/>
    <x v="7"/>
    <x v="3364"/>
    <d v="2015-09-28T17:33:36"/>
    <x v="4"/>
  </r>
  <r>
    <n v="3365"/>
    <s v="From the Pulpit to the Runway"/>
    <s v="A dazzling dramatic musical drama that takes place inside a Charm City Church! Help us finance a play that is back by popular demand!"/>
    <x v="1"/>
    <n v="2600"/>
    <x v="0"/>
    <s v="US"/>
    <s v="USD"/>
    <n v="1449973592"/>
    <n v="1447381592"/>
    <b v="0"/>
    <n v="3"/>
    <b v="1"/>
    <x v="7"/>
    <n v="104"/>
    <n v="866.67"/>
    <x v="2"/>
    <x v="7"/>
    <x v="3365"/>
    <d v="2014-05-06T14:39:33"/>
    <x v="2"/>
  </r>
  <r>
    <n v="3366"/>
    <s v="Montclair Shakespeare Series"/>
    <s v="The Series will consist of free staged readings of Shakespeare's plays, brought to life by professional actors in Montclair, NJ."/>
    <x v="4"/>
    <n v="1105"/>
    <x v="0"/>
    <s v="US"/>
    <s v="USD"/>
    <n v="1431481037"/>
    <n v="1428889037"/>
    <b v="0"/>
    <n v="18"/>
    <b v="1"/>
    <x v="7"/>
    <n v="221"/>
    <n v="61.39"/>
    <x v="2"/>
    <x v="7"/>
    <x v="3366"/>
    <d v="2015-02-24T16:49:54"/>
    <x v="2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x v="7"/>
    <n v="119"/>
    <n v="29.67"/>
    <x v="2"/>
    <x v="7"/>
    <x v="3367"/>
    <d v="2015-02-18T17:34:59"/>
    <x v="2"/>
  </r>
  <r>
    <n v="3368"/>
    <s v="Peter Pan by J.M. Barrie @ Open Space Arts"/>
    <s v="Help a non-profit community theatre create an unforgettable production of J.M. Barrie's classic play."/>
    <x v="29"/>
    <n v="1046"/>
    <x v="0"/>
    <s v="US"/>
    <s v="USD"/>
    <n v="1420088400"/>
    <n v="1416977259"/>
    <b v="0"/>
    <n v="23"/>
    <b v="1"/>
    <x v="7"/>
    <n v="105"/>
    <n v="45.48"/>
    <x v="2"/>
    <x v="7"/>
    <x v="3368"/>
    <d v="2014-08-07T08:31:46"/>
    <x v="5"/>
  </r>
  <r>
    <n v="3369"/>
    <s v="The Collector, a play by Daniel Wade"/>
    <s v="How far would you go for revenge? The Collector is a dark thriller of regret, retribution and broken masculinity."/>
    <x v="11"/>
    <n v="5195"/>
    <x v="0"/>
    <s v="IE"/>
    <s v="EUR"/>
    <n v="1484441980"/>
    <n v="1479257980"/>
    <b v="0"/>
    <n v="54"/>
    <b v="1"/>
    <x v="7"/>
    <n v="104"/>
    <n v="96.2"/>
    <x v="2"/>
    <x v="7"/>
    <x v="3369"/>
    <d v="2015-08-09T12:20:00"/>
    <x v="4"/>
  </r>
  <r>
    <n v="3370"/>
    <s v="&quot;I'm Alright&quot;...an Enso Theatre Education production."/>
    <s v="I'm Alright. A story of young women, told by young women, for the world."/>
    <x v="16"/>
    <n v="1766"/>
    <x v="0"/>
    <s v="US"/>
    <s v="USD"/>
    <n v="1481961600"/>
    <n v="1479283285"/>
    <b v="0"/>
    <n v="26"/>
    <b v="1"/>
    <x v="7"/>
    <n v="118"/>
    <n v="67.92"/>
    <x v="2"/>
    <x v="7"/>
    <x v="3370"/>
    <d v="2014-10-25T22:52:58"/>
    <x v="4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x v="7"/>
    <n v="139"/>
    <n v="30.78"/>
    <x v="2"/>
    <x v="7"/>
    <x v="3371"/>
    <d v="2015-02-09T04:26:23"/>
    <x v="2"/>
  </r>
  <r>
    <n v="3372"/>
    <s v="All the Best, Jack"/>
    <s v="This play tells the story of the toxicity of sensationalism shown through one man's struggle with notoriety."/>
    <x v="29"/>
    <n v="1035"/>
    <x v="0"/>
    <s v="US"/>
    <s v="USD"/>
    <n v="1408942740"/>
    <n v="1407157756"/>
    <b v="0"/>
    <n v="27"/>
    <b v="1"/>
    <x v="7"/>
    <n v="104"/>
    <n v="38.33"/>
    <x v="2"/>
    <x v="7"/>
    <x v="3372"/>
    <d v="2016-07-08T10:20:56"/>
    <x v="5"/>
  </r>
  <r>
    <n v="3373"/>
    <s v="The Rules: Sex, Lies &amp; Serial Killers"/>
    <s v="The Rules is a brand new black-comedy, serial-killer-romance debuting at the Edinburgh Fringe this August and we need your help!"/>
    <x v="14"/>
    <n v="2005"/>
    <x v="0"/>
    <s v="GB"/>
    <s v="GBP"/>
    <n v="1437235200"/>
    <n v="1435177840"/>
    <b v="0"/>
    <n v="30"/>
    <b v="1"/>
    <x v="7"/>
    <n v="100"/>
    <n v="66.83"/>
    <x v="2"/>
    <x v="7"/>
    <x v="3373"/>
    <d v="2016-06-03T18:47:00"/>
    <x v="2"/>
  </r>
  <r>
    <n v="3374"/>
    <s v="HELP BUILD &quot;THE CASTLE&quot;"/>
    <s v="A rare  production of World acclaimed playwright Howard Barker's groundbreaking &amp; provocative 'The Castle'."/>
    <x v="0"/>
    <n v="3730"/>
    <x v="0"/>
    <s v="CA"/>
    <s v="CAD"/>
    <n v="1446053616"/>
    <n v="1443461616"/>
    <b v="0"/>
    <n v="52"/>
    <b v="1"/>
    <x v="7"/>
    <n v="107"/>
    <n v="71.73"/>
    <x v="2"/>
    <x v="7"/>
    <x v="3374"/>
    <d v="2015-10-15T02:06:08"/>
    <x v="2"/>
  </r>
  <r>
    <n v="3375"/>
    <s v="The Frida Kahlo of Penge West"/>
    <s v="Production of wickedly funny new play for two women, written by iconic songwriter and ex-London's Burning man, Chris Larner"/>
    <x v="10"/>
    <n v="3000"/>
    <x v="0"/>
    <s v="GB"/>
    <s v="GBP"/>
    <n v="1400423973"/>
    <n v="1399387173"/>
    <b v="0"/>
    <n v="17"/>
    <b v="1"/>
    <x v="7"/>
    <n v="100"/>
    <n v="176.47"/>
    <x v="2"/>
    <x v="7"/>
    <x v="3375"/>
    <d v="2014-11-10T20:49:12"/>
    <x v="5"/>
  </r>
  <r>
    <n v="3376"/>
    <s v="The Tutors"/>
    <s v="3 college grads struggling to fund their social network. 1 bratty blackmailing student. 1 dreamy Asian business man. 1 awesome play."/>
    <x v="8"/>
    <n v="8001"/>
    <x v="0"/>
    <s v="US"/>
    <s v="USD"/>
    <n v="1429976994"/>
    <n v="1424796594"/>
    <b v="0"/>
    <n v="19"/>
    <b v="1"/>
    <x v="7"/>
    <n v="100"/>
    <n v="421.11"/>
    <x v="2"/>
    <x v="7"/>
    <x v="3376"/>
    <d v="2014-11-03T15:28:26"/>
    <x v="2"/>
  </r>
  <r>
    <n v="3377"/>
    <s v="To Kill a Machine"/>
    <s v="An empowering play about war time code breaker Alan Turing which tells the real story of a hero vilified for his sexuality and suicide."/>
    <x v="8"/>
    <n v="8084"/>
    <x v="0"/>
    <s v="GB"/>
    <s v="GBP"/>
    <n v="1426870560"/>
    <n v="1424280899"/>
    <b v="0"/>
    <n v="77"/>
    <b v="1"/>
    <x v="7"/>
    <n v="101"/>
    <n v="104.99"/>
    <x v="2"/>
    <x v="7"/>
    <x v="3377"/>
    <d v="2014-11-04T18:18:08"/>
    <x v="2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x v="7"/>
    <n v="108"/>
    <n v="28.19"/>
    <x v="2"/>
    <x v="7"/>
    <x v="3378"/>
    <d v="2015-05-19T11:04:01"/>
    <x v="5"/>
  </r>
  <r>
    <n v="3379"/>
    <s v="The Promise"/>
    <s v="A play by Alexei Arbuzov about the lives of three teenagers during the Nazi siege of Leningrad, 1942, in a new adaptation by Nick Dear."/>
    <x v="14"/>
    <n v="2073"/>
    <x v="0"/>
    <s v="GB"/>
    <s v="GBP"/>
    <n v="1440630000"/>
    <n v="1439122800"/>
    <b v="0"/>
    <n v="38"/>
    <b v="1"/>
    <x v="7"/>
    <n v="104"/>
    <n v="54.55"/>
    <x v="2"/>
    <x v="7"/>
    <x v="3379"/>
    <d v="2016-05-04T13:31:22"/>
    <x v="2"/>
  </r>
  <r>
    <n v="3380"/>
    <s v="A Hard Rain - New York Debut"/>
    <s v="A Hard Rain is a new play that takes place on the eve of the Stonewall riots in the â€˜hiddenâ€™ gay bars of 1969 Greenwich Village."/>
    <x v="10"/>
    <n v="3133"/>
    <x v="0"/>
    <s v="US"/>
    <s v="USD"/>
    <n v="1417305178"/>
    <n v="1414277578"/>
    <b v="0"/>
    <n v="28"/>
    <b v="1"/>
    <x v="7"/>
    <n v="104"/>
    <n v="111.89"/>
    <x v="2"/>
    <x v="7"/>
    <x v="3380"/>
    <d v="2014-06-25T18:35:45"/>
    <x v="5"/>
  </r>
  <r>
    <n v="3381"/>
    <s v="Syrian Children's Play: Romeo &amp; Juliet Separated by War"/>
    <s v="A creative art therapy project for Syrian children. Romeo &amp; Juliet are lovers separated by war. Romeo in Jordan &amp; Juliet in Syria."/>
    <x v="24"/>
    <n v="4090"/>
    <x v="0"/>
    <s v="US"/>
    <s v="USD"/>
    <n v="1426044383"/>
    <n v="1423455983"/>
    <b v="0"/>
    <n v="48"/>
    <b v="1"/>
    <x v="7"/>
    <n v="102"/>
    <n v="85.21"/>
    <x v="2"/>
    <x v="7"/>
    <x v="3381"/>
    <d v="2014-07-10T13:05:48"/>
    <x v="2"/>
  </r>
  <r>
    <n v="3382"/>
    <s v="Cosmic Fear or The Day Brad Pitt Got Paranoia - EdFringe '16"/>
    <s v="Peter Brook Award Nominees Empty Deck need Â£3500 to get 'Cosmic Fear or The Day Brad Pitt Got Paranoia' to the Edinburgh Fringe!"/>
    <x v="0"/>
    <n v="3526"/>
    <x v="0"/>
    <s v="GB"/>
    <s v="GBP"/>
    <n v="1470092340"/>
    <n v="1467973256"/>
    <b v="0"/>
    <n v="46"/>
    <b v="1"/>
    <x v="7"/>
    <n v="101"/>
    <n v="76.650000000000006"/>
    <x v="2"/>
    <x v="7"/>
    <x v="3382"/>
    <d v="2016-03-17T20:17:35"/>
    <x v="4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x v="7"/>
    <n v="112"/>
    <n v="65.17"/>
    <x v="2"/>
    <x v="7"/>
    <x v="3383"/>
    <d v="2014-10-11T22:07:10"/>
    <x v="4"/>
  </r>
  <r>
    <n v="3384"/>
    <s v="The Hat"/>
    <s v="Six gay men, emotional baggage, and online dating: what could go wrong? A play about looking for love and finding something better."/>
    <x v="13"/>
    <n v="6000.66"/>
    <x v="0"/>
    <s v="US"/>
    <s v="USD"/>
    <n v="1448074800"/>
    <n v="1444874768"/>
    <b v="0"/>
    <n v="64"/>
    <b v="1"/>
    <x v="7"/>
    <n v="100"/>
    <n v="93.76"/>
    <x v="2"/>
    <x v="7"/>
    <x v="3384"/>
    <d v="2014-06-27T14:17:25"/>
    <x v="2"/>
  </r>
  <r>
    <n v="3385"/>
    <s v="The Crusade of Connor Stephens: Professional Play Reading"/>
    <s v="An Equity Reading of a new play; Intimate drama about a family dealing with consequence of actions after a school shooting."/>
    <x v="14"/>
    <n v="2000"/>
    <x v="0"/>
    <s v="US"/>
    <s v="USD"/>
    <n v="1418244552"/>
    <n v="1415652552"/>
    <b v="0"/>
    <n v="15"/>
    <b v="1"/>
    <x v="7"/>
    <n v="100"/>
    <n v="133.33000000000001"/>
    <x v="2"/>
    <x v="7"/>
    <x v="3385"/>
    <d v="2015-05-16T17:05:44"/>
    <x v="5"/>
  </r>
  <r>
    <n v="3386"/>
    <s v="Going To Market"/>
    <s v="Stories from the Bronx make for an uncommon play. Help us finish funding this production, supported by the Kevin Spacey Foundation."/>
    <x v="14"/>
    <n v="2100"/>
    <x v="0"/>
    <s v="US"/>
    <s v="USD"/>
    <n v="1417620506"/>
    <n v="1415028506"/>
    <b v="0"/>
    <n v="41"/>
    <b v="1"/>
    <x v="7"/>
    <n v="105"/>
    <n v="51.22"/>
    <x v="2"/>
    <x v="7"/>
    <x v="3386"/>
    <d v="2014-05-05T10:43:09"/>
    <x v="5"/>
  </r>
  <r>
    <n v="3387"/>
    <s v="LIBERTY! EQUALITY! AND FIREWORKS!... A Civil Rights Play"/>
    <s v="Pollyanna just completed an extremely successful run of this new educational play and wants to tour to more under-served communities."/>
    <x v="10"/>
    <n v="3506"/>
    <x v="0"/>
    <s v="US"/>
    <s v="USD"/>
    <n v="1418581088"/>
    <n v="1415125088"/>
    <b v="0"/>
    <n v="35"/>
    <b v="1"/>
    <x v="7"/>
    <n v="117"/>
    <n v="100.17"/>
    <x v="2"/>
    <x v="7"/>
    <x v="3387"/>
    <d v="2016-01-09T11:28:49"/>
    <x v="5"/>
  </r>
  <r>
    <n v="3388"/>
    <s v="ICONS"/>
    <s v="ICONS is a unique new play about the Amazon warrior women from Greek myth and re-imagines them from a contemporary female perspective."/>
    <x v="16"/>
    <n v="1557"/>
    <x v="0"/>
    <s v="GB"/>
    <s v="GBP"/>
    <n v="1434625441"/>
    <n v="1432033441"/>
    <b v="0"/>
    <n v="45"/>
    <b v="1"/>
    <x v="7"/>
    <n v="104"/>
    <n v="34.6"/>
    <x v="2"/>
    <x v="7"/>
    <x v="3388"/>
    <d v="2014-10-29T18:02:56"/>
    <x v="2"/>
  </r>
  <r>
    <n v="3389"/>
    <s v="Chimera Ensemble Productions Fund"/>
    <s v="Chimera Ensemble is launching 2 inaugural theater productions, and we need support to do high quality work!"/>
    <x v="5"/>
    <n v="11450"/>
    <x v="0"/>
    <s v="US"/>
    <s v="USD"/>
    <n v="1464960682"/>
    <n v="1462368682"/>
    <b v="0"/>
    <n v="62"/>
    <b v="1"/>
    <x v="7"/>
    <n v="115"/>
    <n v="184.68"/>
    <x v="2"/>
    <x v="7"/>
    <x v="3389"/>
    <d v="2015-01-22T22:05:25"/>
    <x v="4"/>
  </r>
  <r>
    <n v="3390"/>
    <s v="Support 1140 Productions' 'Romeo Juliet'"/>
    <s v="1140 Productions adapts Shakespeare's 'Romeo and Juliet' for a contemporary audience. It's a raw, melancholic spin on the classic tale."/>
    <x v="16"/>
    <n v="1536"/>
    <x v="0"/>
    <s v="US"/>
    <s v="USD"/>
    <n v="1405017345"/>
    <n v="1403721345"/>
    <b v="0"/>
    <n v="22"/>
    <b v="1"/>
    <x v="7"/>
    <n v="102"/>
    <n v="69.819999999999993"/>
    <x v="2"/>
    <x v="7"/>
    <x v="3390"/>
    <d v="2014-07-14T22:53:34"/>
    <x v="5"/>
  </r>
  <r>
    <n v="3391"/>
    <s v="TRAVELING needs a Reading"/>
    <s v="New play about the comfort and the danger of living with memories. Gay themes. Experienced team looking to present first reading"/>
    <x v="4"/>
    <n v="1115"/>
    <x v="0"/>
    <s v="US"/>
    <s v="USD"/>
    <n v="1407536880"/>
    <n v="1404997548"/>
    <b v="0"/>
    <n v="18"/>
    <b v="1"/>
    <x v="7"/>
    <n v="223"/>
    <n v="61.94"/>
    <x v="2"/>
    <x v="7"/>
    <x v="3391"/>
    <d v="2015-07-08T17:22:26"/>
    <x v="5"/>
  </r>
  <r>
    <n v="3392"/>
    <s v="1 in 3"/>
    <s v="Life is more than the days you have left. 1 in 3 tells of two normal people &amp; their confrontation with mortality and the dice of fate."/>
    <x v="4"/>
    <n v="500"/>
    <x v="0"/>
    <s v="GB"/>
    <s v="GBP"/>
    <n v="1462565855"/>
    <n v="1458245855"/>
    <b v="0"/>
    <n v="12"/>
    <b v="1"/>
    <x v="7"/>
    <n v="100"/>
    <n v="41.67"/>
    <x v="2"/>
    <x v="7"/>
    <x v="3392"/>
    <d v="2015-10-13T14:50:43"/>
    <x v="4"/>
  </r>
  <r>
    <n v="3393"/>
    <s v="The Maltese Bodkin"/>
    <s v="hiSTORYstage presents a film noir-style comedy mystery with a Shakespearean twist performed as a 1944 radio drama."/>
    <x v="16"/>
    <n v="1587"/>
    <x v="0"/>
    <s v="US"/>
    <s v="USD"/>
    <n v="1415234760"/>
    <n v="1413065230"/>
    <b v="0"/>
    <n v="44"/>
    <b v="1"/>
    <x v="7"/>
    <n v="106"/>
    <n v="36.07"/>
    <x v="2"/>
    <x v="7"/>
    <x v="3393"/>
    <d v="2015-05-26T11:05:24"/>
    <x v="5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x v="7"/>
    <n v="142"/>
    <n v="29"/>
    <x v="2"/>
    <x v="7"/>
    <x v="3394"/>
    <d v="2015-05-28T12:05:02"/>
    <x v="5"/>
  </r>
  <r>
    <n v="3395"/>
    <s v="MIRAMAR"/>
    <s v="Miramar is a a darkly funny play exploring what it is we call â€˜homeâ€™."/>
    <x v="4"/>
    <n v="920"/>
    <x v="0"/>
    <s v="GB"/>
    <s v="GBP"/>
    <n v="1433009400"/>
    <n v="1431795944"/>
    <b v="0"/>
    <n v="38"/>
    <b v="1"/>
    <x v="7"/>
    <n v="184"/>
    <n v="24.21"/>
    <x v="2"/>
    <x v="7"/>
    <x v="3395"/>
    <d v="2016-02-10T00:24:46"/>
    <x v="2"/>
  </r>
  <r>
    <n v="3396"/>
    <s v="Rainbowtown"/>
    <s v="&quot;Rainbowtown&quot; is a new play for kids. Help us bring it to the Main Line during the 2014 Philadelphia Fringe Festival!"/>
    <x v="16"/>
    <n v="1565"/>
    <x v="0"/>
    <s v="US"/>
    <s v="USD"/>
    <n v="1401595140"/>
    <n v="1399286589"/>
    <b v="0"/>
    <n v="28"/>
    <b v="1"/>
    <x v="7"/>
    <n v="104"/>
    <n v="55.89"/>
    <x v="2"/>
    <x v="7"/>
    <x v="3396"/>
    <d v="2014-06-01T11:49:36"/>
    <x v="5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x v="7"/>
    <n v="112"/>
    <n v="11.67"/>
    <x v="2"/>
    <x v="7"/>
    <x v="3397"/>
    <d v="2014-06-06T10:08:09"/>
    <x v="4"/>
  </r>
  <r>
    <n v="3398"/>
    <s v="Lord of the Flies - Syracuse University"/>
    <s v="We're mounting a theatrical adaptation of Lord of the Flies completely student directed, produced, designed, managed and performed."/>
    <x v="24"/>
    <n v="4443"/>
    <x v="0"/>
    <s v="US"/>
    <s v="USD"/>
    <n v="1416589200"/>
    <n v="1414605776"/>
    <b v="0"/>
    <n v="65"/>
    <b v="1"/>
    <x v="7"/>
    <n v="111"/>
    <n v="68.349999999999994"/>
    <x v="2"/>
    <x v="7"/>
    <x v="3398"/>
    <d v="2014-06-18T23:48:24"/>
    <x v="5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x v="7"/>
    <n v="104"/>
    <n v="27.07"/>
    <x v="2"/>
    <x v="7"/>
    <x v="3399"/>
    <d v="2016-06-23T19:32:38"/>
    <x v="2"/>
  </r>
  <r>
    <n v="3400"/>
    <s v="You, Me and That Guy"/>
    <s v="A hilarious comedy starring Sarah, a recent grad, who uses the magic of a mystical open mic to solve the problems of her relationships."/>
    <x v="5"/>
    <n v="10041"/>
    <x v="0"/>
    <s v="US"/>
    <s v="USD"/>
    <n v="1409266414"/>
    <n v="1405378414"/>
    <b v="0"/>
    <n v="85"/>
    <b v="1"/>
    <x v="7"/>
    <n v="100"/>
    <n v="118.13"/>
    <x v="2"/>
    <x v="7"/>
    <x v="3400"/>
    <d v="2016-05-10T00:59:50"/>
    <x v="5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x v="7"/>
    <n v="102"/>
    <n v="44.76"/>
    <x v="2"/>
    <x v="7"/>
    <x v="3401"/>
    <d v="2015-09-18T00:32:52"/>
    <x v="2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x v="7"/>
    <n v="110"/>
    <n v="99.79"/>
    <x v="2"/>
    <x v="7"/>
    <x v="3402"/>
    <d v="2014-08-28T23:01:02"/>
    <x v="2"/>
  </r>
  <r>
    <n v="3403"/>
    <s v="'Fats and Tanya' - a play by Lucy Gallagher"/>
    <s v="Two worlds, one bond - no turning back._x000a_A dark comedy about domestic abuse and the power of an unlikely friendship"/>
    <x v="14"/>
    <n v="2000"/>
    <x v="0"/>
    <s v="GB"/>
    <s v="GBP"/>
    <n v="1435230324"/>
    <n v="1432638324"/>
    <b v="0"/>
    <n v="17"/>
    <b v="1"/>
    <x v="7"/>
    <n v="100"/>
    <n v="117.65"/>
    <x v="2"/>
    <x v="7"/>
    <x v="3403"/>
    <d v="2015-02-18T17:35:38"/>
    <x v="2"/>
  </r>
  <r>
    <n v="3404"/>
    <s v="Montclair Shakespeare Series: A Midsummer Night's Dream"/>
    <s v="The Montclair Shakespeare Series presents staged readings of Shakespeare's work in historic venues throughout the summer in Montclair."/>
    <x v="4"/>
    <n v="610"/>
    <x v="0"/>
    <s v="US"/>
    <s v="USD"/>
    <n v="1434542702"/>
    <n v="1432814702"/>
    <b v="0"/>
    <n v="3"/>
    <b v="1"/>
    <x v="7"/>
    <n v="122"/>
    <n v="203.33"/>
    <x v="2"/>
    <x v="7"/>
    <x v="3404"/>
    <d v="2016-11-01T19:58:45"/>
    <x v="2"/>
  </r>
  <r>
    <n v="3405"/>
    <s v="Seance Theatre Performs Noel Coward's Blithe Spirit"/>
    <s v="We are Seance Theatre Group trying to fund our first performance, Noel Coward's hysterical comedy farce, Blithe Spirit."/>
    <x v="19"/>
    <n v="481.5"/>
    <x v="0"/>
    <s v="GB"/>
    <s v="GBP"/>
    <n v="1456876740"/>
    <n v="1455063886"/>
    <b v="0"/>
    <n v="17"/>
    <b v="1"/>
    <x v="7"/>
    <n v="138"/>
    <n v="28.32"/>
    <x v="2"/>
    <x v="7"/>
    <x v="3405"/>
    <d v="2016-04-07T03:27:36"/>
    <x v="4"/>
  </r>
  <r>
    <n v="3406"/>
    <s v="Voices of Swords"/>
    <s v="A funny and moving new play about two families dealing with aging parents in very different ways!"/>
    <x v="5"/>
    <n v="10031"/>
    <x v="0"/>
    <s v="US"/>
    <s v="USD"/>
    <n v="1405511376"/>
    <n v="1401623376"/>
    <b v="0"/>
    <n v="91"/>
    <b v="1"/>
    <x v="7"/>
    <n v="100"/>
    <n v="110.23"/>
    <x v="2"/>
    <x v="7"/>
    <x v="3406"/>
    <d v="2015-03-26T09:54:05"/>
    <x v="5"/>
  </r>
  <r>
    <n v="3407"/>
    <s v="Chlorine Edinburgh 2014"/>
    <s v="Biddy is 24. Biddy is a hopeless romantic. Biddy always wanted to be a vegan. Find out what happens_x000a_when Biddy gets sectioned."/>
    <x v="14"/>
    <n v="2142"/>
    <x v="0"/>
    <s v="GB"/>
    <s v="GBP"/>
    <n v="1404641289"/>
    <n v="1402049289"/>
    <b v="0"/>
    <n v="67"/>
    <b v="1"/>
    <x v="7"/>
    <n v="107"/>
    <n v="31.97"/>
    <x v="2"/>
    <x v="7"/>
    <x v="3407"/>
    <d v="2014-09-12T21:55:48"/>
    <x v="5"/>
  </r>
  <r>
    <n v="3408"/>
    <s v="&quot;She Has a Name&quot; on tour"/>
    <s v="Help us take &quot;She Has a Name&quot;, the human trafficking story of one victim, on tour to all over Northern and Central California."/>
    <x v="4"/>
    <n v="1055"/>
    <x v="0"/>
    <s v="US"/>
    <s v="USD"/>
    <n v="1405727304"/>
    <n v="1403135304"/>
    <b v="0"/>
    <n v="18"/>
    <b v="1"/>
    <x v="7"/>
    <n v="211"/>
    <n v="58.61"/>
    <x v="2"/>
    <x v="7"/>
    <x v="3408"/>
    <d v="2014-04-23T20:01:47"/>
    <x v="5"/>
  </r>
  <r>
    <n v="3409"/>
    <s v="Who Said Theatre Presents: The Calm"/>
    <s v="Exciting and visceral new-writing that challenges the way we view the fine line between war and terror..."/>
    <x v="4"/>
    <n v="618"/>
    <x v="0"/>
    <s v="GB"/>
    <s v="GBP"/>
    <n v="1469998680"/>
    <n v="1466710358"/>
    <b v="0"/>
    <n v="21"/>
    <b v="1"/>
    <x v="7"/>
    <n v="124"/>
    <n v="29.43"/>
    <x v="2"/>
    <x v="7"/>
    <x v="3409"/>
    <d v="2016-03-19T19:43:05"/>
    <x v="4"/>
  </r>
  <r>
    <n v="3410"/>
    <s v="the southland company - LAUNCH LOS ANGELES"/>
    <s v="Join us in a campaign benefitting the southland company and its interdisciplinary artistic efforts in Los Angeles."/>
    <x v="10"/>
    <n v="3255"/>
    <x v="0"/>
    <s v="US"/>
    <s v="USD"/>
    <n v="1465196400"/>
    <n v="1462841990"/>
    <b v="0"/>
    <n v="40"/>
    <b v="1"/>
    <x v="7"/>
    <n v="109"/>
    <n v="81.38"/>
    <x v="2"/>
    <x v="7"/>
    <x v="3410"/>
    <d v="2016-02-05T02:10:02"/>
    <x v="4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x v="7"/>
    <n v="104"/>
    <n v="199.17"/>
    <x v="2"/>
    <x v="7"/>
    <x v="3411"/>
    <d v="2015-02-02T18:59:23"/>
    <x v="2"/>
  </r>
  <r>
    <n v="3412"/>
    <s v="Joe Orton's Fred &amp; Madge"/>
    <s v="Rough Haired Pointer present for the first time ever Joe Orton's 'Fred &amp; Madge' at the Hope Theatre, Islington this Sept and Oct"/>
    <x v="10"/>
    <n v="3000"/>
    <x v="0"/>
    <s v="GB"/>
    <s v="GBP"/>
    <n v="1411858862"/>
    <n v="1409266862"/>
    <b v="0"/>
    <n v="26"/>
    <b v="1"/>
    <x v="7"/>
    <n v="100"/>
    <n v="115.38"/>
    <x v="2"/>
    <x v="7"/>
    <x v="3412"/>
    <d v="2015-11-15T13:29:36"/>
    <x v="5"/>
  </r>
  <r>
    <n v="3413"/>
    <s v="Edward Albee's The Goat, or Who is Sylvia?"/>
    <s v="The RC Players are beyond excited to be bringing this controversial, socially-minded show to Michigan's campus, but we need your help!"/>
    <x v="4"/>
    <n v="650"/>
    <x v="0"/>
    <s v="US"/>
    <s v="USD"/>
    <n v="1425099540"/>
    <n v="1424280938"/>
    <b v="0"/>
    <n v="14"/>
    <b v="1"/>
    <x v="7"/>
    <n v="130"/>
    <n v="46.43"/>
    <x v="2"/>
    <x v="7"/>
    <x v="3413"/>
    <d v="2015-03-25T21:52:21"/>
    <x v="2"/>
  </r>
  <r>
    <n v="3414"/>
    <s v="PCSF PlayOffs 2016"/>
    <s v="A new twist on our annual festival of fully-produced plays by member playwrights, performed by a talented ensemble cast!"/>
    <x v="10"/>
    <n v="3105"/>
    <x v="0"/>
    <s v="US"/>
    <s v="USD"/>
    <n v="1480579140"/>
    <n v="1478030325"/>
    <b v="0"/>
    <n v="44"/>
    <b v="1"/>
    <x v="7"/>
    <n v="104"/>
    <n v="70.569999999999993"/>
    <x v="2"/>
    <x v="7"/>
    <x v="3414"/>
    <d v="2015-01-14T16:14:44"/>
    <x v="4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x v="7"/>
    <n v="100"/>
    <n v="22.22"/>
    <x v="2"/>
    <x v="7"/>
    <x v="3415"/>
    <d v="2014-09-02T14:48:56"/>
    <x v="4"/>
  </r>
  <r>
    <n v="3416"/>
    <s v="'I and The Village' by Silva Semerciyan - World Premiere"/>
    <s v="Be part of bringing this witty, engaging &amp; important play by award-winning writer Silva Semerciyan to London's Theatre 503 this summer."/>
    <x v="24"/>
    <n v="4784"/>
    <x v="0"/>
    <s v="GB"/>
    <s v="GBP"/>
    <n v="1429813800"/>
    <n v="1427363645"/>
    <b v="0"/>
    <n v="30"/>
    <b v="1"/>
    <x v="7"/>
    <n v="120"/>
    <n v="159.47"/>
    <x v="2"/>
    <x v="7"/>
    <x v="3416"/>
    <d v="2014-09-02T01:21:43"/>
    <x v="2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x v="7"/>
    <n v="100"/>
    <n v="37.78"/>
    <x v="2"/>
    <x v="7"/>
    <x v="3417"/>
    <d v="2014-06-02T15:29:12"/>
    <x v="5"/>
  </r>
  <r>
    <n v="3418"/>
    <s v="&quot;Mukha-Tsokotukha&quot; SoloSchool Youth Play"/>
    <s v="Atlanta SoloSchool brings a beloved children's play to the 4th Annual Festival of Russian Youth Theaters in Washington, DC on May 31."/>
    <x v="24"/>
    <n v="4035"/>
    <x v="0"/>
    <s v="US"/>
    <s v="USD"/>
    <n v="1400875307"/>
    <n v="1398283307"/>
    <b v="0"/>
    <n v="56"/>
    <b v="1"/>
    <x v="7"/>
    <n v="101"/>
    <n v="72.05"/>
    <x v="2"/>
    <x v="7"/>
    <x v="3418"/>
    <d v="2015-02-03T17:17:27"/>
    <x v="5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x v="7"/>
    <n v="107"/>
    <n v="63.7"/>
    <x v="2"/>
    <x v="7"/>
    <x v="3419"/>
    <d v="2016-10-19T00:31:01"/>
    <x v="4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x v="7"/>
    <n v="138"/>
    <n v="28.41"/>
    <x v="2"/>
    <x v="7"/>
    <x v="3420"/>
    <d v="2014-06-30T22:41:41"/>
    <x v="4"/>
  </r>
  <r>
    <n v="3421"/>
    <s v="New Works Lab @ PPAS: &quot;Begets: Fall of a High School Ronin&quot;"/>
    <s v="Waterwell's New Works Lab @ PPAS is the country's leading development program for challenging new plays for young actors."/>
    <x v="5"/>
    <n v="10115"/>
    <x v="0"/>
    <s v="US"/>
    <s v="USD"/>
    <n v="1425495563"/>
    <n v="1422903563"/>
    <b v="0"/>
    <n v="98"/>
    <b v="1"/>
    <x v="7"/>
    <n v="101"/>
    <n v="103.21"/>
    <x v="2"/>
    <x v="7"/>
    <x v="3421"/>
    <d v="2014-07-19T17:32:33"/>
    <x v="2"/>
  </r>
  <r>
    <n v="3422"/>
    <s v="The Secret Lives of Baba Segi's Wives; A Workshop Production"/>
    <s v="Developing and presenting Rotimi Babatunde's stage adaptation of The Secret Lives of Baba Segi's Wives directed by Femi Elufowoju, jr"/>
    <x v="10"/>
    <n v="3273"/>
    <x v="0"/>
    <s v="GB"/>
    <s v="GBP"/>
    <n v="1450051200"/>
    <n v="1447594176"/>
    <b v="0"/>
    <n v="46"/>
    <b v="1"/>
    <x v="7"/>
    <n v="109"/>
    <n v="71.150000000000006"/>
    <x v="2"/>
    <x v="7"/>
    <x v="3422"/>
    <d v="2016-01-11T13:56:54"/>
    <x v="2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x v="7"/>
    <n v="140"/>
    <n v="35"/>
    <x v="2"/>
    <x v="7"/>
    <x v="3423"/>
    <d v="2014-05-17T01:30:55"/>
    <x v="2"/>
  </r>
  <r>
    <n v="3424"/>
    <s v="Maggie LumiÃ¨re and The Ghost Train: an exciting new play!"/>
    <s v="Maggie is a deaf girl determined to make a silent film masterpiece. Help us share her story with students across the state of Idaho."/>
    <x v="13"/>
    <n v="6215"/>
    <x v="0"/>
    <s v="US"/>
    <s v="USD"/>
    <n v="1423119540"/>
    <n v="1421252084"/>
    <b v="0"/>
    <n v="76"/>
    <b v="1"/>
    <x v="7"/>
    <n v="104"/>
    <n v="81.78"/>
    <x v="2"/>
    <x v="7"/>
    <x v="3424"/>
    <d v="2014-06-10T09:07:49"/>
    <x v="2"/>
  </r>
  <r>
    <n v="3425"/>
    <s v="The Erlkings"/>
    <s v="The Erlkings is a play that uses the writings of the perpetrators of the Columbine Shooting to explore the inner lives of these boys."/>
    <x v="12"/>
    <n v="30891.1"/>
    <x v="0"/>
    <s v="US"/>
    <s v="USD"/>
    <n v="1412434136"/>
    <n v="1409669336"/>
    <b v="0"/>
    <n v="104"/>
    <b v="1"/>
    <x v="7"/>
    <n v="103"/>
    <n v="297.02999999999997"/>
    <x v="2"/>
    <x v="7"/>
    <x v="3425"/>
    <d v="2016-07-21T14:48:13"/>
    <x v="5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x v="7"/>
    <n v="108"/>
    <n v="46.61"/>
    <x v="2"/>
    <x v="7"/>
    <x v="3426"/>
    <d v="2014-07-31T12:59:53"/>
    <x v="5"/>
  </r>
  <r>
    <n v="3427"/>
    <s v="We Were Kings"/>
    <s v="A new play developed in collaboration with graduating theatre makers, premiering at the Edinburgh Fringe Festival 2014."/>
    <x v="16"/>
    <n v="1500"/>
    <x v="0"/>
    <s v="GB"/>
    <s v="GBP"/>
    <n v="1404314952"/>
    <n v="1401722952"/>
    <b v="0"/>
    <n v="29"/>
    <b v="1"/>
    <x v="7"/>
    <n v="100"/>
    <n v="51.72"/>
    <x v="2"/>
    <x v="7"/>
    <x v="3427"/>
    <d v="2015-07-20T17:03:40"/>
    <x v="5"/>
  </r>
  <r>
    <n v="3428"/>
    <s v="CREDITORS | Jack Studio Theatre | Smith after Strindberg"/>
    <s v="The WORLD PREMIERE of Neil Smith's beautiful and thrilling new version of Strindberg's modern masterpiece - CREDITORS."/>
    <x v="14"/>
    <n v="2055"/>
    <x v="0"/>
    <s v="GB"/>
    <s v="GBP"/>
    <n v="1425142800"/>
    <n v="1422983847"/>
    <b v="0"/>
    <n v="51"/>
    <b v="1"/>
    <x v="7"/>
    <n v="103"/>
    <n v="40.29"/>
    <x v="2"/>
    <x v="7"/>
    <x v="3428"/>
    <d v="2015-04-06T22:16:07"/>
    <x v="2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x v="7"/>
    <n v="130"/>
    <n v="16.25"/>
    <x v="2"/>
    <x v="7"/>
    <x v="3429"/>
    <d v="2016-01-05T21:52:10"/>
    <x v="4"/>
  </r>
  <r>
    <n v="3430"/>
    <s v="Being Patient"/>
    <s v="We need support for our play so we can promote awareness of kidney diseases and the effect it has on sufferers and their families."/>
    <x v="14"/>
    <n v="2170.9899999999998"/>
    <x v="0"/>
    <s v="GB"/>
    <s v="GBP"/>
    <n v="1406760101"/>
    <n v="1404168101"/>
    <b v="0"/>
    <n v="72"/>
    <b v="1"/>
    <x v="7"/>
    <n v="109"/>
    <n v="30.15"/>
    <x v="2"/>
    <x v="7"/>
    <x v="3430"/>
    <d v="2014-06-19T02:57:08"/>
    <x v="5"/>
  </r>
  <r>
    <n v="3431"/>
    <s v="Local Jewell Production's Inaugural Season (2014-2015)"/>
    <s v="Our 1st full season!  We need your help to fund costumes, sets, props &amp; help bringing these wonderful shows to the stage!"/>
    <x v="14"/>
    <n v="2000"/>
    <x v="0"/>
    <s v="US"/>
    <s v="USD"/>
    <n v="1408383153"/>
    <n v="1405791153"/>
    <b v="0"/>
    <n v="21"/>
    <b v="1"/>
    <x v="7"/>
    <n v="100"/>
    <n v="95.24"/>
    <x v="2"/>
    <x v="7"/>
    <x v="3431"/>
    <d v="2015-10-17T10:18:41"/>
    <x v="5"/>
  </r>
  <r>
    <n v="3432"/>
    <s v="Love Letters"/>
    <s v="Bare Theatre stages A.R. Gurney's Pulitzer Finalist script about a relationship spanning a lifetime and long distance."/>
    <x v="14"/>
    <n v="2193"/>
    <x v="0"/>
    <s v="US"/>
    <s v="USD"/>
    <n v="1454709600"/>
    <n v="1452520614"/>
    <b v="0"/>
    <n v="42"/>
    <b v="1"/>
    <x v="7"/>
    <n v="110"/>
    <n v="52.21"/>
    <x v="2"/>
    <x v="7"/>
    <x v="3432"/>
    <d v="2015-04-30T20:11:12"/>
    <x v="4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x v="7"/>
    <n v="100"/>
    <n v="134.15"/>
    <x v="2"/>
    <x v="7"/>
    <x v="3433"/>
    <d v="2014-08-10T12:35:46"/>
    <x v="5"/>
  </r>
  <r>
    <n v="3434"/>
    <s v="The Williams Project"/>
    <s v="Bringing Tennessee Williams, Shakespeare, and 8 world class actors to Longview, Washington to build a play in and for the community."/>
    <x v="5"/>
    <n v="10555"/>
    <x v="0"/>
    <s v="US"/>
    <s v="USD"/>
    <n v="1404983269"/>
    <n v="1402391269"/>
    <b v="0"/>
    <n v="168"/>
    <b v="1"/>
    <x v="7"/>
    <n v="106"/>
    <n v="62.83"/>
    <x v="2"/>
    <x v="7"/>
    <x v="3434"/>
    <d v="2016-05-31T06:59:46"/>
    <x v="5"/>
  </r>
  <r>
    <n v="3435"/>
    <s v="Tickets for the Tenderloin"/>
    <s v="People Of Interest is providing free tickets to &quot;Campo Maldito&quot; for Tenderloin residents who could not otherwise afford to see it."/>
    <x v="29"/>
    <n v="1120"/>
    <x v="0"/>
    <s v="US"/>
    <s v="USD"/>
    <n v="1470538800"/>
    <n v="1469112493"/>
    <b v="0"/>
    <n v="19"/>
    <b v="1"/>
    <x v="7"/>
    <n v="112"/>
    <n v="58.95"/>
    <x v="2"/>
    <x v="7"/>
    <x v="3435"/>
    <d v="2015-09-25T12:43:56"/>
    <x v="4"/>
  </r>
  <r>
    <n v="3436"/>
    <s v="â€œDamselflyâ€ Gracing the stage"/>
    <s v="Please help us fund &quot;Damselfly&quot; - The Play ( put on by Saints on Stage Alumni &amp; sponsored by Mothers Against Medical Error)"/>
    <x v="11"/>
    <n v="5295"/>
    <x v="0"/>
    <s v="US"/>
    <s v="USD"/>
    <n v="1408638480"/>
    <n v="1406811593"/>
    <b v="0"/>
    <n v="37"/>
    <b v="1"/>
    <x v="7"/>
    <n v="106"/>
    <n v="143.11000000000001"/>
    <x v="2"/>
    <x v="7"/>
    <x v="3436"/>
    <d v="2015-01-12T19:58:45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x v="10"/>
    <n v="3030"/>
    <x v="0"/>
    <s v="US"/>
    <s v="USD"/>
    <n v="1440003820"/>
    <n v="1437411820"/>
    <b v="0"/>
    <n v="36"/>
    <b v="1"/>
    <x v="7"/>
    <n v="101"/>
    <n v="84.17"/>
    <x v="2"/>
    <x v="7"/>
    <x v="3437"/>
    <d v="2016-02-02T21:20:12"/>
    <x v="2"/>
  </r>
  <r>
    <n v="3438"/>
    <s v="KLIPPIES"/>
    <s v="Klippies is the debut play from Johannesburg-born writer Jessica SiÃ¢n, premiering at the Southwark Playhouse, London in May 2015."/>
    <x v="1"/>
    <n v="2605"/>
    <x v="0"/>
    <s v="GB"/>
    <s v="GBP"/>
    <n v="1430600400"/>
    <n v="1428358567"/>
    <b v="0"/>
    <n v="14"/>
    <b v="1"/>
    <x v="7"/>
    <n v="104"/>
    <n v="186.07"/>
    <x v="2"/>
    <x v="7"/>
    <x v="3438"/>
    <d v="2014-11-17T02:51:29"/>
    <x v="2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x v="7"/>
    <n v="135"/>
    <n v="89.79"/>
    <x v="2"/>
    <x v="7"/>
    <x v="3439"/>
    <d v="2016-06-11T01:15:38"/>
    <x v="4"/>
  </r>
  <r>
    <n v="3440"/>
    <s v="Gruesome Playground Injuries"/>
    <s v="LA-based team of professional actors and directors taking Rajiv Joseph's harrowing and romantic play to the Boulder community."/>
    <x v="11"/>
    <n v="5260.92"/>
    <x v="0"/>
    <s v="US"/>
    <s v="USD"/>
    <n v="1405095300"/>
    <n v="1403146628"/>
    <b v="0"/>
    <n v="82"/>
    <b v="1"/>
    <x v="7"/>
    <n v="105"/>
    <n v="64.16"/>
    <x v="2"/>
    <x v="7"/>
    <x v="3440"/>
    <d v="2015-02-01T16:54:31"/>
    <x v="5"/>
  </r>
  <r>
    <n v="3441"/>
    <s v="Putting on a great play in Los Angeles!"/>
    <s v="We are producing the play Bug, by Tracy Letts.  This will be an inspiring show, and a great way to bring help to a great LA charity."/>
    <x v="1"/>
    <n v="2565"/>
    <x v="0"/>
    <s v="US"/>
    <s v="USD"/>
    <n v="1447445820"/>
    <n v="1445077121"/>
    <b v="0"/>
    <n v="43"/>
    <b v="1"/>
    <x v="7"/>
    <n v="103"/>
    <n v="59.65"/>
    <x v="2"/>
    <x v="7"/>
    <x v="3441"/>
    <d v="2015-03-25T17:22:07"/>
    <x v="2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x v="7"/>
    <n v="100"/>
    <n v="31.25"/>
    <x v="2"/>
    <x v="7"/>
    <x v="3442"/>
    <d v="2014-06-30T15:20:26"/>
    <x v="2"/>
  </r>
  <r>
    <n v="3443"/>
    <s v="Reading of a New Play by Garrett Zuercher"/>
    <s v="A new play about dual-faced identities in the gay community, particularly among those who are deaf and those living with HIV."/>
    <x v="29"/>
    <n v="1855"/>
    <x v="0"/>
    <s v="US"/>
    <s v="USD"/>
    <n v="1410266146"/>
    <n v="1407674146"/>
    <b v="0"/>
    <n v="45"/>
    <b v="1"/>
    <x v="7"/>
    <n v="186"/>
    <n v="41.22"/>
    <x v="2"/>
    <x v="7"/>
    <x v="3443"/>
    <d v="2016-06-14T23:29:16"/>
    <x v="5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x v="7"/>
    <n v="289"/>
    <n v="43.35"/>
    <x v="2"/>
    <x v="7"/>
    <x v="3444"/>
    <d v="2014-07-01T16:45:59"/>
    <x v="4"/>
  </r>
  <r>
    <n v="3445"/>
    <s v="Axon Theatre - First Project (Phase 1)"/>
    <s v="Rehearsal &amp; development of our first project as Axon Theatre: &quot;The Star-Spangled Girl&quot; in South Wales."/>
    <x v="14"/>
    <n v="2000"/>
    <x v="0"/>
    <s v="GB"/>
    <s v="GBP"/>
    <n v="1445604236"/>
    <n v="1443185036"/>
    <b v="0"/>
    <n v="31"/>
    <b v="1"/>
    <x v="7"/>
    <n v="100"/>
    <n v="64.52"/>
    <x v="2"/>
    <x v="7"/>
    <x v="3445"/>
    <d v="2016-09-13T18:00:27"/>
    <x v="2"/>
  </r>
  <r>
    <n v="3446"/>
    <s v="'Pope Head' - The World Tour of Australia"/>
    <s v="Pope Head: The Secret Life of Francis Bacon â€“ A solo show celebrating the artist. Touring a land Down Under 12 Feb - 14 March '15."/>
    <x v="29"/>
    <n v="1082"/>
    <x v="0"/>
    <s v="GB"/>
    <s v="GBP"/>
    <n v="1423138800"/>
    <n v="1421092725"/>
    <b v="0"/>
    <n v="25"/>
    <b v="1"/>
    <x v="7"/>
    <n v="108"/>
    <n v="43.28"/>
    <x v="2"/>
    <x v="7"/>
    <x v="3446"/>
    <d v="2014-07-01T04:56:07"/>
    <x v="2"/>
  </r>
  <r>
    <n v="3447"/>
    <s v="The Vagabond Halfback"/>
    <s v="&quot;He was a poet, a vagrant, a philosopher, a lady's man and a hard drinker&quot;"/>
    <x v="29"/>
    <n v="1078"/>
    <x v="0"/>
    <s v="US"/>
    <s v="USD"/>
    <n v="1458332412"/>
    <n v="1454448012"/>
    <b v="0"/>
    <n v="14"/>
    <b v="1"/>
    <x v="7"/>
    <n v="108"/>
    <n v="77"/>
    <x v="2"/>
    <x v="7"/>
    <x v="3447"/>
    <d v="2015-01-12T16:57:37"/>
    <x v="4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x v="7"/>
    <n v="110"/>
    <n v="51.22"/>
    <x v="2"/>
    <x v="7"/>
    <x v="3448"/>
    <d v="2015-01-07T04:51:43"/>
    <x v="5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x v="7"/>
    <n v="171"/>
    <n v="68.25"/>
    <x v="2"/>
    <x v="7"/>
    <x v="3449"/>
    <d v="2016-04-20T11:31:00"/>
    <x v="4"/>
  </r>
  <r>
    <n v="3450"/>
    <s v="The Beautiful House"/>
    <s v="The Beautiful House' is a story of modern mummification and the present day post-humanist crisis in our relationship with death."/>
    <x v="4"/>
    <n v="760"/>
    <x v="0"/>
    <s v="GB"/>
    <s v="GBP"/>
    <n v="1427990071"/>
    <n v="1422809671"/>
    <b v="0"/>
    <n v="39"/>
    <b v="1"/>
    <x v="7"/>
    <n v="152"/>
    <n v="19.489999999999998"/>
    <x v="2"/>
    <x v="7"/>
    <x v="3450"/>
    <d v="2014-08-01T12:39:12"/>
    <x v="2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x v="7"/>
    <n v="101"/>
    <n v="41.13"/>
    <x v="2"/>
    <x v="7"/>
    <x v="3451"/>
    <d v="2016-09-30T15:11:19"/>
    <x v="2"/>
  </r>
  <r>
    <n v="3452"/>
    <s v="On the Verge (Or, The Geography of Yearning) goes Steampunk!"/>
    <s v="hiSTORYstage presents Eric Overmyer's story of three 19th century women on a journey through time, and space, all the way to 1955!"/>
    <x v="29"/>
    <n v="1532"/>
    <x v="0"/>
    <s v="US"/>
    <s v="USD"/>
    <n v="1406087940"/>
    <n v="1404141626"/>
    <b v="0"/>
    <n v="37"/>
    <b v="1"/>
    <x v="7"/>
    <n v="153"/>
    <n v="41.41"/>
    <x v="2"/>
    <x v="7"/>
    <x v="3452"/>
    <d v="2015-06-24T21:33:48"/>
    <x v="5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x v="7"/>
    <n v="128"/>
    <n v="27.5"/>
    <x v="2"/>
    <x v="7"/>
    <x v="3453"/>
    <d v="2016-08-30T22:03:05"/>
    <x v="4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x v="7"/>
    <n v="101"/>
    <n v="33.57"/>
    <x v="2"/>
    <x v="7"/>
    <x v="3454"/>
    <d v="2016-07-24T03:07:17"/>
    <x v="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5"/>
    <n v="10065"/>
    <x v="0"/>
    <s v="US"/>
    <s v="USD"/>
    <n v="1476381627"/>
    <n v="1473789627"/>
    <b v="0"/>
    <n v="69"/>
    <b v="1"/>
    <x v="7"/>
    <n v="101"/>
    <n v="145.87"/>
    <x v="2"/>
    <x v="7"/>
    <x v="3455"/>
    <d v="2015-07-15T15:01:12"/>
    <x v="4"/>
  </r>
  <r>
    <n v="3456"/>
    <s v="THIEF"/>
    <s v="&quot;Thief,&quot; a one man touring show, a theatrical experience portraying a supernatural story about the 3 days Jesus spent in the grave."/>
    <x v="10"/>
    <n v="5739"/>
    <x v="0"/>
    <s v="US"/>
    <s v="USD"/>
    <n v="1406876340"/>
    <n v="1404190567"/>
    <b v="0"/>
    <n v="16"/>
    <b v="1"/>
    <x v="7"/>
    <n v="191"/>
    <n v="358.69"/>
    <x v="2"/>
    <x v="7"/>
    <x v="3456"/>
    <d v="2016-02-20T00:27:30"/>
    <x v="5"/>
  </r>
  <r>
    <n v="3457"/>
    <s v="The Impossible Adventures Of Supernova Jones"/>
    <s v="Robots, Space Battles, Mystery, and Intrigue. Nothing is Impossible..."/>
    <x v="14"/>
    <n v="2804"/>
    <x v="0"/>
    <s v="US"/>
    <s v="USD"/>
    <n v="1423720740"/>
    <n v="1421081857"/>
    <b v="0"/>
    <n v="55"/>
    <b v="1"/>
    <x v="7"/>
    <n v="140"/>
    <n v="50.98"/>
    <x v="2"/>
    <x v="7"/>
    <x v="3457"/>
    <d v="2015-02-18T16:07:12"/>
    <x v="2"/>
  </r>
  <r>
    <n v="3458"/>
    <s v="J. Lee Vocque's BASED ON ACTUAL EVENTS"/>
    <s v="I promised my mother on her deathbed that I would tell the world MY story, so here it goes...crossing fingers, 2015 SF FRINGE"/>
    <x v="409"/>
    <n v="1216"/>
    <x v="0"/>
    <s v="US"/>
    <s v="USD"/>
    <n v="1422937620"/>
    <n v="1420606303"/>
    <b v="0"/>
    <n v="27"/>
    <b v="1"/>
    <x v="7"/>
    <n v="124"/>
    <n v="45.04"/>
    <x v="2"/>
    <x v="7"/>
    <x v="3458"/>
    <d v="2016-08-23T18:22:09"/>
    <x v="2"/>
  </r>
  <r>
    <n v="3459"/>
    <s v="CYRIL THE SQUIRREL a magical children's theatre tour"/>
    <s v="Cyril needs your help to MAKE new puppet friends to accompany him on a magical journey through storytelling, puppetry and clown."/>
    <x v="4"/>
    <n v="631"/>
    <x v="0"/>
    <s v="GB"/>
    <s v="GBP"/>
    <n v="1463743860"/>
    <n v="1461151860"/>
    <b v="0"/>
    <n v="36"/>
    <b v="1"/>
    <x v="7"/>
    <n v="126"/>
    <n v="17.53"/>
    <x v="2"/>
    <x v="7"/>
    <x v="3459"/>
    <d v="2016-03-29T15:24:05"/>
    <x v="4"/>
  </r>
  <r>
    <n v="3460"/>
    <s v="Pushers"/>
    <s v="'Pushers' is an exciting new play and the first project for brand new theatre company, Ain't Got No Home Productions."/>
    <x v="4"/>
    <n v="950"/>
    <x v="0"/>
    <s v="GB"/>
    <s v="GBP"/>
    <n v="1408106352"/>
    <n v="1406896752"/>
    <b v="0"/>
    <n v="19"/>
    <b v="1"/>
    <x v="7"/>
    <n v="190"/>
    <n v="50"/>
    <x v="2"/>
    <x v="7"/>
    <x v="3460"/>
    <d v="2016-06-08T00:31:42"/>
    <x v="5"/>
  </r>
  <r>
    <n v="3461"/>
    <s v="Foolish Mortals present Shakespeare's Twelfth Night"/>
    <s v="A new production of Twelfth Night with an ambitious and enthusiastic group of high school students who love Shakespeare and teamwork."/>
    <x v="4"/>
    <n v="695"/>
    <x v="0"/>
    <s v="US"/>
    <s v="USD"/>
    <n v="1477710000"/>
    <n v="1475248279"/>
    <b v="0"/>
    <n v="12"/>
    <b v="1"/>
    <x v="7"/>
    <n v="139"/>
    <n v="57.92"/>
    <x v="2"/>
    <x v="7"/>
    <x v="3461"/>
    <d v="2014-07-21T19:41:30"/>
    <x v="4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x v="7"/>
    <n v="202"/>
    <n v="29.71"/>
    <x v="2"/>
    <x v="7"/>
    <x v="3462"/>
    <d v="2014-10-16T04:05:31"/>
    <x v="2"/>
  </r>
  <r>
    <n v="3463"/>
    <s v="Uncalled For Presents: Playday Mayday in Toronto!"/>
    <s v="Uncalled For is finally bringing their latest work of intelligently reckless stream-of-consciousness sketch comedy to Toronto."/>
    <x v="5"/>
    <n v="10338"/>
    <x v="0"/>
    <s v="CA"/>
    <s v="CAD"/>
    <n v="1476158340"/>
    <n v="1472594585"/>
    <b v="0"/>
    <n v="114"/>
    <b v="1"/>
    <x v="7"/>
    <n v="103"/>
    <n v="90.68"/>
    <x v="2"/>
    <x v="7"/>
    <x v="3463"/>
    <d v="2015-02-27T20:01:36"/>
    <x v="4"/>
  </r>
  <r>
    <n v="3464"/>
    <s v="SHE! Is History!"/>
    <s v="Why Do We Know More About Kim Kardashian Than Abigail Adams?  Let's produce and publish a play about women who MAKE and MADE history!"/>
    <x v="11"/>
    <n v="5116.18"/>
    <x v="0"/>
    <s v="US"/>
    <s v="USD"/>
    <n v="1471921637"/>
    <n v="1469329637"/>
    <b v="0"/>
    <n v="93"/>
    <b v="1"/>
    <x v="7"/>
    <n v="102"/>
    <n v="55.01"/>
    <x v="2"/>
    <x v="7"/>
    <x v="3464"/>
    <d v="2016-06-20T12:02:11"/>
    <x v="4"/>
  </r>
  <r>
    <n v="3465"/>
    <s v="Crooked Tree Theatre Presents Family Duels"/>
    <s v="Family Duels is a tragicomedy about family, filth, fraud and fornication. Please help us bring Crooked Tree to the Camden Fringe."/>
    <x v="14"/>
    <n v="2060"/>
    <x v="0"/>
    <s v="GB"/>
    <s v="GBP"/>
    <n v="1439136000"/>
    <n v="1436972472"/>
    <b v="0"/>
    <n v="36"/>
    <b v="1"/>
    <x v="7"/>
    <n v="103"/>
    <n v="57.22"/>
    <x v="2"/>
    <x v="7"/>
    <x v="3465"/>
    <d v="2014-10-06T21:08:24"/>
    <x v="2"/>
  </r>
  <r>
    <n v="3466"/>
    <s v="Spotlight Youth Theater Production of Wizard"/>
    <s v="The Spotlight Youth Theater is a program where every participant has a moment in the spotlight."/>
    <x v="0"/>
    <n v="4450"/>
    <x v="0"/>
    <s v="US"/>
    <s v="USD"/>
    <n v="1461108450"/>
    <n v="1455928050"/>
    <b v="0"/>
    <n v="61"/>
    <b v="1"/>
    <x v="7"/>
    <n v="127"/>
    <n v="72.95"/>
    <x v="2"/>
    <x v="7"/>
    <x v="3466"/>
    <d v="2014-10-09T06:43:10"/>
    <x v="4"/>
  </r>
  <r>
    <n v="3467"/>
    <s v="Venus in Fur, Los Angeles."/>
    <s v="Venus in Fur, By David Ives."/>
    <x v="10"/>
    <n v="3030"/>
    <x v="0"/>
    <s v="US"/>
    <s v="USD"/>
    <n v="1426864032"/>
    <n v="1424275632"/>
    <b v="0"/>
    <n v="47"/>
    <b v="1"/>
    <x v="7"/>
    <n v="101"/>
    <n v="64.47"/>
    <x v="2"/>
    <x v="7"/>
    <x v="3467"/>
    <d v="2015-05-04T17:40:43"/>
    <x v="2"/>
  </r>
  <r>
    <n v="3468"/>
    <s v="Publicity for &quot;When Yellow Were the Stars on Earth&quot;"/>
    <s v="Amidst the atrocities of WWII, two women transcend enemy lines to make the ultimate heroic sacrifice."/>
    <x v="5"/>
    <n v="12178"/>
    <x v="0"/>
    <s v="US"/>
    <s v="USD"/>
    <n v="1474426800"/>
    <n v="1471976529"/>
    <b v="0"/>
    <n v="17"/>
    <b v="1"/>
    <x v="7"/>
    <n v="122"/>
    <n v="716.35"/>
    <x v="2"/>
    <x v="7"/>
    <x v="3468"/>
    <d v="2015-02-18T22:00:22"/>
    <x v="4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x v="7"/>
    <n v="113"/>
    <n v="50.4"/>
    <x v="2"/>
    <x v="7"/>
    <x v="3469"/>
    <d v="2014-05-22T20:31:20"/>
    <x v="4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x v="7"/>
    <n v="150"/>
    <n v="41.67"/>
    <x v="2"/>
    <x v="7"/>
    <x v="3470"/>
    <d v="2015-06-16T07:37:07"/>
    <x v="4"/>
  </r>
  <r>
    <n v="3471"/>
    <s v="Different is Dangerous"/>
    <s v="Fast paced, two hander which uses headphone verbatim technique to give an insight into the everyday lives of Leeds city locals."/>
    <x v="4"/>
    <n v="1073"/>
    <x v="0"/>
    <s v="GB"/>
    <s v="GBP"/>
    <n v="1409515200"/>
    <n v="1405971690"/>
    <b v="0"/>
    <n v="30"/>
    <b v="1"/>
    <x v="7"/>
    <n v="215"/>
    <n v="35.770000000000003"/>
    <x v="2"/>
    <x v="7"/>
    <x v="3471"/>
    <d v="2014-12-16T05:56:28"/>
    <x v="5"/>
  </r>
  <r>
    <n v="3472"/>
    <s v="Dandelion Theatre: 'Body Awareness' by Annie Baker"/>
    <s v="Raising funds for Dandelion Theatre's Chicago production of 'Body Awareness' by the Pulitzer Prize-winning playwright Annie Baker."/>
    <x v="14"/>
    <n v="2041"/>
    <x v="0"/>
    <s v="US"/>
    <s v="USD"/>
    <n v="1415253540"/>
    <n v="1413432331"/>
    <b v="0"/>
    <n v="23"/>
    <b v="1"/>
    <x v="7"/>
    <n v="102"/>
    <n v="88.74"/>
    <x v="2"/>
    <x v="7"/>
    <x v="3472"/>
    <d v="2014-06-06T18:31:06"/>
    <x v="5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x v="7"/>
    <n v="100"/>
    <n v="148.47999999999999"/>
    <x v="2"/>
    <x v="7"/>
    <x v="3473"/>
    <d v="2014-06-03T16:03:01"/>
    <x v="2"/>
  </r>
  <r>
    <n v="3474"/>
    <s v="Be Prepared"/>
    <s v="Help us get actor-writer Ian Bonar's debut play - a hilarious, heartbreaking story of grief and loss - to the 2016 Edinburgh Fringe."/>
    <x v="14"/>
    <n v="2020"/>
    <x v="0"/>
    <s v="GB"/>
    <s v="GBP"/>
    <n v="1469016131"/>
    <n v="1466424131"/>
    <b v="0"/>
    <n v="39"/>
    <b v="1"/>
    <x v="7"/>
    <n v="101"/>
    <n v="51.79"/>
    <x v="2"/>
    <x v="7"/>
    <x v="3474"/>
    <d v="2016-05-16T18:14:59"/>
    <x v="4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x v="7"/>
    <n v="113"/>
    <n v="20"/>
    <x v="2"/>
    <x v="7"/>
    <x v="3475"/>
    <d v="2016-01-03T16:38:00"/>
    <x v="5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x v="7"/>
    <n v="104"/>
    <n v="52"/>
    <x v="2"/>
    <x v="7"/>
    <x v="3476"/>
    <d v="2015-05-02T21:00:01"/>
    <x v="5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x v="7"/>
    <n v="115"/>
    <n v="53.23"/>
    <x v="2"/>
    <x v="7"/>
    <x v="3477"/>
    <d v="2015-05-25T22:34:12"/>
    <x v="2"/>
  </r>
  <r>
    <n v="3478"/>
    <s v="Measure for Measure"/>
    <s v="Bare Theatre takes on Shakespeare's most notorious &quot;problem play,&quot; which asks how far we are willing to go to do what is right."/>
    <x v="14"/>
    <n v="2257"/>
    <x v="0"/>
    <s v="US"/>
    <s v="USD"/>
    <n v="1426539600"/>
    <n v="1424296822"/>
    <b v="0"/>
    <n v="57"/>
    <b v="1"/>
    <x v="7"/>
    <n v="113"/>
    <n v="39.6"/>
    <x v="2"/>
    <x v="7"/>
    <x v="3478"/>
    <d v="2015-03-24T18:26:00"/>
    <x v="2"/>
  </r>
  <r>
    <n v="3479"/>
    <s v="Civil Rogues"/>
    <s v="A new comedy about what happened to a band of foolhardy actors when the Puritans closed the theatres in the 1640s."/>
    <x v="16"/>
    <n v="1918"/>
    <x v="0"/>
    <s v="GB"/>
    <s v="GBP"/>
    <n v="1403382680"/>
    <n v="1400790680"/>
    <b v="0"/>
    <n v="56"/>
    <b v="1"/>
    <x v="7"/>
    <n v="128"/>
    <n v="34.25"/>
    <x v="2"/>
    <x v="7"/>
    <x v="3479"/>
    <d v="2014-04-24T15:15:31"/>
    <x v="5"/>
  </r>
  <r>
    <n v="3480"/>
    <s v="Georgia - the full cast production"/>
    <s v="Georgia is a play that looks at the taboo topic of rape in a relationship.  It's a play about perspectives and various viewpoints."/>
    <x v="16"/>
    <n v="2140"/>
    <x v="0"/>
    <s v="US"/>
    <s v="USD"/>
    <n v="1436562000"/>
    <n v="1434440227"/>
    <b v="0"/>
    <n v="13"/>
    <b v="1"/>
    <x v="7"/>
    <n v="143"/>
    <n v="164.62"/>
    <x v="2"/>
    <x v="7"/>
    <x v="3480"/>
    <d v="2016-03-14T19:15:24"/>
    <x v="2"/>
  </r>
  <r>
    <n v="3481"/>
    <s v="FIX THE FITZ"/>
    <s v="One of Australia's greatest theatres needs your help. Please help us refurnish, fit out and restore this legendary storytelling venue."/>
    <x v="5"/>
    <n v="11880"/>
    <x v="0"/>
    <s v="AU"/>
    <s v="AUD"/>
    <n v="1420178188"/>
    <n v="1418709388"/>
    <b v="0"/>
    <n v="95"/>
    <b v="1"/>
    <x v="7"/>
    <n v="119"/>
    <n v="125.05"/>
    <x v="2"/>
    <x v="7"/>
    <x v="3481"/>
    <d v="2015-04-27T05:59:44"/>
    <x v="5"/>
  </r>
  <r>
    <n v="3482"/>
    <s v="Old Trunk - Edinburgh 2014"/>
    <s v="Critically-acclaimed new-writing company Old Trunk make their Edinburgh debut alternating their two darkly comic plays."/>
    <x v="10"/>
    <n v="4150"/>
    <x v="0"/>
    <s v="GB"/>
    <s v="GBP"/>
    <n v="1404671466"/>
    <n v="1402079466"/>
    <b v="0"/>
    <n v="80"/>
    <b v="1"/>
    <x v="7"/>
    <n v="138"/>
    <n v="51.88"/>
    <x v="2"/>
    <x v="7"/>
    <x v="3482"/>
    <d v="2015-09-21T00:13:17"/>
    <x v="5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x v="7"/>
    <n v="160"/>
    <n v="40.29"/>
    <x v="2"/>
    <x v="7"/>
    <x v="3483"/>
    <d v="2014-07-28T20:47:16"/>
    <x v="5"/>
  </r>
  <r>
    <n v="3484"/>
    <s v="Macbeth in the Basement"/>
    <s v="MACBETH IN THE BASEMENT will premiere at the Capital Fringe Festival in July 2016. A teenage kingâ€™s rise and fall in a vicious game."/>
    <x v="1"/>
    <n v="2856"/>
    <x v="0"/>
    <s v="US"/>
    <s v="USD"/>
    <n v="1466014499"/>
    <n v="1463422499"/>
    <b v="0"/>
    <n v="44"/>
    <b v="1"/>
    <x v="7"/>
    <n v="114"/>
    <n v="64.91"/>
    <x v="2"/>
    <x v="7"/>
    <x v="3484"/>
    <d v="2016-11-15T05:09:35"/>
    <x v="4"/>
  </r>
  <r>
    <n v="3485"/>
    <s v="An Evening with Sarah Pettyfer"/>
    <s v="We're trying to get our play, &quot;An Evening With Sarah Pettyfer,&quot; to the  Orlando Fringe Festival. The only thing is...we need your help!"/>
    <x v="410"/>
    <n v="1660"/>
    <x v="0"/>
    <s v="US"/>
    <s v="USD"/>
    <n v="1454431080"/>
    <n v="1451839080"/>
    <b v="0"/>
    <n v="30"/>
    <b v="1"/>
    <x v="7"/>
    <n v="101"/>
    <n v="55.33"/>
    <x v="2"/>
    <x v="7"/>
    <x v="3485"/>
    <d v="2014-10-03T18:18:29"/>
    <x v="4"/>
  </r>
  <r>
    <n v="3486"/>
    <s v="Might As Well Live: Dorothy Parker Does Hollywood Fringe"/>
    <s v="Dorothy Parker's unforgettable characters come to life onstage in &quot;Might As Well Live&quot; at the 2015 Hollywood Fringe Festival."/>
    <x v="10"/>
    <n v="4656"/>
    <x v="0"/>
    <s v="US"/>
    <s v="USD"/>
    <n v="1433314740"/>
    <n v="1430600401"/>
    <b v="0"/>
    <n v="56"/>
    <b v="1"/>
    <x v="7"/>
    <n v="155"/>
    <n v="83.14"/>
    <x v="2"/>
    <x v="7"/>
    <x v="3486"/>
    <d v="2016-08-02T20:19:26"/>
    <x v="2"/>
  </r>
  <r>
    <n v="3487"/>
    <s v="Jericho Creek"/>
    <s v="Jericho Creek is an original production by Fledgling Theatre Company which will be performed at The Cockpit Theatre in July 2015"/>
    <x v="14"/>
    <n v="2555"/>
    <x v="0"/>
    <s v="GB"/>
    <s v="GBP"/>
    <n v="1435185252"/>
    <n v="1432593252"/>
    <b v="0"/>
    <n v="66"/>
    <b v="1"/>
    <x v="7"/>
    <n v="128"/>
    <n v="38.71"/>
    <x v="2"/>
    <x v="7"/>
    <x v="3487"/>
    <d v="2016-05-21T17:48:24"/>
    <x v="2"/>
  </r>
  <r>
    <n v="3488"/>
    <s v="Gorilla Theater Productions Presents: Phase 3"/>
    <s v="GTP has been protected financially by The Director since 2012. Now it's time for the community. Do you want GTP? Are we worth it?"/>
    <x v="10"/>
    <n v="3636"/>
    <x v="0"/>
    <s v="US"/>
    <s v="USD"/>
    <n v="1429286400"/>
    <n v="1427221560"/>
    <b v="0"/>
    <n v="29"/>
    <b v="1"/>
    <x v="7"/>
    <n v="121"/>
    <n v="125.38"/>
    <x v="2"/>
    <x v="7"/>
    <x v="3488"/>
    <d v="2016-03-30T03:48:24"/>
    <x v="2"/>
  </r>
  <r>
    <n v="3489"/>
    <s v="&quot;Oh, the Humanity&quot; at the Tabard Theatre this September"/>
    <s v="A brilliant play by Will Eno. An exciting, young theatre company. A production that promises to wow. You wouldn't want to miss it."/>
    <x v="11"/>
    <n v="5635"/>
    <x v="0"/>
    <s v="GB"/>
    <s v="GBP"/>
    <n v="1400965200"/>
    <n v="1398352531"/>
    <b v="0"/>
    <n v="72"/>
    <b v="1"/>
    <x v="7"/>
    <n v="113"/>
    <n v="78.260000000000005"/>
    <x v="2"/>
    <x v="7"/>
    <x v="3489"/>
    <d v="2015-05-08T00:52:05"/>
    <x v="5"/>
  </r>
  <r>
    <n v="3490"/>
    <s v="2016 Next Stage Residents Class Presents: When She Had Wings"/>
    <s v="The 2016 Resident class is producing a family play about one kid's quest to fly. Help us inspire the next generation of theatre lovers!"/>
    <x v="29"/>
    <n v="1275"/>
    <x v="0"/>
    <s v="US"/>
    <s v="USD"/>
    <n v="1460574924"/>
    <n v="1457982924"/>
    <b v="0"/>
    <n v="27"/>
    <b v="1"/>
    <x v="7"/>
    <n v="128"/>
    <n v="47.22"/>
    <x v="2"/>
    <x v="7"/>
    <x v="3490"/>
    <d v="2016-02-19T22:03:58"/>
    <x v="4"/>
  </r>
  <r>
    <n v="3491"/>
    <s v="William Shakespeare's The Tempest"/>
    <s v="Shakespeare Company at UCLA presents The Tempest under the stars in the Fowler Museum Amphitheater. Bring your blankets and enjoy!"/>
    <x v="4"/>
    <n v="791"/>
    <x v="0"/>
    <s v="US"/>
    <s v="USD"/>
    <n v="1431928784"/>
    <n v="1430114384"/>
    <b v="0"/>
    <n v="10"/>
    <b v="1"/>
    <x v="7"/>
    <n v="158"/>
    <n v="79.099999999999994"/>
    <x v="2"/>
    <x v="7"/>
    <x v="3491"/>
    <d v="2015-08-17T18:19:55"/>
    <x v="2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x v="7"/>
    <n v="105"/>
    <n v="114.29"/>
    <x v="2"/>
    <x v="7"/>
    <x v="3492"/>
    <d v="2016-03-01T20:08:44"/>
    <x v="2"/>
  </r>
  <r>
    <n v="3493"/>
    <s v="Not Your Garden Variety Theater"/>
    <s v="We need your help purchasing a stage for our production of the Wizard of Oz! This program is helping children with autism. Thank you!"/>
    <x v="16"/>
    <n v="1500"/>
    <x v="0"/>
    <s v="US"/>
    <s v="USD"/>
    <n v="1408252260"/>
    <n v="1406580436"/>
    <b v="0"/>
    <n v="29"/>
    <b v="1"/>
    <x v="7"/>
    <n v="100"/>
    <n v="51.72"/>
    <x v="2"/>
    <x v="7"/>
    <x v="3493"/>
    <d v="2016-06-24T11:28:48"/>
    <x v="5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x v="7"/>
    <n v="100"/>
    <n v="30.77"/>
    <x v="2"/>
    <x v="7"/>
    <x v="3494"/>
    <d v="2015-10-20T17:58:11"/>
    <x v="4"/>
  </r>
  <r>
    <n v="3495"/>
    <s v="The Village - one woman show"/>
    <s v="A one-woman show by Canadian artist Tina Milo. it is a multimedia show about an actress auditioning for a role of a depressed woman."/>
    <x v="11"/>
    <n v="5343"/>
    <x v="0"/>
    <s v="CA"/>
    <s v="CAD"/>
    <n v="1414862280"/>
    <n v="1412360309"/>
    <b v="0"/>
    <n v="72"/>
    <b v="1"/>
    <x v="7"/>
    <n v="107"/>
    <n v="74.209999999999994"/>
    <x v="2"/>
    <x v="7"/>
    <x v="3495"/>
    <d v="2014-05-01T22:27:25"/>
    <x v="5"/>
  </r>
  <r>
    <n v="3496"/>
    <s v="Resurrecting LIZZIE BORDEN LIVE"/>
    <s v="A one-woman play based on Lizzie Borden who was accused of the brutal hatchet murders of her father and step-mother.  Workshop Oct NYC."/>
    <x v="10"/>
    <n v="3732"/>
    <x v="0"/>
    <s v="US"/>
    <s v="USD"/>
    <n v="1473625166"/>
    <n v="1470169166"/>
    <b v="0"/>
    <n v="78"/>
    <b v="1"/>
    <x v="7"/>
    <n v="124"/>
    <n v="47.85"/>
    <x v="2"/>
    <x v="7"/>
    <x v="3496"/>
    <d v="2014-07-09T17:37:20"/>
    <x v="4"/>
  </r>
  <r>
    <n v="3497"/>
    <s v="Send SACKERSON to SD Fringe"/>
    <s v="We've been invited to the San Diego International Fringe Festival. Can you help us get there? Special performances in SLC and OREM."/>
    <x v="411"/>
    <n v="1686"/>
    <x v="0"/>
    <s v="US"/>
    <s v="USD"/>
    <n v="1464904800"/>
    <n v="1463852904"/>
    <b v="0"/>
    <n v="49"/>
    <b v="1"/>
    <x v="7"/>
    <n v="109"/>
    <n v="34.409999999999997"/>
    <x v="2"/>
    <x v="7"/>
    <x v="3497"/>
    <d v="2016-05-01T22:08:57"/>
    <x v="4"/>
  </r>
  <r>
    <n v="3498"/>
    <s v="Mamahood: turn and face the strange"/>
    <s v="This solo show has the power to profoundly impact new mothers and those that love them and to educate &amp; change how we support them."/>
    <x v="410"/>
    <n v="1690"/>
    <x v="0"/>
    <s v="CA"/>
    <s v="CAD"/>
    <n v="1464471840"/>
    <n v="1459309704"/>
    <b v="0"/>
    <n v="42"/>
    <b v="1"/>
    <x v="7"/>
    <n v="102"/>
    <n v="40.24"/>
    <x v="2"/>
    <x v="7"/>
    <x v="3498"/>
    <d v="2016-04-17T17:30:53"/>
    <x v="4"/>
  </r>
  <r>
    <n v="3499"/>
    <s v="Fefu and Her Friends"/>
    <s v="Figure 8 Troupe's debut performance! A stunning piece of theatre written by premier female playwright Maria Irene Fornes."/>
    <x v="14"/>
    <n v="2110"/>
    <x v="0"/>
    <s v="US"/>
    <s v="USD"/>
    <n v="1435733940"/>
    <n v="1431046325"/>
    <b v="0"/>
    <n v="35"/>
    <b v="1"/>
    <x v="7"/>
    <n v="106"/>
    <n v="60.29"/>
    <x v="2"/>
    <x v="7"/>
    <x v="3499"/>
    <d v="2014-11-07T20:37:46"/>
    <x v="2"/>
  </r>
  <r>
    <n v="3500"/>
    <s v="The Glass Menagerie: Independent Student-Run Production"/>
    <s v="A minimalist, post-modern production of the classic play, performed and produced by aspiring theater undergraduates at UMass Amherst."/>
    <x v="29"/>
    <n v="1063"/>
    <x v="0"/>
    <s v="US"/>
    <s v="USD"/>
    <n v="1457326740"/>
    <n v="1455919438"/>
    <b v="0"/>
    <n v="42"/>
    <b v="1"/>
    <x v="7"/>
    <n v="106"/>
    <n v="25.31"/>
    <x v="2"/>
    <x v="7"/>
    <x v="3500"/>
    <d v="2014-06-12T14:54:06"/>
    <x v="4"/>
  </r>
  <r>
    <n v="3501"/>
    <s v="Pig by Alex Oates (London Run)"/>
    <s v="'Pig' by Alex Oates is an urgent and dark comedy with live music that discusses the vital issue of the state of our police force."/>
    <x v="16"/>
    <n v="1510"/>
    <x v="0"/>
    <s v="GB"/>
    <s v="GBP"/>
    <n v="1441995595"/>
    <n v="1439835595"/>
    <b v="0"/>
    <n v="42"/>
    <b v="1"/>
    <x v="7"/>
    <n v="101"/>
    <n v="35.950000000000003"/>
    <x v="2"/>
    <x v="7"/>
    <x v="3501"/>
    <d v="2014-10-15T20:58:15"/>
    <x v="2"/>
  </r>
  <r>
    <n v="3502"/>
    <s v="Dickhead"/>
    <s v="Dickhead is a play about one man's struggle with the dicks in his head. If you want to know more stop being a twat and put out...please"/>
    <x v="24"/>
    <n v="4216"/>
    <x v="0"/>
    <s v="US"/>
    <s v="USD"/>
    <n v="1458100740"/>
    <n v="1456862924"/>
    <b v="0"/>
    <n v="31"/>
    <b v="1"/>
    <x v="7"/>
    <n v="105"/>
    <n v="136"/>
    <x v="2"/>
    <x v="7"/>
    <x v="3502"/>
    <d v="2015-02-22T12:53:12"/>
    <x v="4"/>
  </r>
  <r>
    <n v="3503"/>
    <s v="Tarantella"/>
    <s v="A group of Sicilian immigrants in New York struggle to deal with conflict from both within the family and from without."/>
    <x v="1"/>
    <n v="2689"/>
    <x v="0"/>
    <s v="GB"/>
    <s v="GBP"/>
    <n v="1469359728"/>
    <n v="1466767728"/>
    <b v="0"/>
    <n v="38"/>
    <b v="1"/>
    <x v="7"/>
    <n v="108"/>
    <n v="70.760000000000005"/>
    <x v="2"/>
    <x v="7"/>
    <x v="3503"/>
    <d v="2014-05-22T02:18:32"/>
    <x v="4"/>
  </r>
  <r>
    <n v="3504"/>
    <s v="Sterling Lion Theater Company"/>
    <s v="The Sterling Lion Theater Company is a non-profit theater group established for the benefit of the Connecticut lower Naugatuck Valley."/>
    <x v="29"/>
    <n v="1000"/>
    <x v="0"/>
    <s v="US"/>
    <s v="USD"/>
    <n v="1447959491"/>
    <n v="1445363891"/>
    <b v="0"/>
    <n v="8"/>
    <b v="1"/>
    <x v="7"/>
    <n v="100"/>
    <n v="125"/>
    <x v="2"/>
    <x v="7"/>
    <x v="3504"/>
    <d v="2015-01-16T20:19:12"/>
    <x v="2"/>
  </r>
  <r>
    <n v="3505"/>
    <s v="Second Act: The Four Disgracers"/>
    <s v="Four myths._x000a_Four writers._x000a_Four new takes._x000a__x000a_The Four Disgracers comes to the stage to launch a new theatre group, Ixion."/>
    <x v="1"/>
    <n v="2594"/>
    <x v="0"/>
    <s v="US"/>
    <s v="USD"/>
    <n v="1399953600"/>
    <n v="1398983245"/>
    <b v="0"/>
    <n v="39"/>
    <b v="1"/>
    <x v="7"/>
    <n v="104"/>
    <n v="66.510000000000005"/>
    <x v="2"/>
    <x v="7"/>
    <x v="3505"/>
    <d v="2015-05-01T18:32:51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x v="10"/>
    <n v="3045"/>
    <x v="0"/>
    <s v="US"/>
    <s v="USD"/>
    <n v="1408815440"/>
    <n v="1404927440"/>
    <b v="0"/>
    <n v="29"/>
    <b v="1"/>
    <x v="7"/>
    <n v="102"/>
    <n v="105"/>
    <x v="2"/>
    <x v="7"/>
    <x v="3506"/>
    <d v="2014-08-05T00:14:30"/>
    <x v="5"/>
  </r>
  <r>
    <n v="3507"/>
    <s v="The Chameleon Fools Theatre Troupe Project"/>
    <s v="Please help our troupe bring our first project from planning to reality! Join us on one exciting ride!"/>
    <x v="5"/>
    <n v="10440"/>
    <x v="0"/>
    <s v="US"/>
    <s v="USD"/>
    <n v="1464732537"/>
    <n v="1462140537"/>
    <b v="0"/>
    <n v="72"/>
    <b v="1"/>
    <x v="7"/>
    <n v="104"/>
    <n v="145"/>
    <x v="2"/>
    <x v="7"/>
    <x v="3507"/>
    <d v="2014-06-04T19:37:14"/>
    <x v="4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x v="7"/>
    <n v="180"/>
    <n v="12"/>
    <x v="2"/>
    <x v="7"/>
    <x v="3508"/>
    <d v="2014-09-11T18:48:19"/>
    <x v="4"/>
  </r>
  <r>
    <n v="3509"/>
    <s v="PL@Y, an all-original fusion of comedy, rock, and dance"/>
    <s v="PL@Y is an original comedic fantasy spectacle inspired by the original music of the Amboys and classic rabbit-hole fiction archetypes"/>
    <x v="10"/>
    <n v="3190"/>
    <x v="0"/>
    <s v="US"/>
    <s v="USD"/>
    <n v="1416545700"/>
    <n v="1415392666"/>
    <b v="0"/>
    <n v="33"/>
    <b v="1"/>
    <x v="7"/>
    <n v="106"/>
    <n v="96.67"/>
    <x v="2"/>
    <x v="7"/>
    <x v="3509"/>
    <d v="2015-02-02T14:22:30"/>
    <x v="5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x v="7"/>
    <n v="101"/>
    <n v="60.33"/>
    <x v="2"/>
    <x v="7"/>
    <x v="3510"/>
    <d v="2015-08-11T19:46:52"/>
    <x v="5"/>
  </r>
  <r>
    <n v="3511"/>
    <s v="Silent Planet"/>
    <s v="The world premiere of the first full-length play by Eve Leigh, at the intimate Finborough Theatre in London."/>
    <x v="16"/>
    <n v="1518"/>
    <x v="0"/>
    <s v="GB"/>
    <s v="GBP"/>
    <n v="1415385000"/>
    <n v="1413406695"/>
    <b v="0"/>
    <n v="19"/>
    <b v="1"/>
    <x v="7"/>
    <n v="101"/>
    <n v="79.89"/>
    <x v="2"/>
    <x v="7"/>
    <x v="3511"/>
    <d v="2014-08-30T08:40:20"/>
    <x v="5"/>
  </r>
  <r>
    <n v="3512"/>
    <s v="With My Eyes Wide Open"/>
    <s v="We're making a hard hitting, innovative play which will open your eyes to what mental illness is like in the mind of the sufferer."/>
    <x v="29"/>
    <n v="1000"/>
    <x v="0"/>
    <s v="GB"/>
    <s v="GBP"/>
    <n v="1429789992"/>
    <n v="1424609592"/>
    <b v="0"/>
    <n v="17"/>
    <b v="1"/>
    <x v="7"/>
    <n v="100"/>
    <n v="58.82"/>
    <x v="2"/>
    <x v="7"/>
    <x v="3512"/>
    <d v="2015-08-18T18:57:26"/>
    <x v="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x v="7"/>
    <n v="118"/>
    <n v="75.34"/>
    <x v="2"/>
    <x v="7"/>
    <x v="3513"/>
    <d v="2016-07-30T09:32:28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x v="4"/>
    <n v="550"/>
    <x v="0"/>
    <s v="US"/>
    <s v="USD"/>
    <n v="1422853140"/>
    <n v="1421439552"/>
    <b v="0"/>
    <n v="10"/>
    <b v="1"/>
    <x v="7"/>
    <n v="110"/>
    <n v="55"/>
    <x v="2"/>
    <x v="7"/>
    <x v="3514"/>
    <d v="2014-08-29T18:19:33"/>
    <x v="2"/>
  </r>
  <r>
    <n v="3515"/>
    <s v="Twelfth Night by William Shakespeare"/>
    <s v="We are casting an all-inclusive production of Shakespeare's Twelfth Night in a non-traditional performance space."/>
    <x v="10"/>
    <n v="3080"/>
    <x v="0"/>
    <s v="US"/>
    <s v="USD"/>
    <n v="1433097171"/>
    <n v="1430505171"/>
    <b v="0"/>
    <n v="46"/>
    <b v="1"/>
    <x v="7"/>
    <n v="103"/>
    <n v="66.959999999999994"/>
    <x v="2"/>
    <x v="7"/>
    <x v="3515"/>
    <d v="2015-07-29T16:41:46"/>
    <x v="2"/>
  </r>
  <r>
    <n v="3516"/>
    <s v="The March of the Bonus Army"/>
    <s v="A new play about a lesser known yet pivotal event in American history, about a group of WWI Veterans fighting for their rights."/>
    <x v="1"/>
    <n v="2500"/>
    <x v="0"/>
    <s v="US"/>
    <s v="USD"/>
    <n v="1410145200"/>
    <n v="1407197670"/>
    <b v="0"/>
    <n v="11"/>
    <b v="1"/>
    <x v="7"/>
    <n v="100"/>
    <n v="227.27"/>
    <x v="2"/>
    <x v="7"/>
    <x v="3516"/>
    <d v="2016-03-31T08:02:51"/>
    <x v="5"/>
  </r>
  <r>
    <n v="3517"/>
    <s v="A Bright Room Called Day by Tony Kushner"/>
    <s v="Support an outstanding cast of actors to take on a professional production of a masterpiece of modern theatre"/>
    <x v="24"/>
    <n v="4000"/>
    <x v="0"/>
    <s v="GB"/>
    <s v="GBP"/>
    <n v="1404471600"/>
    <n v="1401910634"/>
    <b v="0"/>
    <n v="13"/>
    <b v="1"/>
    <x v="7"/>
    <n v="100"/>
    <n v="307.69"/>
    <x v="2"/>
    <x v="7"/>
    <x v="3517"/>
    <d v="2015-06-12T00:33:25"/>
    <x v="5"/>
  </r>
  <r>
    <n v="3518"/>
    <s v="BEASTS OF BAVERLY GROVE"/>
    <s v="One play.  Two theaters.  See the story from both sides and then decide for yourself - who are the BEASTS OF BAVERLY GROVE?"/>
    <x v="16"/>
    <n v="1650.69"/>
    <x v="0"/>
    <s v="US"/>
    <s v="USD"/>
    <n v="1412259660"/>
    <n v="1410461299"/>
    <b v="0"/>
    <n v="33"/>
    <b v="1"/>
    <x v="7"/>
    <n v="110"/>
    <n v="50.02"/>
    <x v="2"/>
    <x v="7"/>
    <x v="3518"/>
    <d v="2016-12-29T12:01:58"/>
    <x v="5"/>
  </r>
  <r>
    <n v="3519"/>
    <s v="Bookstory"/>
    <s v="Bookstory is a tiny puppet musical with some very big ideas that tells the story of the story in the digital age"/>
    <x v="14"/>
    <n v="2027"/>
    <x v="0"/>
    <s v="GB"/>
    <s v="GBP"/>
    <n v="1425478950"/>
    <n v="1422886950"/>
    <b v="0"/>
    <n v="28"/>
    <b v="1"/>
    <x v="7"/>
    <n v="101"/>
    <n v="72.39"/>
    <x v="2"/>
    <x v="7"/>
    <x v="3519"/>
    <d v="2015-06-22T18:16:58"/>
    <x v="2"/>
  </r>
  <r>
    <n v="3520"/>
    <s v="Protocols"/>
    <s v="Help us to bring &quot;Protocols&quot; at the 2015 Camden Fringe. The most controversial play of the year."/>
    <x v="14"/>
    <n v="2015"/>
    <x v="0"/>
    <s v="GB"/>
    <s v="GBP"/>
    <n v="1441547220"/>
    <n v="1439322412"/>
    <b v="0"/>
    <n v="21"/>
    <b v="1"/>
    <x v="7"/>
    <n v="101"/>
    <n v="95.95"/>
    <x v="2"/>
    <x v="7"/>
    <x v="3520"/>
    <d v="2016-03-13T14:57:37"/>
    <x v="2"/>
  </r>
  <r>
    <n v="3521"/>
    <s v="As the Naked Lead the Blind (Play)"/>
    <s v="A professionally directed/acted workshop &amp; reading for a new play depicting sexual addiction and its crippling effect on relationships."/>
    <x v="19"/>
    <n v="593"/>
    <x v="0"/>
    <s v="US"/>
    <s v="USD"/>
    <n v="1411980020"/>
    <n v="1409388020"/>
    <b v="0"/>
    <n v="13"/>
    <b v="1"/>
    <x v="7"/>
    <n v="169"/>
    <n v="45.62"/>
    <x v="2"/>
    <x v="7"/>
    <x v="3521"/>
    <d v="2016-05-31T15:42:14"/>
    <x v="5"/>
  </r>
  <r>
    <n v="3522"/>
    <s v="'Over the Top: The true-life tale of Dorothy Lawrence'"/>
    <s v="New show with 2 performers and an original score, bringing the true story of this forgotten WW1 heroine to audiences in the southwest."/>
    <x v="412"/>
    <n v="1395"/>
    <x v="0"/>
    <s v="GB"/>
    <s v="GBP"/>
    <n v="1442311560"/>
    <n v="1439924246"/>
    <b v="0"/>
    <n v="34"/>
    <b v="1"/>
    <x v="7"/>
    <n v="100"/>
    <n v="41.03"/>
    <x v="2"/>
    <x v="7"/>
    <x v="3522"/>
    <d v="2014-09-02T14:23:47"/>
    <x v="2"/>
  </r>
  <r>
    <n v="3523"/>
    <s v="Magnificence"/>
    <s v="An old play about our world. Set in 1970s England, Magnificence is a gut-wrenching story of radicalisation, idealism and pity."/>
    <x v="24"/>
    <n v="4546"/>
    <x v="0"/>
    <s v="GB"/>
    <s v="GBP"/>
    <n v="1474844400"/>
    <n v="1469871148"/>
    <b v="0"/>
    <n v="80"/>
    <b v="1"/>
    <x v="7"/>
    <n v="114"/>
    <n v="56.83"/>
    <x v="2"/>
    <x v="7"/>
    <x v="3523"/>
    <d v="2015-10-12T18:16:07"/>
    <x v="4"/>
  </r>
  <r>
    <n v="3524"/>
    <s v="Sweet, Sweet Spirit"/>
    <s v="A West Texas matriarch is enraged by the news that her gay grandson has been the victim of a hate crime committed by his own father."/>
    <x v="5"/>
    <n v="10156"/>
    <x v="0"/>
    <s v="US"/>
    <s v="USD"/>
    <n v="1410580800"/>
    <n v="1409336373"/>
    <b v="0"/>
    <n v="74"/>
    <b v="1"/>
    <x v="7"/>
    <n v="102"/>
    <n v="137.24"/>
    <x v="2"/>
    <x v="7"/>
    <x v="3524"/>
    <d v="2015-08-27T15:00:23"/>
    <x v="5"/>
  </r>
  <r>
    <n v="3525"/>
    <s v="Talk to Me Like The Rain and Let Me Listen"/>
    <s v="The Attic interns present Tennessee Williams's &quot;Talk to Me Like the Rain and Let Me Listen&quot; performing at The Flea Theater!"/>
    <x v="4"/>
    <n v="530"/>
    <x v="0"/>
    <s v="US"/>
    <s v="USD"/>
    <n v="1439136000"/>
    <n v="1438188106"/>
    <b v="0"/>
    <n v="7"/>
    <b v="1"/>
    <x v="7"/>
    <n v="106"/>
    <n v="75.709999999999994"/>
    <x v="2"/>
    <x v="7"/>
    <x v="3525"/>
    <d v="2015-09-01T15:21:50"/>
    <x v="2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x v="7"/>
    <n v="102"/>
    <n v="99"/>
    <x v="2"/>
    <x v="7"/>
    <x v="3526"/>
    <d v="2015-11-20T17:27:05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x v="13"/>
    <n v="7015"/>
    <x v="0"/>
    <s v="US"/>
    <s v="USD"/>
    <n v="1436587140"/>
    <n v="1434069205"/>
    <b v="0"/>
    <n v="86"/>
    <b v="1"/>
    <x v="7"/>
    <n v="117"/>
    <n v="81.569999999999993"/>
    <x v="2"/>
    <x v="7"/>
    <x v="3527"/>
    <d v="2014-10-11T08:30:16"/>
    <x v="2"/>
  </r>
  <r>
    <n v="3528"/>
    <s v="World premiere of BIRTHDAY SUIT at the Old Red Lion"/>
    <s v="pluck. productions present their first four-week run - the world premiere of David K. Barnes' BIRTHDAY SUIT at the Old Red Lion."/>
    <x v="410"/>
    <n v="1669"/>
    <x v="0"/>
    <s v="GB"/>
    <s v="GBP"/>
    <n v="1484740918"/>
    <n v="1483012918"/>
    <b v="0"/>
    <n v="37"/>
    <b v="1"/>
    <x v="7"/>
    <n v="101"/>
    <n v="45.11"/>
    <x v="2"/>
    <x v="7"/>
    <x v="3528"/>
    <d v="2016-07-20T10:05:40"/>
    <x v="4"/>
  </r>
  <r>
    <n v="3529"/>
    <s v="Face Off Theatre Company Inaugural Season 2015-2016"/>
    <s v="Partners w/the Black Arts &amp; Cultural Center; we use theatre to EDUCATE &amp; EMPOWER through diverse expressions of the human experience."/>
    <x v="4"/>
    <n v="660"/>
    <x v="0"/>
    <s v="US"/>
    <s v="USD"/>
    <n v="1436749200"/>
    <n v="1434997018"/>
    <b v="0"/>
    <n v="18"/>
    <b v="1"/>
    <x v="7"/>
    <n v="132"/>
    <n v="36.67"/>
    <x v="2"/>
    <x v="7"/>
    <x v="3529"/>
    <d v="2016-08-18T18:08:42"/>
    <x v="2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x v="7"/>
    <n v="100"/>
    <n v="125"/>
    <x v="2"/>
    <x v="7"/>
    <x v="3530"/>
    <d v="2016-05-27T00:04:51"/>
    <x v="4"/>
  </r>
  <r>
    <n v="3531"/>
    <s v="The Reinvention of Lily Johnson"/>
    <s v="A political comedy for a crazy election year"/>
    <x v="29"/>
    <n v="1280"/>
    <x v="0"/>
    <s v="US"/>
    <s v="USD"/>
    <n v="1467301334"/>
    <n v="1464709334"/>
    <b v="0"/>
    <n v="26"/>
    <b v="1"/>
    <x v="7"/>
    <n v="128"/>
    <n v="49.23"/>
    <x v="2"/>
    <x v="7"/>
    <x v="3531"/>
    <d v="2015-08-06T17:31:15"/>
    <x v="4"/>
  </r>
  <r>
    <n v="3532"/>
    <s v="&quot;I Will Speak For Myself&quot;"/>
    <s v="Our goal: To produce a stirring one-woman show historically based on African-American womenâ€™s experiences, struggles, and journeys."/>
    <x v="413"/>
    <n v="1142"/>
    <x v="0"/>
    <s v="US"/>
    <s v="USD"/>
    <n v="1411012740"/>
    <n v="1409667827"/>
    <b v="0"/>
    <n v="27"/>
    <b v="1"/>
    <x v="7"/>
    <n v="119"/>
    <n v="42.3"/>
    <x v="2"/>
    <x v="7"/>
    <x v="3532"/>
    <d v="2014-07-09T14:23:42"/>
    <x v="5"/>
  </r>
  <r>
    <n v="3533"/>
    <s v="Young Philosophers Theater Company Winter Productions"/>
    <s v="Two shows! (we're feeling particularly ambitious). Help us produce Eurydice and The Effect of Gamma Rays on Man-in-the-Moon Marigolds!"/>
    <x v="4"/>
    <n v="631"/>
    <x v="0"/>
    <s v="US"/>
    <s v="USD"/>
    <n v="1447269367"/>
    <n v="1444673767"/>
    <b v="0"/>
    <n v="8"/>
    <b v="1"/>
    <x v="7"/>
    <n v="126"/>
    <n v="78.88"/>
    <x v="2"/>
    <x v="7"/>
    <x v="3533"/>
    <d v="2015-05-26T18:07:39"/>
    <x v="2"/>
  </r>
  <r>
    <n v="3534"/>
    <s v="Night of Ashes"/>
    <s v="A Theatrical Prequel to Hell's Rebels, the current Pathfinder Adventure Path from Paizo Publishing"/>
    <x v="11"/>
    <n v="7810"/>
    <x v="0"/>
    <s v="US"/>
    <s v="USD"/>
    <n v="1443711623"/>
    <n v="1440687623"/>
    <b v="0"/>
    <n v="204"/>
    <b v="1"/>
    <x v="7"/>
    <n v="156"/>
    <n v="38.28"/>
    <x v="2"/>
    <x v="7"/>
    <x v="3534"/>
    <d v="2015-02-05T19:57:37"/>
    <x v="2"/>
  </r>
  <r>
    <n v="3535"/>
    <s v="Twelve Angry Women"/>
    <s v="On the 60th anniversary of Twelve Angry Men, 12 female writers create 12 short pieces about what makes them angry."/>
    <x v="14"/>
    <n v="2063"/>
    <x v="0"/>
    <s v="GB"/>
    <s v="GBP"/>
    <n v="1443808800"/>
    <n v="1441120910"/>
    <b v="0"/>
    <n v="46"/>
    <b v="1"/>
    <x v="7"/>
    <n v="103"/>
    <n v="44.85"/>
    <x v="2"/>
    <x v="7"/>
    <x v="3535"/>
    <d v="2015-03-12T19:22:39"/>
    <x v="2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x v="7"/>
    <n v="153"/>
    <n v="13.53"/>
    <x v="2"/>
    <x v="7"/>
    <x v="3536"/>
    <d v="2015-03-10T15:51:24"/>
    <x v="2"/>
  </r>
  <r>
    <n v="3537"/>
    <s v="The Untold Tales of the Brothers Grimm"/>
    <s v="A fast-pace, zany comedy involving six actors performing seven usually untold Grimm Fairy Tales about giants, witches, demons and more!"/>
    <x v="414"/>
    <n v="1218"/>
    <x v="0"/>
    <s v="CA"/>
    <s v="CAD"/>
    <n v="1416211140"/>
    <n v="1413016216"/>
    <b v="0"/>
    <n v="28"/>
    <b v="1"/>
    <x v="7"/>
    <n v="180"/>
    <n v="43.5"/>
    <x v="2"/>
    <x v="7"/>
    <x v="3537"/>
    <d v="2016-04-20T01:53:21"/>
    <x v="5"/>
  </r>
  <r>
    <n v="3538"/>
    <s v="'Mooring' - Vocal Point Theatre Project"/>
    <s v="A play about riverside homelessness, inspired by true events. Shows at Brunel Museum, 240 Project and similar community organisations."/>
    <x v="14"/>
    <n v="2569"/>
    <x v="0"/>
    <s v="GB"/>
    <s v="GBP"/>
    <n v="1471428340"/>
    <n v="1469009140"/>
    <b v="0"/>
    <n v="83"/>
    <b v="1"/>
    <x v="7"/>
    <n v="128"/>
    <n v="30.95"/>
    <x v="2"/>
    <x v="7"/>
    <x v="3538"/>
    <d v="2016-02-11T22:36:54"/>
    <x v="4"/>
  </r>
  <r>
    <n v="3539"/>
    <s v="Chokehold"/>
    <s v="A searing new play that takes  an unflinching look at the terrible costs of police shootings in the African American community."/>
    <x v="21"/>
    <n v="718"/>
    <x v="0"/>
    <s v="US"/>
    <s v="USD"/>
    <n v="1473358122"/>
    <n v="1471543722"/>
    <b v="0"/>
    <n v="13"/>
    <b v="1"/>
    <x v="7"/>
    <n v="120"/>
    <n v="55.23"/>
    <x v="2"/>
    <x v="7"/>
    <x v="3539"/>
    <d v="2015-08-07T09:27:53"/>
    <x v="4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x v="7"/>
    <n v="123"/>
    <n v="46.13"/>
    <x v="2"/>
    <x v="7"/>
    <x v="3540"/>
    <d v="2016-04-02T21:26:38"/>
    <x v="4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x v="7"/>
    <n v="105"/>
    <n v="39.380000000000003"/>
    <x v="2"/>
    <x v="7"/>
    <x v="3541"/>
    <d v="2014-04-24T12:22:50"/>
    <x v="2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x v="7"/>
    <n v="102"/>
    <n v="66.150000000000006"/>
    <x v="2"/>
    <x v="7"/>
    <x v="3542"/>
    <d v="2014-05-29T14:05:24"/>
    <x v="5"/>
  </r>
  <r>
    <n v="3543"/>
    <s v="&quot;CIRQUE CAPRICIEUX, the greatest one woman show on earth&quot;"/>
    <s v="A circus theater show. An escaped carousel horse and a beautiful wire dancer let the fantasies run wild."/>
    <x v="16"/>
    <n v="1570"/>
    <x v="0"/>
    <s v="DE"/>
    <s v="EUR"/>
    <n v="1435255659"/>
    <n v="1432663659"/>
    <b v="0"/>
    <n v="29"/>
    <b v="1"/>
    <x v="7"/>
    <n v="105"/>
    <n v="54.14"/>
    <x v="2"/>
    <x v="7"/>
    <x v="3543"/>
    <d v="2015-07-11T00:41:20"/>
    <x v="2"/>
  </r>
  <r>
    <n v="3544"/>
    <s v="Gruoch, or Lady Macbeth"/>
    <s v="Death &amp; Pretzels presents the world premiere of Paul Pasulka's Gruoch, or Lady Macbeth"/>
    <x v="1"/>
    <n v="2500"/>
    <x v="0"/>
    <s v="US"/>
    <s v="USD"/>
    <n v="1425758257"/>
    <n v="1423166257"/>
    <b v="0"/>
    <n v="24"/>
    <b v="1"/>
    <x v="7"/>
    <n v="100"/>
    <n v="104.17"/>
    <x v="2"/>
    <x v="7"/>
    <x v="3544"/>
    <d v="2015-01-12T01:12:39"/>
    <x v="2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x v="7"/>
    <n v="100"/>
    <n v="31.38"/>
    <x v="2"/>
    <x v="7"/>
    <x v="3545"/>
    <d v="2016-10-18T10:36:34"/>
    <x v="2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x v="7"/>
    <n v="102"/>
    <n v="59.21"/>
    <x v="2"/>
    <x v="7"/>
    <x v="3546"/>
    <d v="2014-06-18T15:35:24"/>
    <x v="2"/>
  </r>
  <r>
    <n v="3547"/>
    <s v="Tommy and Me by Ray Didinger - Theatre Exile"/>
    <s v="Help to bring this heart warming story of Ray Didinger's relationship with his boyhood hero Tommy McDonald to life."/>
    <x v="20"/>
    <n v="40043.25"/>
    <x v="0"/>
    <s v="US"/>
    <s v="USD"/>
    <n v="1463198340"/>
    <n v="1461117201"/>
    <b v="0"/>
    <n v="336"/>
    <b v="1"/>
    <x v="7"/>
    <n v="114"/>
    <n v="119.18"/>
    <x v="2"/>
    <x v="7"/>
    <x v="3547"/>
    <d v="2014-04-01T06:38:31"/>
    <x v="4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x v="7"/>
    <n v="102"/>
    <n v="164.62"/>
    <x v="2"/>
    <x v="7"/>
    <x v="3548"/>
    <d v="2015-05-15T19:36:15"/>
    <x v="4"/>
  </r>
  <r>
    <n v="3549"/>
    <s v="The Munitionettes"/>
    <s v="Help us bring to life tales of hardship, danger and community of extraordinary women working in WW1 munitions factories."/>
    <x v="29"/>
    <n v="1020"/>
    <x v="0"/>
    <s v="GB"/>
    <s v="GBP"/>
    <n v="1441358873"/>
    <n v="1438939673"/>
    <b v="0"/>
    <n v="42"/>
    <b v="1"/>
    <x v="7"/>
    <n v="102"/>
    <n v="24.29"/>
    <x v="2"/>
    <x v="7"/>
    <x v="3549"/>
    <d v="2015-07-09T02:18:28"/>
    <x v="2"/>
  </r>
  <r>
    <n v="3550"/>
    <s v="MOONFACE"/>
    <s v="MOONFACE explores the formative f***k-ups of adolescence. Fresh, incisive new writing. Monologue, movement and striking naturalism."/>
    <x v="1"/>
    <n v="2620"/>
    <x v="0"/>
    <s v="GB"/>
    <s v="GBP"/>
    <n v="1462224398"/>
    <n v="1459632398"/>
    <b v="0"/>
    <n v="64"/>
    <b v="1"/>
    <x v="7"/>
    <n v="105"/>
    <n v="40.94"/>
    <x v="2"/>
    <x v="7"/>
    <x v="3550"/>
    <d v="2015-04-21T21:21:06"/>
    <x v="4"/>
  </r>
  <r>
    <n v="3551"/>
    <s v="2014 UASPA Theatre Showcase"/>
    <s v="UASPA is a performing arts high school producing its 2014 Theatre Showcase featuring our strongest performances and original work."/>
    <x v="16"/>
    <n v="1527.5"/>
    <x v="0"/>
    <s v="US"/>
    <s v="USD"/>
    <n v="1400796420"/>
    <n v="1398342170"/>
    <b v="0"/>
    <n v="25"/>
    <b v="1"/>
    <x v="7"/>
    <n v="102"/>
    <n v="61.1"/>
    <x v="2"/>
    <x v="7"/>
    <x v="3551"/>
    <d v="2015-07-18T16:19:38"/>
    <x v="5"/>
  </r>
  <r>
    <n v="3552"/>
    <s v="Lock&amp;Key Theatre present 'Timon of Athens'"/>
    <s v="Support Lock&amp;Key Theatre's 'Timon of Athens' by donating to our printing! Every penny goes to posters, programmes, flyers and scripts."/>
    <x v="415"/>
    <n v="773"/>
    <x v="0"/>
    <s v="GB"/>
    <s v="GBP"/>
    <n v="1403964324"/>
    <n v="1401372324"/>
    <b v="0"/>
    <n v="20"/>
    <b v="1"/>
    <x v="7"/>
    <n v="100"/>
    <n v="38.65"/>
    <x v="2"/>
    <x v="7"/>
    <x v="3552"/>
    <d v="2016-03-04T18:17:07"/>
    <x v="5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x v="7"/>
    <n v="106"/>
    <n v="56.2"/>
    <x v="2"/>
    <x v="7"/>
    <x v="3553"/>
    <d v="2016-07-04T16:07:36"/>
    <x v="2"/>
  </r>
  <r>
    <n v="3554"/>
    <s v="MASKS: Off-Broadway Debut"/>
    <s v="MASKS is a dramedy dealing with what it means to be alive, the reliability of identity, and what it means to suffer."/>
    <x v="11"/>
    <n v="5671.11"/>
    <x v="0"/>
    <s v="US"/>
    <s v="USD"/>
    <n v="1423674000"/>
    <n v="1421025159"/>
    <b v="0"/>
    <n v="53"/>
    <b v="1"/>
    <x v="7"/>
    <n v="113"/>
    <n v="107"/>
    <x v="2"/>
    <x v="7"/>
    <x v="3554"/>
    <d v="2015-08-20T14:57:29"/>
    <x v="2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x v="7"/>
    <n v="100"/>
    <n v="171.43"/>
    <x v="2"/>
    <x v="7"/>
    <x v="3555"/>
    <d v="2014-12-01T17:50:08"/>
    <x v="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x v="7"/>
    <n v="100"/>
    <n v="110.5"/>
    <x v="2"/>
    <x v="7"/>
    <x v="3556"/>
    <d v="2014-12-24T12:11:23"/>
    <x v="5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x v="7"/>
    <n v="100"/>
    <n v="179.28"/>
    <x v="2"/>
    <x v="7"/>
    <x v="3557"/>
    <d v="2015-05-11T19:27:24"/>
    <x v="5"/>
  </r>
  <r>
    <n v="3558"/>
    <s v="SPILL - A verbatim show about sex"/>
    <s v="We're making a show about sex. Because it's important, everyone wants to talk about it and it's at the start of everything."/>
    <x v="19"/>
    <n v="504"/>
    <x v="0"/>
    <s v="GB"/>
    <s v="GBP"/>
    <n v="1435352400"/>
    <n v="1431718575"/>
    <b v="0"/>
    <n v="22"/>
    <b v="1"/>
    <x v="7"/>
    <n v="144"/>
    <n v="22.91"/>
    <x v="2"/>
    <x v="7"/>
    <x v="3558"/>
    <d v="2014-08-18T17:46:34"/>
    <x v="2"/>
  </r>
  <r>
    <n v="3559"/>
    <s v="Let's Launch Disco Turtle Productions"/>
    <s v="A theatre company designed to help young people to come out of their shell. Offering workshops and original shows directly to schools."/>
    <x v="29"/>
    <n v="1035"/>
    <x v="0"/>
    <s v="AU"/>
    <s v="AUD"/>
    <n v="1438333080"/>
    <n v="1436408308"/>
    <b v="0"/>
    <n v="24"/>
    <b v="1"/>
    <x v="7"/>
    <n v="104"/>
    <n v="43.13"/>
    <x v="2"/>
    <x v="7"/>
    <x v="3559"/>
    <d v="2014-12-09T16:31:36"/>
    <x v="2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x v="7"/>
    <n v="108"/>
    <n v="46.89"/>
    <x v="2"/>
    <x v="7"/>
    <x v="3560"/>
    <d v="2014-12-03T07:58:03"/>
    <x v="2"/>
  </r>
  <r>
    <n v="3561"/>
    <s v="How You Kiss Me... at FringeNYC 2015"/>
    <s v="How You Kiss Me Is Not How I Like To Be Kissed_x000a__x000a_a new play by Dan Giles_x000a__x000a_coming to FringeNYC 2015_x000a__x000a_www.howyoukissme.com"/>
    <x v="1"/>
    <n v="2560"/>
    <x v="0"/>
    <s v="US"/>
    <s v="USD"/>
    <n v="1438799760"/>
    <n v="1437236378"/>
    <b v="0"/>
    <n v="54"/>
    <b v="1"/>
    <x v="7"/>
    <n v="102"/>
    <n v="47.41"/>
    <x v="2"/>
    <x v="7"/>
    <x v="3561"/>
    <d v="2014-09-30T20:36:53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x v="416"/>
    <n v="469"/>
    <x v="0"/>
    <s v="GB"/>
    <s v="GBP"/>
    <n v="1457906400"/>
    <n v="1457115427"/>
    <b v="0"/>
    <n v="31"/>
    <b v="1"/>
    <x v="7"/>
    <n v="149"/>
    <n v="15.13"/>
    <x v="2"/>
    <x v="7"/>
    <x v="3562"/>
    <d v="2015-05-22T13:41:22"/>
    <x v="4"/>
  </r>
  <r>
    <n v="3563"/>
    <s v="A History, w Nowell Edmurnds at the Edinburgh Fringe!"/>
    <s v="Written a solo show about celebrity, and I'll be performing it at the famous Just The Tonic this Edinburgh Fringe - Help me get there!"/>
    <x v="4"/>
    <n v="527.45000000000005"/>
    <x v="0"/>
    <s v="GB"/>
    <s v="GBP"/>
    <n v="1470078000"/>
    <n v="1467648456"/>
    <b v="0"/>
    <n v="25"/>
    <b v="1"/>
    <x v="7"/>
    <n v="105"/>
    <n v="21.1"/>
    <x v="2"/>
    <x v="7"/>
    <x v="3563"/>
    <d v="2014-10-09T09:00:46"/>
    <x v="4"/>
  </r>
  <r>
    <n v="3564"/>
    <s v="The Pillowman Aberdeen"/>
    <s v="Multi Award-Winng play THE PILLOWMAN coming to the Arts Centre Theatre, Aberdeen"/>
    <x v="29"/>
    <n v="1005"/>
    <x v="0"/>
    <s v="GB"/>
    <s v="GBP"/>
    <n v="1444060800"/>
    <n v="1440082649"/>
    <b v="0"/>
    <n v="17"/>
    <b v="1"/>
    <x v="7"/>
    <n v="101"/>
    <n v="59.12"/>
    <x v="2"/>
    <x v="7"/>
    <x v="3564"/>
    <d v="2014-10-14T22:37:28"/>
    <x v="2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x v="7"/>
    <n v="131"/>
    <n v="97.92"/>
    <x v="2"/>
    <x v="7"/>
    <x v="3565"/>
    <d v="2016-07-10T18:48:47"/>
    <x v="5"/>
  </r>
  <r>
    <n v="3566"/>
    <s v="VANITY BITES BACK by Helen Duff"/>
    <s v="A &quot;bold, subversive and very funny&quot; clown cookery show about searching for self worth in a cheesecake - VAULT Festival &amp; Tour 2015"/>
    <x v="14"/>
    <n v="2095"/>
    <x v="0"/>
    <s v="GB"/>
    <s v="GBP"/>
    <n v="1422015083"/>
    <n v="1419423083"/>
    <b v="0"/>
    <n v="38"/>
    <b v="1"/>
    <x v="7"/>
    <n v="105"/>
    <n v="55.13"/>
    <x v="2"/>
    <x v="7"/>
    <x v="3566"/>
    <d v="2016-10-06T13:10:54"/>
    <x v="5"/>
  </r>
  <r>
    <n v="3567"/>
    <s v="Back To Blackbrick- A new play with live music"/>
    <s v="First stage adaptation of Sarah Moore Fitzgerald's beautiful novel about Alzheimer's and time travel with a live folk score."/>
    <x v="29"/>
    <n v="1088"/>
    <x v="0"/>
    <s v="GB"/>
    <s v="GBP"/>
    <n v="1433964444"/>
    <n v="1431372444"/>
    <b v="0"/>
    <n v="41"/>
    <b v="1"/>
    <x v="7"/>
    <n v="109"/>
    <n v="26.54"/>
    <x v="2"/>
    <x v="7"/>
    <x v="3567"/>
    <d v="2015-03-30T18:53:03"/>
    <x v="2"/>
  </r>
  <r>
    <n v="3568"/>
    <s v="The Fairy Tale: A Little Daylight"/>
    <s v="GK. Jr (for student actors 12 and under) will bring George Macdonald's story to life. 10+ speaking parts &amp; many non-speaking parts!"/>
    <x v="29"/>
    <n v="1110"/>
    <x v="0"/>
    <s v="US"/>
    <s v="USD"/>
    <n v="1410975994"/>
    <n v="1408383994"/>
    <b v="0"/>
    <n v="19"/>
    <b v="1"/>
    <x v="7"/>
    <n v="111"/>
    <n v="58.42"/>
    <x v="2"/>
    <x v="7"/>
    <x v="3568"/>
    <d v="2016-03-31T17:36:17"/>
    <x v="5"/>
  </r>
  <r>
    <n v="3569"/>
    <s v="Green Light Productions produces theatre created by women"/>
    <s v="In 2015, Green Light is producing 3 shows of new plays exclusively written, directed and created by women- help make it happen!"/>
    <x v="11"/>
    <n v="5024"/>
    <x v="0"/>
    <s v="US"/>
    <s v="USD"/>
    <n v="1420734696"/>
    <n v="1418142696"/>
    <b v="0"/>
    <n v="41"/>
    <b v="1"/>
    <x v="7"/>
    <n v="100"/>
    <n v="122.54"/>
    <x v="2"/>
    <x v="7"/>
    <x v="3569"/>
    <d v="2016-03-01T18:17:36"/>
    <x v="5"/>
  </r>
  <r>
    <n v="3570"/>
    <s v="The Lower Depths"/>
    <s v="Theatre Machine presents an all-new adaptation of Maxim Gorky's classic of Russian theatre, The Lower Depths."/>
    <x v="14"/>
    <n v="2287"/>
    <x v="0"/>
    <s v="US"/>
    <s v="USD"/>
    <n v="1420009200"/>
    <n v="1417593483"/>
    <b v="0"/>
    <n v="26"/>
    <b v="1"/>
    <x v="7"/>
    <n v="114"/>
    <n v="87.96"/>
    <x v="2"/>
    <x v="7"/>
    <x v="3570"/>
    <d v="2015-01-22T04:13:42"/>
    <x v="5"/>
  </r>
  <r>
    <n v="3571"/>
    <s v="Cans at Theatre503"/>
    <s v="Support Kuleshovâ€™s first full length production; help to build the set and bring a fierce and important new play to life"/>
    <x v="16"/>
    <n v="1831"/>
    <x v="0"/>
    <s v="GB"/>
    <s v="GBP"/>
    <n v="1414701413"/>
    <n v="1412109413"/>
    <b v="0"/>
    <n v="25"/>
    <b v="1"/>
    <x v="7"/>
    <n v="122"/>
    <n v="73.239999999999995"/>
    <x v="2"/>
    <x v="7"/>
    <x v="3571"/>
    <d v="2014-07-16T11:18:30"/>
    <x v="5"/>
  </r>
  <r>
    <n v="3572"/>
    <s v="Monster"/>
    <s v="A darkly comic one woman show by Abram Rooney as part of The Camden Fringe 2015."/>
    <x v="4"/>
    <n v="500"/>
    <x v="0"/>
    <s v="GB"/>
    <s v="GBP"/>
    <n v="1434894082"/>
    <n v="1432302082"/>
    <b v="0"/>
    <n v="9"/>
    <b v="1"/>
    <x v="7"/>
    <n v="100"/>
    <n v="55.56"/>
    <x v="2"/>
    <x v="7"/>
    <x v="3572"/>
    <d v="2016-03-22T02:18:02"/>
    <x v="2"/>
  </r>
  <r>
    <n v="3573"/>
    <s v="Licensed To Ill"/>
    <s v="London based theatre makers collaborating to create a new show about the history of HipHop."/>
    <x v="10"/>
    <n v="3084"/>
    <x v="0"/>
    <s v="GB"/>
    <s v="GBP"/>
    <n v="1415440846"/>
    <n v="1412845246"/>
    <b v="0"/>
    <n v="78"/>
    <b v="1"/>
    <x v="7"/>
    <n v="103"/>
    <n v="39.54"/>
    <x v="2"/>
    <x v="7"/>
    <x v="3573"/>
    <d v="2016-02-18T10:13:25"/>
    <x v="5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x v="7"/>
    <n v="106"/>
    <n v="136.78"/>
    <x v="2"/>
    <x v="7"/>
    <x v="3574"/>
    <d v="2015-06-13T07:35:44"/>
    <x v="5"/>
  </r>
  <r>
    <n v="3575"/>
    <s v="AnaiÌˆs Nin Goes to Hell"/>
    <s v="An island in hell. Cleopatra, Joan of Arc, &amp; Queen Victoria wait, trapped in the memory of who they were... until AnaiÌˆs Nin shows up."/>
    <x v="5"/>
    <n v="10133"/>
    <x v="0"/>
    <s v="US"/>
    <s v="USD"/>
    <n v="1470887940"/>
    <n v="1468176527"/>
    <b v="0"/>
    <n v="102"/>
    <b v="1"/>
    <x v="7"/>
    <n v="101"/>
    <n v="99.34"/>
    <x v="2"/>
    <x v="7"/>
    <x v="3575"/>
    <d v="2014-11-21T17:11:30"/>
    <x v="4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x v="7"/>
    <n v="100"/>
    <n v="20"/>
    <x v="2"/>
    <x v="7"/>
    <x v="3576"/>
    <d v="2016-07-25T16:44:30"/>
    <x v="4"/>
  </r>
  <r>
    <n v="3577"/>
    <s v="The Laramie Project in Utah County"/>
    <s v="Our goal is to bring this story of one town's processing of tragedy and their own community identity to Utah County."/>
    <x v="21"/>
    <n v="780"/>
    <x v="0"/>
    <s v="US"/>
    <s v="USD"/>
    <n v="1430029680"/>
    <n v="1427741583"/>
    <b v="0"/>
    <n v="27"/>
    <b v="1"/>
    <x v="7"/>
    <n v="130"/>
    <n v="28.89"/>
    <x v="2"/>
    <x v="7"/>
    <x v="3577"/>
    <d v="2016-05-13T12:57:34"/>
    <x v="2"/>
  </r>
  <r>
    <n v="3578"/>
    <s v="Home"/>
    <s v="An unsparing, slightly surreal look at the effects of the private rented sector on two young women. Based on real events."/>
    <x v="16"/>
    <n v="1500.2"/>
    <x v="0"/>
    <s v="GB"/>
    <s v="GBP"/>
    <n v="1462037777"/>
    <n v="1459445777"/>
    <b v="0"/>
    <n v="37"/>
    <b v="1"/>
    <x v="7"/>
    <n v="100"/>
    <n v="40.549999999999997"/>
    <x v="2"/>
    <x v="7"/>
    <x v="3578"/>
    <d v="2015-04-07T19:53:30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x v="4"/>
    <n v="500"/>
    <x v="0"/>
    <s v="GB"/>
    <s v="GBP"/>
    <n v="1459444656"/>
    <n v="1456856256"/>
    <b v="0"/>
    <n v="14"/>
    <b v="1"/>
    <x v="7"/>
    <n v="100"/>
    <n v="35.71"/>
    <x v="2"/>
    <x v="7"/>
    <x v="3579"/>
    <d v="2015-05-01T15:32:27"/>
    <x v="4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x v="7"/>
    <n v="114"/>
    <n v="37.96"/>
    <x v="2"/>
    <x v="7"/>
    <x v="3580"/>
    <d v="2014-09-20T08:00:34"/>
    <x v="2"/>
  </r>
  <r>
    <n v="3581"/>
    <s v="Get FREAK to the Edinburgh Fringe"/>
    <s v="An extraordinary, punchy and provocative new play, providing a voice for women to address their sexuality and self worth. #EDFREAK"/>
    <x v="16"/>
    <n v="1500"/>
    <x v="0"/>
    <s v="GB"/>
    <s v="GBP"/>
    <n v="1406719110"/>
    <n v="1405509510"/>
    <b v="0"/>
    <n v="45"/>
    <b v="1"/>
    <x v="7"/>
    <n v="100"/>
    <n v="33.33"/>
    <x v="2"/>
    <x v="7"/>
    <x v="3581"/>
    <d v="2014-12-30T22:45:44"/>
    <x v="5"/>
  </r>
  <r>
    <n v="3582"/>
    <s v="REALLY REALLY"/>
    <s v="A contemporary American play touching on the scorching realities of growing up in the Millennial generation."/>
    <x v="29"/>
    <n v="2870"/>
    <x v="0"/>
    <s v="US"/>
    <s v="USD"/>
    <n v="1459822682"/>
    <n v="1458613082"/>
    <b v="0"/>
    <n v="49"/>
    <b v="1"/>
    <x v="7"/>
    <n v="287"/>
    <n v="58.57"/>
    <x v="2"/>
    <x v="7"/>
    <x v="3582"/>
    <d v="2014-12-15T19:55:07"/>
    <x v="4"/>
  </r>
  <r>
    <n v="3583"/>
    <s v="The Tragedy of Mario and Juliet"/>
    <s v="Bumbling architect Romeo and handsome contractor Mario meet their match while building a balcony for Verona, NJ siren, Juliet."/>
    <x v="10"/>
    <n v="3255"/>
    <x v="0"/>
    <s v="US"/>
    <s v="USD"/>
    <n v="1460970805"/>
    <n v="1455790405"/>
    <b v="0"/>
    <n v="24"/>
    <b v="1"/>
    <x v="7"/>
    <n v="109"/>
    <n v="135.63"/>
    <x v="2"/>
    <x v="7"/>
    <x v="3583"/>
    <d v="2014-12-01T21:33:59"/>
    <x v="4"/>
  </r>
  <r>
    <n v="3584"/>
    <s v="Pramkicker - Edinburgh and Beyond"/>
    <s v="Critically-acclaimed Old Trunk are back with their new play. _x000a_PRAMKICKER. _x000a__x000a_Written by Sadie Hasler &amp; directed by Sarah Mayhew."/>
    <x v="10"/>
    <n v="3465"/>
    <x v="0"/>
    <s v="GB"/>
    <s v="GBP"/>
    <n v="1436772944"/>
    <n v="1434180944"/>
    <b v="0"/>
    <n v="112"/>
    <b v="1"/>
    <x v="7"/>
    <n v="116"/>
    <n v="30.94"/>
    <x v="2"/>
    <x v="7"/>
    <x v="3584"/>
    <d v="2016-08-10T01:36:22"/>
    <x v="2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x v="7"/>
    <n v="119"/>
    <n v="176.09"/>
    <x v="2"/>
    <x v="7"/>
    <x v="3585"/>
    <d v="2015-02-15T00:12:03"/>
    <x v="5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x v="7"/>
    <n v="109"/>
    <n v="151.97999999999999"/>
    <x v="2"/>
    <x v="7"/>
    <x v="3586"/>
    <d v="2014-08-05T17:09:42"/>
    <x v="4"/>
  </r>
  <r>
    <n v="3587"/>
    <s v="Blue Stockings @ The Cockpit Theatre"/>
    <s v="The GSA BA (Hons) Acting class of 2016 are taking a transfer of their GSA Production to The Cockpit Theatre in London"/>
    <x v="4"/>
    <n v="633"/>
    <x v="0"/>
    <s v="GB"/>
    <s v="GBP"/>
    <n v="1467054000"/>
    <n v="1463144254"/>
    <b v="0"/>
    <n v="28"/>
    <b v="1"/>
    <x v="7"/>
    <n v="127"/>
    <n v="22.61"/>
    <x v="2"/>
    <x v="7"/>
    <x v="3587"/>
    <d v="2016-02-17T14:03:10"/>
    <x v="4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x v="7"/>
    <n v="101"/>
    <n v="18.27"/>
    <x v="2"/>
    <x v="7"/>
    <x v="3588"/>
    <d v="2014-08-15T19:10:22"/>
    <x v="2"/>
  </r>
  <r>
    <n v="3589"/>
    <s v="God is a Woman (The Untitled Mitchell Buckley Project)"/>
    <s v="After being officially selected for the 2015 FringeNYC Festival, we are looking for your help to put on this new and exciting play!"/>
    <x v="24"/>
    <n v="5100"/>
    <x v="0"/>
    <s v="US"/>
    <s v="USD"/>
    <n v="1432654347"/>
    <n v="1430494347"/>
    <b v="0"/>
    <n v="62"/>
    <b v="1"/>
    <x v="7"/>
    <n v="128"/>
    <n v="82.26"/>
    <x v="2"/>
    <x v="7"/>
    <x v="3589"/>
    <d v="2015-08-04T19:04:37"/>
    <x v="2"/>
  </r>
  <r>
    <n v="3590"/>
    <s v="The Glasshouse"/>
    <s v="Two men on trial for desertion, confined within a Glasshouse. How long can friendship last? How much can a man stand before he breaks?"/>
    <x v="11"/>
    <n v="5003"/>
    <x v="0"/>
    <s v="GB"/>
    <s v="GBP"/>
    <n v="1413792034"/>
    <n v="1411200034"/>
    <b v="0"/>
    <n v="73"/>
    <b v="1"/>
    <x v="7"/>
    <n v="100"/>
    <n v="68.53"/>
    <x v="2"/>
    <x v="7"/>
    <x v="3590"/>
    <d v="2016-09-15T20:22:44"/>
    <x v="5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x v="7"/>
    <n v="175"/>
    <n v="68.06"/>
    <x v="2"/>
    <x v="7"/>
    <x v="3591"/>
    <d v="2014-12-17T23:58:02"/>
    <x v="5"/>
  </r>
  <r>
    <n v="3592"/>
    <s v="boom- a play by Peter Sinn Nachtrieb"/>
    <s v="Sex. Fish. A COMET THAT DESTROYS THE WORLD. boom a play by Peter Sinn Nachtrieb- Feb 19-21 at The Bridge in NYC."/>
    <x v="14"/>
    <n v="2545"/>
    <x v="0"/>
    <s v="US"/>
    <s v="USD"/>
    <n v="1423630740"/>
    <n v="1418673307"/>
    <b v="0"/>
    <n v="35"/>
    <b v="1"/>
    <x v="7"/>
    <n v="127"/>
    <n v="72.709999999999994"/>
    <x v="2"/>
    <x v="7"/>
    <x v="3592"/>
    <d v="2016-03-18T21:27:59"/>
    <x v="5"/>
  </r>
  <r>
    <n v="3593"/>
    <s v="&quot;Lucy &amp; Vincente&quot; A New Play about Lucille Ball"/>
    <s v="A staged reading for &quot;Lucy &amp; Vincente&quot; in NYC. A new play about Lucille Ball &amp; Vincente Minnelli in Hollywood, 1953."/>
    <x v="10"/>
    <n v="3319"/>
    <x v="0"/>
    <s v="US"/>
    <s v="USD"/>
    <n v="1420489560"/>
    <n v="1417469639"/>
    <b v="0"/>
    <n v="43"/>
    <b v="1"/>
    <x v="7"/>
    <n v="111"/>
    <n v="77.19"/>
    <x v="2"/>
    <x v="7"/>
    <x v="3593"/>
    <d v="2015-10-06T20:44:40"/>
    <x v="5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x v="7"/>
    <n v="126"/>
    <n v="55.97"/>
    <x v="2"/>
    <x v="7"/>
    <x v="3594"/>
    <d v="2016-04-23T00:22:36"/>
    <x v="4"/>
  </r>
  <r>
    <n v="3595"/>
    <s v="The Flu Season"/>
    <s v="A new theatre company staging Will Eno's The Flu Season in Seattle"/>
    <x v="28"/>
    <n v="3081"/>
    <x v="0"/>
    <s v="US"/>
    <s v="USD"/>
    <n v="1426229940"/>
    <n v="1423959123"/>
    <b v="0"/>
    <n v="62"/>
    <b v="1"/>
    <x v="7"/>
    <n v="119"/>
    <n v="49.69"/>
    <x v="2"/>
    <x v="7"/>
    <x v="3595"/>
    <d v="2016-01-14T19:02:06"/>
    <x v="2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x v="7"/>
    <n v="108"/>
    <n v="79"/>
    <x v="2"/>
    <x v="7"/>
    <x v="3596"/>
    <d v="2016-07-15T14:30:57"/>
    <x v="5"/>
  </r>
  <r>
    <n v="3597"/>
    <s v="Akvavit Theatre presents NOTHING OF ME by Arne Lygre"/>
    <s v="&quot;I think that I have my own will. I can stop this, I tell myself. But it's not true.&quot;"/>
    <x v="1"/>
    <n v="2565"/>
    <x v="0"/>
    <s v="US"/>
    <s v="USD"/>
    <n v="1456984740"/>
    <n v="1455717790"/>
    <b v="0"/>
    <n v="33"/>
    <b v="1"/>
    <x v="7"/>
    <n v="103"/>
    <n v="77.73"/>
    <x v="2"/>
    <x v="7"/>
    <x v="3597"/>
    <d v="2015-11-30T23:08:02"/>
    <x v="4"/>
  </r>
  <r>
    <n v="3598"/>
    <s v="Cinderella"/>
    <s v="River City Theatre Company needs your support as we embark on our thirteenth production, CINDERELLA!"/>
    <x v="29"/>
    <n v="1101"/>
    <x v="0"/>
    <s v="US"/>
    <s v="USD"/>
    <n v="1409720340"/>
    <n v="1408129822"/>
    <b v="0"/>
    <n v="27"/>
    <b v="1"/>
    <x v="7"/>
    <n v="110"/>
    <n v="40.78"/>
    <x v="2"/>
    <x v="7"/>
    <x v="3598"/>
    <d v="2016-05-16T17:01:30"/>
    <x v="5"/>
  </r>
  <r>
    <n v="3599"/>
    <s v="Promised Land"/>
    <s v="Help Chrysalis get this production off the ground!  An original play, we only need $500 to get this production on its feet!"/>
    <x v="4"/>
    <n v="1010"/>
    <x v="0"/>
    <s v="US"/>
    <s v="USD"/>
    <n v="1440892800"/>
    <n v="1438715077"/>
    <b v="0"/>
    <n v="17"/>
    <b v="1"/>
    <x v="7"/>
    <n v="202"/>
    <n v="59.41"/>
    <x v="2"/>
    <x v="7"/>
    <x v="3599"/>
    <d v="2016-02-29T23:48:05"/>
    <x v="2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x v="7"/>
    <n v="130"/>
    <n v="3.25"/>
    <x v="2"/>
    <x v="7"/>
    <x v="3600"/>
    <d v="2015-07-18T10:22:16"/>
    <x v="4"/>
  </r>
  <r>
    <n v="3601"/>
    <s v="Pink Confetti at The Courtyard Theatre, Hoxton"/>
    <s v="New play 'Pink Confetti' by Paul Roberts at The Courtyard Theatre produced by Etch and directed by Oliver Dawe."/>
    <x v="14"/>
    <n v="2087"/>
    <x v="0"/>
    <s v="GB"/>
    <s v="GBP"/>
    <n v="1421452682"/>
    <n v="1418860682"/>
    <b v="0"/>
    <n v="53"/>
    <b v="1"/>
    <x v="7"/>
    <n v="104"/>
    <n v="39.380000000000003"/>
    <x v="2"/>
    <x v="7"/>
    <x v="3601"/>
    <d v="2015-03-09T08:53:21"/>
    <x v="5"/>
  </r>
  <r>
    <n v="3602"/>
    <s v="Red Lion Theatre Presents Shakespeare's Macbeth"/>
    <s v="A student directed and student performed production of Shakespeare's Macbeth in Milwaukee's beautiful Lake Park on June 3rd &amp; 4th"/>
    <x v="24"/>
    <n v="4002"/>
    <x v="0"/>
    <s v="US"/>
    <s v="USD"/>
    <n v="1463520479"/>
    <n v="1458336479"/>
    <b v="0"/>
    <n v="49"/>
    <b v="1"/>
    <x v="7"/>
    <n v="100"/>
    <n v="81.67"/>
    <x v="2"/>
    <x v="7"/>
    <x v="3602"/>
    <d v="2014-05-30T17:26:51"/>
    <x v="4"/>
  </r>
  <r>
    <n v="3603"/>
    <s v="Thank You For Waiting"/>
    <s v="Help produce &quot;Thank You For Waiting,&quot; a new play that explores friendship, loss, and mental illness, at the 2016 Frigid Festival!"/>
    <x v="16"/>
    <n v="2560"/>
    <x v="0"/>
    <s v="US"/>
    <s v="USD"/>
    <n v="1446759880"/>
    <n v="1444164280"/>
    <b v="0"/>
    <n v="57"/>
    <b v="1"/>
    <x v="7"/>
    <n v="171"/>
    <n v="44.91"/>
    <x v="2"/>
    <x v="7"/>
    <x v="3603"/>
    <d v="2014-05-29T14:09:34"/>
    <x v="2"/>
  </r>
  <r>
    <n v="3604"/>
    <s v="Suddenly Split &amp; Swiping Over"/>
    <s v="â€œSuddenly Split &amp; Swiping Overâ€ is a sassy and heartfelt one-woman show about ending a longterm relationship and starting over."/>
    <x v="10"/>
    <n v="3385"/>
    <x v="0"/>
    <s v="US"/>
    <s v="USD"/>
    <n v="1461913140"/>
    <n v="1461370956"/>
    <b v="0"/>
    <n v="69"/>
    <b v="1"/>
    <x v="7"/>
    <n v="113"/>
    <n v="49.06"/>
    <x v="2"/>
    <x v="7"/>
    <x v="3604"/>
    <d v="2015-05-20T01:00:16"/>
    <x v="4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x v="7"/>
    <n v="184"/>
    <n v="30.67"/>
    <x v="2"/>
    <x v="7"/>
    <x v="3605"/>
    <d v="2015-11-10T14:14:56"/>
    <x v="4"/>
  </r>
  <r>
    <n v="3606"/>
    <s v="Critical Ambition - BLINK by Phil Porter"/>
    <s v="Support Swansea's youngest theatre company Critical Ambition, in their co-production of BLINK with Volcano and The Other Room."/>
    <x v="10"/>
    <n v="3908"/>
    <x v="0"/>
    <s v="GB"/>
    <s v="GBP"/>
    <n v="1471185057"/>
    <n v="1468593057"/>
    <b v="0"/>
    <n v="64"/>
    <b v="1"/>
    <x v="7"/>
    <n v="130"/>
    <n v="61.06"/>
    <x v="2"/>
    <x v="7"/>
    <x v="3606"/>
    <d v="2015-02-17T22:47:44"/>
    <x v="4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x v="7"/>
    <n v="105"/>
    <n v="29"/>
    <x v="2"/>
    <x v="7"/>
    <x v="3607"/>
    <d v="2017-02-13T14:38:49"/>
    <x v="2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x v="7"/>
    <n v="100"/>
    <n v="29.63"/>
    <x v="2"/>
    <x v="7"/>
    <x v="3608"/>
    <d v="2015-05-04T15:04:10"/>
    <x v="4"/>
  </r>
  <r>
    <n v="3609"/>
    <s v="KHOJALY - Giving a voice to refugees across the world"/>
    <s v="KHOJALY is a new play that gives a voice to refugees the world over, telling the story of the survivors of the 1992 massacre in Khojaly"/>
    <x v="417"/>
    <n v="3005"/>
    <x v="0"/>
    <s v="GB"/>
    <s v="GBP"/>
    <n v="1459378085"/>
    <n v="1456789685"/>
    <b v="0"/>
    <n v="21"/>
    <b v="1"/>
    <x v="7"/>
    <n v="153"/>
    <n v="143.1"/>
    <x v="2"/>
    <x v="7"/>
    <x v="3609"/>
    <d v="2016-10-18T03:10:26"/>
    <x v="4"/>
  </r>
  <r>
    <n v="3610"/>
    <s v="The Florence Company presents 'America'"/>
    <s v="The Florence Company premieres its first stage play at the Chelsea Theatre in London with an original piece of writing"/>
    <x v="29"/>
    <n v="1623"/>
    <x v="0"/>
    <s v="GB"/>
    <s v="GBP"/>
    <n v="1439806936"/>
    <n v="1437214936"/>
    <b v="0"/>
    <n v="31"/>
    <b v="1"/>
    <x v="7"/>
    <n v="162"/>
    <n v="52.35"/>
    <x v="2"/>
    <x v="7"/>
    <x v="3610"/>
    <d v="2015-02-02T22:31:01"/>
    <x v="2"/>
  </r>
  <r>
    <n v="3611"/>
    <s v="Xavier Project: Leftovers"/>
    <s v="How do you retain a sense identity after losing your home, your family and your country? Leftovers is a play about refugees in Nairobi."/>
    <x v="1"/>
    <n v="3400"/>
    <x v="0"/>
    <s v="GB"/>
    <s v="GBP"/>
    <n v="1428483201"/>
    <n v="1425891201"/>
    <b v="0"/>
    <n v="51"/>
    <b v="1"/>
    <x v="7"/>
    <n v="136"/>
    <n v="66.67"/>
    <x v="2"/>
    <x v="7"/>
    <x v="3611"/>
    <d v="2016-09-06T22:27:24"/>
    <x v="2"/>
  </r>
  <r>
    <n v="3612"/>
    <s v="Welcome Back To Harlem: A Hellfighter's Story"/>
    <s v="A Harlem Hellfighter struggles to re-integrate into his community after heroically fighting for his country in WW1."/>
    <x v="11"/>
    <n v="7220"/>
    <x v="0"/>
    <s v="CA"/>
    <s v="CAD"/>
    <n v="1402334811"/>
    <n v="1401470811"/>
    <b v="0"/>
    <n v="57"/>
    <b v="1"/>
    <x v="7"/>
    <n v="144"/>
    <n v="126.67"/>
    <x v="2"/>
    <x v="7"/>
    <x v="3612"/>
    <d v="2014-08-26T05:19:31"/>
    <x v="5"/>
  </r>
  <r>
    <n v="3613"/>
    <s v="HIS NAME IS ARTHUR HOLMBERG"/>
    <s v="a woman walks into a bar except she looks like a man and no one's serving drinks. one night only"/>
    <x v="22"/>
    <n v="1250"/>
    <x v="0"/>
    <s v="US"/>
    <s v="USD"/>
    <n v="1403964574"/>
    <n v="1401372574"/>
    <b v="0"/>
    <n v="20"/>
    <b v="1"/>
    <x v="7"/>
    <n v="100"/>
    <n v="62.5"/>
    <x v="2"/>
    <x v="7"/>
    <x v="3613"/>
    <d v="2014-07-08T17:41:10"/>
    <x v="5"/>
  </r>
  <r>
    <n v="3614"/>
    <s v="Gruesome Playground Injuries"/>
    <s v="A production of &quot;Gruesome Playground Injuries&quot; by Rajiv Joseph July 24th-August 9th at The Bakery in Denver, CO."/>
    <x v="1"/>
    <n v="2520"/>
    <x v="0"/>
    <s v="US"/>
    <s v="USD"/>
    <n v="1434675616"/>
    <n v="1432083616"/>
    <b v="0"/>
    <n v="71"/>
    <b v="1"/>
    <x v="7"/>
    <n v="101"/>
    <n v="35.49"/>
    <x v="2"/>
    <x v="7"/>
    <x v="3614"/>
    <d v="2016-06-24T18:34:50"/>
    <x v="2"/>
  </r>
  <r>
    <n v="3615"/>
    <s v="See Bob Run by Daniel MacIvor"/>
    <s v="Bob is on the road. Bob is on the run. But from what? Will she make it to her destination and what will she find whens she gets there?"/>
    <x v="1"/>
    <n v="2670"/>
    <x v="0"/>
    <s v="GB"/>
    <s v="GBP"/>
    <n v="1449756896"/>
    <n v="1447164896"/>
    <b v="0"/>
    <n v="72"/>
    <b v="1"/>
    <x v="7"/>
    <n v="107"/>
    <n v="37.08"/>
    <x v="2"/>
    <x v="7"/>
    <x v="3615"/>
    <d v="2015-06-02T15:39:37"/>
    <x v="2"/>
  </r>
  <r>
    <n v="3616"/>
    <s v="Taming of the Shrew - New Wimbledon Theatre"/>
    <s v="A vibrant, gender-inverted film-noir adaptation of Shakespeare's brutal comedy Taming of the Shrew, a visceral physical spectacle."/>
    <x v="1"/>
    <n v="3120"/>
    <x v="0"/>
    <s v="GB"/>
    <s v="GBP"/>
    <n v="1426801664"/>
    <n v="1424213264"/>
    <b v="0"/>
    <n v="45"/>
    <b v="1"/>
    <x v="7"/>
    <n v="125"/>
    <n v="69.33"/>
    <x v="2"/>
    <x v="7"/>
    <x v="3616"/>
    <d v="2014-07-26T16:00:57"/>
    <x v="2"/>
  </r>
  <r>
    <n v="3617"/>
    <s v="One Good Night by Aisling Caffrey"/>
    <s v="Venue hire and payment of designer for a darkly comic, all female play about power - losing it, wanting it and fighting to get it back"/>
    <x v="418"/>
    <n v="880"/>
    <x v="0"/>
    <s v="GB"/>
    <s v="GBP"/>
    <n v="1488240000"/>
    <n v="1486996729"/>
    <b v="0"/>
    <n v="51"/>
    <b v="1"/>
    <x v="7"/>
    <n v="119"/>
    <n v="17.25"/>
    <x v="2"/>
    <x v="7"/>
    <x v="3617"/>
    <d v="2016-03-31T17:48:07"/>
    <x v="3"/>
  </r>
  <r>
    <n v="3618"/>
    <s v="Checkpoint 22"/>
    <s v="The play yet to be described as &quot;A surefire Edinburgh Fringe Festival Cult Hit&quot;. Coming to the Underbelly, Edinburgh, 5th-30th August."/>
    <x v="14"/>
    <n v="2020"/>
    <x v="0"/>
    <s v="GB"/>
    <s v="GBP"/>
    <n v="1433343850"/>
    <n v="1430751850"/>
    <b v="0"/>
    <n v="56"/>
    <b v="1"/>
    <x v="7"/>
    <n v="101"/>
    <n v="36.07"/>
    <x v="2"/>
    <x v="7"/>
    <x v="3618"/>
    <d v="2015-10-14T19:59:56"/>
    <x v="2"/>
  </r>
  <r>
    <n v="3619"/>
    <s v="VST presents Sincerity Forever"/>
    <s v="We are a fledgling theatre company based in Atlanta looking to fund our first show, Sincerity Forever by playwright Mac Wellman."/>
    <x v="29"/>
    <n v="1130"/>
    <x v="0"/>
    <s v="US"/>
    <s v="USD"/>
    <n v="1479592800"/>
    <n v="1476760226"/>
    <b v="0"/>
    <n v="17"/>
    <b v="1"/>
    <x v="7"/>
    <n v="113"/>
    <n v="66.47"/>
    <x v="2"/>
    <x v="7"/>
    <x v="3619"/>
    <d v="2016-03-08T02:16:04"/>
    <x v="4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x v="7"/>
    <n v="105"/>
    <n v="56.07"/>
    <x v="2"/>
    <x v="7"/>
    <x v="3620"/>
    <d v="2016-06-27T15:19:29"/>
    <x v="2"/>
  </r>
  <r>
    <n v="3621"/>
    <s v="EverScape"/>
    <s v="Bare Theatre and Sonorous Road collaborate on the NC debut of  Allan Maule's gamer fantasy play that was extended in New York."/>
    <x v="10"/>
    <n v="3292"/>
    <x v="0"/>
    <s v="US"/>
    <s v="USD"/>
    <n v="1475269200"/>
    <n v="1473200844"/>
    <b v="0"/>
    <n v="70"/>
    <b v="1"/>
    <x v="7"/>
    <n v="110"/>
    <n v="47.03"/>
    <x v="2"/>
    <x v="7"/>
    <x v="3621"/>
    <d v="2014-08-29T18:04:57"/>
    <x v="4"/>
  </r>
  <r>
    <n v="3622"/>
    <s v="Shakespeare's Pericles, Prince of Tyre"/>
    <s v="5 actors. 39 characters. 1 epic adventure. Presented by the Cradle Theatre Company."/>
    <x v="29"/>
    <n v="1000.99"/>
    <x v="0"/>
    <s v="US"/>
    <s v="USD"/>
    <n v="1411874580"/>
    <n v="1409030371"/>
    <b v="0"/>
    <n v="21"/>
    <b v="1"/>
    <x v="7"/>
    <n v="100"/>
    <n v="47.67"/>
    <x v="2"/>
    <x v="7"/>
    <x v="3622"/>
    <d v="2016-06-25T20:41:37"/>
    <x v="5"/>
  </r>
  <r>
    <n v="3623"/>
    <s v="Since I've Been Here"/>
    <s v="An original play exploring the complications of romantic relationships in all forms."/>
    <x v="1"/>
    <n v="3000"/>
    <x v="0"/>
    <s v="US"/>
    <s v="USD"/>
    <n v="1406358000"/>
    <n v="1404841270"/>
    <b v="0"/>
    <n v="34"/>
    <b v="1"/>
    <x v="7"/>
    <n v="120"/>
    <n v="88.24"/>
    <x v="2"/>
    <x v="7"/>
    <x v="3623"/>
    <d v="2016-10-06T14:57:47"/>
    <x v="5"/>
  </r>
  <r>
    <n v="3624"/>
    <s v="&quot;The Next Event&quot;"/>
    <s v="â€œThe Event of a Lifetimeâ€¦â€_x000a__x000a_After the books stopped selling, and family disappears..the next event is closer than expected for him."/>
    <x v="10"/>
    <n v="3148"/>
    <x v="0"/>
    <s v="US"/>
    <s v="USD"/>
    <n v="1471977290"/>
    <n v="1466793290"/>
    <b v="0"/>
    <n v="39"/>
    <b v="1"/>
    <x v="7"/>
    <n v="105"/>
    <n v="80.72"/>
    <x v="2"/>
    <x v="7"/>
    <x v="3624"/>
    <d v="2016-11-27T03:59:34"/>
    <x v="4"/>
  </r>
  <r>
    <n v="3625"/>
    <s v="Village Pub Theatre- FRINGE 2015"/>
    <s v="Help us run Leithâ€™s acclaimed, year round pub theatre VPT as part of Edinburgh Fringe 2015. Presenting 72 short plays over two weeks."/>
    <x v="10"/>
    <n v="3080"/>
    <x v="0"/>
    <s v="GB"/>
    <s v="GBP"/>
    <n v="1435851577"/>
    <n v="1433259577"/>
    <b v="0"/>
    <n v="78"/>
    <b v="1"/>
    <x v="7"/>
    <n v="103"/>
    <n v="39.49"/>
    <x v="2"/>
    <x v="7"/>
    <x v="3625"/>
    <d v="2016-03-21T21:11:16"/>
    <x v="2"/>
  </r>
  <r>
    <n v="3626"/>
    <s v="These are your lives."/>
    <s v="The first four-week performance run for our dance-theatre company, Geste Records, to be performed at The Yard Theatre in September."/>
    <x v="24"/>
    <n v="4073"/>
    <x v="0"/>
    <s v="GB"/>
    <s v="GBP"/>
    <n v="1408204857"/>
    <n v="1406390457"/>
    <b v="0"/>
    <n v="48"/>
    <b v="1"/>
    <x v="7"/>
    <n v="102"/>
    <n v="84.85"/>
    <x v="2"/>
    <x v="7"/>
    <x v="3626"/>
    <d v="2015-08-10T16:40:29"/>
    <x v="5"/>
  </r>
  <r>
    <n v="3627"/>
    <s v="One Shot Theatre Company"/>
    <s v="One Shot Theatre Company is an organization that promotes youth theatre for social change, putting on shows that open a social dialogue"/>
    <x v="14"/>
    <n v="2000"/>
    <x v="0"/>
    <s v="US"/>
    <s v="USD"/>
    <n v="1463803140"/>
    <n v="1459446487"/>
    <b v="0"/>
    <n v="29"/>
    <b v="1"/>
    <x v="7"/>
    <n v="100"/>
    <n v="68.97"/>
    <x v="2"/>
    <x v="7"/>
    <x v="3627"/>
    <d v="2014-12-02T16:48:55"/>
    <x v="4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x v="40"/>
    <n v="0"/>
    <n v="0"/>
    <x v="2"/>
    <x v="40"/>
    <x v="3628"/>
    <d v="2015-02-18T16:08:52"/>
    <x v="2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x v="40"/>
    <n v="0"/>
    <n v="1"/>
    <x v="2"/>
    <x v="40"/>
    <x v="3629"/>
    <d v="2016-08-08T16:15:06"/>
    <x v="4"/>
  </r>
  <r>
    <n v="3785"/>
    <s v="Send &quot;Pawn&quot; to Edinburgh!"/>
    <s v="Chess. Betrayal. Blueberry yoghurts. &quot;Pawn&quot; - a new musical by Oxford students - needs funding to go to the Edinburgh Fringe!"/>
    <x v="14"/>
    <n v="3015"/>
    <x v="0"/>
    <s v="GB"/>
    <s v="GBP"/>
    <n v="1470132180"/>
    <n v="1467040769"/>
    <b v="0"/>
    <n v="30"/>
    <b v="1"/>
    <x v="40"/>
    <n v="151"/>
    <n v="100.5"/>
    <x v="2"/>
    <x v="40"/>
    <x v="3630"/>
    <d v="2015-04-10T18:45:30"/>
    <x v="4"/>
  </r>
  <r>
    <n v="3631"/>
    <s v="Evo: An Original Rock Opera"/>
    <s v="A revival of Shadowbox Live's Off-Broadway Rock Opera to uncompromisingly explore the darker urges of humankind. But we need your help!"/>
    <x v="419"/>
    <n v="8725"/>
    <x v="2"/>
    <s v="US"/>
    <s v="USD"/>
    <n v="1411444740"/>
    <n v="1409335497"/>
    <b v="0"/>
    <n v="59"/>
    <b v="0"/>
    <x v="40"/>
    <n v="51"/>
    <n v="147.88"/>
    <x v="2"/>
    <x v="40"/>
    <x v="3631"/>
    <d v="2014-09-17T15:02:59"/>
    <x v="5"/>
  </r>
  <r>
    <n v="3782"/>
    <s v="No Horizon - The forgotten story, told in a unique musical."/>
    <s v="No Horizon.  A unique musical inspired by the remarkable, forgotten story of Nicholas Saunderson - a tale of passion and aspiration."/>
    <x v="14"/>
    <n v="2035"/>
    <x v="0"/>
    <s v="GB"/>
    <s v="GBP"/>
    <n v="1469401200"/>
    <n v="1466887297"/>
    <b v="0"/>
    <n v="27"/>
    <b v="1"/>
    <x v="40"/>
    <n v="102"/>
    <n v="75.37"/>
    <x v="2"/>
    <x v="40"/>
    <x v="3632"/>
    <d v="2015-10-20T19:35:27"/>
    <x v="4"/>
  </r>
  <r>
    <n v="3633"/>
    <s v="SMOKEY AND THE BANDIT: THE MUSICAL"/>
    <s v="SMOKEY AND THE BANDIT: THE MUSICAL_x000a_The classic film, characters and music you love, on stage, LIVE!"/>
    <x v="11"/>
    <n v="1762"/>
    <x v="2"/>
    <s v="US"/>
    <s v="USD"/>
    <n v="1479517200"/>
    <n v="1475765867"/>
    <b v="0"/>
    <n v="31"/>
    <b v="0"/>
    <x v="40"/>
    <n v="35"/>
    <n v="56.84"/>
    <x v="2"/>
    <x v="40"/>
    <x v="3633"/>
    <d v="2015-10-08T03:27:19"/>
    <x v="4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x v="40"/>
    <n v="4"/>
    <n v="176.94"/>
    <x v="2"/>
    <x v="40"/>
    <x v="3634"/>
    <d v="2016-02-09T05:48:07"/>
    <x v="4"/>
  </r>
  <r>
    <n v="3635"/>
    <s v="Mary's Son"/>
    <s v="Mary's Son is a pop opera about Jesus and the hope he brings to all people."/>
    <x v="0"/>
    <n v="1276"/>
    <x v="2"/>
    <s v="US"/>
    <s v="USD"/>
    <n v="1461186676"/>
    <n v="1458594676"/>
    <b v="0"/>
    <n v="10"/>
    <b v="0"/>
    <x v="40"/>
    <n v="36"/>
    <n v="127.6"/>
    <x v="2"/>
    <x v="40"/>
    <x v="3635"/>
    <d v="2016-10-22T23:17:18"/>
    <x v="4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x v="40"/>
    <n v="0"/>
    <n v="0"/>
    <x v="2"/>
    <x v="40"/>
    <x v="3636"/>
    <d v="2015-05-16T10:06:42"/>
    <x v="2"/>
  </r>
  <r>
    <n v="3637"/>
    <s v="The Ballad of Downtown Jake"/>
    <s v="THE BALLAD OF DOWNTOWN JAKE is a newly created contemporary music drama that is schedule to premiere in Phoenix, AZ in March 2015."/>
    <x v="10"/>
    <n v="926"/>
    <x v="2"/>
    <s v="US"/>
    <s v="USD"/>
    <n v="1420130935"/>
    <n v="1417538935"/>
    <b v="0"/>
    <n v="14"/>
    <b v="0"/>
    <x v="40"/>
    <n v="31"/>
    <n v="66.14"/>
    <x v="2"/>
    <x v="40"/>
    <x v="3637"/>
    <d v="2015-05-14T22:20:10"/>
    <x v="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x v="40"/>
    <n v="7"/>
    <n v="108"/>
    <x v="2"/>
    <x v="40"/>
    <x v="3638"/>
    <d v="2014-09-05T07:00:45"/>
    <x v="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x v="40"/>
    <n v="0"/>
    <n v="1"/>
    <x v="2"/>
    <x v="40"/>
    <x v="3639"/>
    <d v="2014-05-21T17:06:34"/>
    <x v="4"/>
  </r>
  <r>
    <n v="3640"/>
    <s v="Spring Awakening Presented by Catoctin Mountain Players"/>
    <s v="Help us bring the SPRING AWAKENING to Frederick, MD! _x000a__x000a_We're producing a project for young adults and could use your help."/>
    <x v="29"/>
    <n v="55"/>
    <x v="2"/>
    <s v="US"/>
    <s v="USD"/>
    <n v="1431283530"/>
    <n v="1428691530"/>
    <b v="0"/>
    <n v="3"/>
    <b v="0"/>
    <x v="40"/>
    <n v="6"/>
    <n v="18.329999999999998"/>
    <x v="2"/>
    <x v="40"/>
    <x v="3640"/>
    <d v="2016-01-12T11:29:44"/>
    <x v="2"/>
  </r>
  <r>
    <n v="3641"/>
    <s v="THE PRYOR EMPIRE: A RICHARD PRYOR TRIBUTE"/>
    <s v="See Pryor from his teenage years to his last breath featuring his past wives, closest friends. &amp; his fan favorite character Mudbone."/>
    <x v="10"/>
    <n v="0"/>
    <x v="2"/>
    <s v="US"/>
    <s v="USD"/>
    <n v="1412485200"/>
    <n v="1410966179"/>
    <b v="0"/>
    <n v="0"/>
    <b v="0"/>
    <x v="40"/>
    <n v="0"/>
    <n v="0"/>
    <x v="2"/>
    <x v="40"/>
    <x v="3641"/>
    <d v="2014-07-08T15:30:42"/>
    <x v="5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x v="40"/>
    <n v="2"/>
    <n v="7.5"/>
    <x v="2"/>
    <x v="40"/>
    <x v="3642"/>
    <d v="2016-08-14T15:28:22"/>
    <x v="2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x v="40"/>
    <n v="0"/>
    <n v="0"/>
    <x v="2"/>
    <x v="40"/>
    <x v="3643"/>
    <d v="2015-07-06T08:43:27"/>
    <x v="2"/>
  </r>
  <r>
    <n v="3644"/>
    <s v="SHS presents Rodgers and Hammerstein's Cinderella"/>
    <s v="We are the Saugerties High School drama club. Please help us create our musical to keep theater alive!"/>
    <x v="11"/>
    <n v="821"/>
    <x v="2"/>
    <s v="US"/>
    <s v="USD"/>
    <n v="1457413140"/>
    <n v="1454996887"/>
    <b v="0"/>
    <n v="12"/>
    <b v="0"/>
    <x v="40"/>
    <n v="16"/>
    <n v="68.42"/>
    <x v="2"/>
    <x v="40"/>
    <x v="3644"/>
    <d v="2016-03-11T09:59:46"/>
    <x v="4"/>
  </r>
  <r>
    <n v="3645"/>
    <s v="If the Shoe Fits"/>
    <s v="This new musical comedy empowers women and girls of all ages to be themselves in their shoes, whatever shoes they choose."/>
    <x v="29"/>
    <n v="1"/>
    <x v="2"/>
    <s v="CA"/>
    <s v="CAD"/>
    <n v="1479773838"/>
    <n v="1477178238"/>
    <b v="0"/>
    <n v="1"/>
    <b v="0"/>
    <x v="40"/>
    <n v="0"/>
    <n v="1"/>
    <x v="2"/>
    <x v="40"/>
    <x v="3645"/>
    <d v="2015-06-18T19:16:38"/>
    <x v="4"/>
  </r>
  <r>
    <n v="3646"/>
    <s v="Our Sacred Honor"/>
    <s v="Develop demo materials for new, true story of teen Revolutionary War heroes - for hybrid film/live stage musical"/>
    <x v="5"/>
    <n v="481"/>
    <x v="2"/>
    <s v="US"/>
    <s v="USD"/>
    <n v="1434497400"/>
    <n v="1431770802"/>
    <b v="0"/>
    <n v="8"/>
    <b v="0"/>
    <x v="40"/>
    <n v="5"/>
    <n v="60.13"/>
    <x v="2"/>
    <x v="40"/>
    <x v="3646"/>
    <d v="2017-01-02T21:50:36"/>
    <x v="2"/>
  </r>
  <r>
    <n v="3770"/>
    <s v="The White Feather: a new musical"/>
    <s v="The incredible story of woman's fight to clear her brother from the charge of cowardice in the Great War, brought to life musically"/>
    <x v="14"/>
    <n v="2000"/>
    <x v="0"/>
    <s v="GB"/>
    <s v="GBP"/>
    <n v="1434234010"/>
    <n v="1431642010"/>
    <b v="0"/>
    <n v="20"/>
    <b v="1"/>
    <x v="40"/>
    <n v="100"/>
    <n v="100"/>
    <x v="2"/>
    <x v="40"/>
    <x v="3647"/>
    <d v="2016-05-09T15:06:59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x v="7"/>
    <n v="100"/>
    <n v="550.04"/>
    <x v="2"/>
    <x v="7"/>
    <x v="3648"/>
    <d v="2014-05-16T20:36:20"/>
    <x v="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x v="7"/>
    <n v="104"/>
    <n v="97.5"/>
    <x v="2"/>
    <x v="7"/>
    <x v="3649"/>
    <d v="2015-02-20T06:39:10"/>
    <x v="5"/>
  </r>
  <r>
    <n v="3650"/>
    <s v="Weald at The Finborough Theatre"/>
    <s v="A terse and delicate dissection of male emotions from a rural perspective: fathers and sons, legacy and heritage, molasses and mud."/>
    <x v="4"/>
    <n v="500"/>
    <x v="0"/>
    <s v="GB"/>
    <s v="GBP"/>
    <n v="1454412584"/>
    <n v="1452598184"/>
    <b v="0"/>
    <n v="17"/>
    <b v="1"/>
    <x v="7"/>
    <n v="100"/>
    <n v="29.41"/>
    <x v="2"/>
    <x v="7"/>
    <x v="3650"/>
    <d v="2014-11-28T21:08:45"/>
    <x v="4"/>
  </r>
  <r>
    <n v="3651"/>
    <s v="Staged Reading of &quot;The Rise and Fall of Little Voice&quot;"/>
    <s v="A Chicago staged reading of Jim Cartwright's 1992 play-with-music, &quot;The Rise and Fall of Little Voice.&quot;"/>
    <x v="4"/>
    <n v="520"/>
    <x v="0"/>
    <s v="US"/>
    <s v="USD"/>
    <n v="1407686340"/>
    <n v="1404833442"/>
    <b v="0"/>
    <n v="9"/>
    <b v="1"/>
    <x v="7"/>
    <n v="104"/>
    <n v="57.78"/>
    <x v="2"/>
    <x v="7"/>
    <x v="3651"/>
    <d v="2016-03-18T21:31:12"/>
    <x v="5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x v="7"/>
    <n v="251"/>
    <n v="44.24"/>
    <x v="2"/>
    <x v="7"/>
    <x v="3652"/>
    <d v="2015-03-01T05:16:54"/>
    <x v="4"/>
  </r>
  <r>
    <n v="3653"/>
    <s v="ALLIE"/>
    <s v="ALLIE is a new dark comedy play which will premiere at the Edinburgh Festival Fringe 2015. Written and produced by Ruaraidh Murray."/>
    <x v="14"/>
    <n v="2010"/>
    <x v="0"/>
    <s v="GB"/>
    <s v="GBP"/>
    <n v="1438764207"/>
    <n v="1436172207"/>
    <b v="0"/>
    <n v="33"/>
    <b v="1"/>
    <x v="7"/>
    <n v="101"/>
    <n v="60.91"/>
    <x v="2"/>
    <x v="7"/>
    <x v="3653"/>
    <d v="2016-10-22T10:50:3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x v="16"/>
    <n v="2616"/>
    <x v="0"/>
    <s v="GB"/>
    <s v="GBP"/>
    <n v="1459702800"/>
    <n v="1457690386"/>
    <b v="0"/>
    <n v="38"/>
    <b v="1"/>
    <x v="7"/>
    <n v="174"/>
    <n v="68.84"/>
    <x v="2"/>
    <x v="7"/>
    <x v="3654"/>
    <d v="2016-06-02T05:58:09"/>
    <x v="4"/>
  </r>
  <r>
    <n v="3655"/>
    <s v="The Tumbleweed Zephyr"/>
    <s v="All aboard for the world premiere of a new steampunk-inspired train adventure play, written by Maggie Lee and directed by Amy Poisson!"/>
    <x v="11"/>
    <n v="5813"/>
    <x v="0"/>
    <s v="US"/>
    <s v="USD"/>
    <n v="1437202740"/>
    <n v="1434654998"/>
    <b v="0"/>
    <n v="79"/>
    <b v="1"/>
    <x v="7"/>
    <n v="116"/>
    <n v="73.58"/>
    <x v="2"/>
    <x v="7"/>
    <x v="3655"/>
    <d v="2015-10-17T19:23:42"/>
    <x v="2"/>
  </r>
  <r>
    <n v="3656"/>
    <s v="AG Theater RÃ¤mibÃ¼hl Projekt 2017"/>
    <s v="Auch dieses Jahr soll wieder unter der Leitung von Christian Seiler &amp; Bruno Catalano ein Projekt der AG Theater stattfinden."/>
    <x v="11"/>
    <n v="5291"/>
    <x v="0"/>
    <s v="CH"/>
    <s v="CHF"/>
    <n v="1485989940"/>
    <n v="1483393836"/>
    <b v="0"/>
    <n v="46"/>
    <b v="1"/>
    <x v="7"/>
    <n v="106"/>
    <n v="115.02"/>
    <x v="2"/>
    <x v="7"/>
    <x v="3656"/>
    <d v="2014-07-02T21:43:02"/>
    <x v="3"/>
  </r>
  <r>
    <n v="3657"/>
    <s v="Teaterforestilling: Shakespeare patchwork"/>
    <s v="Vi mindes 400-Ã¥ret for Shakespeares dÃ¸d ved at producere en forestilling, som indeholder alt det, som vi kender Shakespeare for."/>
    <x v="14"/>
    <n v="2215"/>
    <x v="0"/>
    <s v="DK"/>
    <s v="DKK"/>
    <n v="1464817320"/>
    <n v="1462806419"/>
    <b v="0"/>
    <n v="20"/>
    <b v="1"/>
    <x v="7"/>
    <n v="111"/>
    <n v="110.75"/>
    <x v="2"/>
    <x v="7"/>
    <x v="3657"/>
    <d v="2015-06-18T23:16:59"/>
    <x v="4"/>
  </r>
  <r>
    <n v="3658"/>
    <s v="Mr. Marmalade"/>
    <s v="Life is hard when your own imaginary friend can't make time for you."/>
    <x v="16"/>
    <n v="1510"/>
    <x v="0"/>
    <s v="US"/>
    <s v="USD"/>
    <n v="1404273540"/>
    <n v="1400272580"/>
    <b v="0"/>
    <n v="20"/>
    <b v="1"/>
    <x v="7"/>
    <n v="101"/>
    <n v="75.5"/>
    <x v="2"/>
    <x v="7"/>
    <x v="3658"/>
    <d v="2015-06-30T13:20:52"/>
    <x v="5"/>
  </r>
  <r>
    <n v="3659"/>
    <s v="Reality of Love Remix (Love in Disguise)"/>
    <s v="We want you to analyze while we dramatize if people who romanticize can recognize true love in a disguise."/>
    <x v="10"/>
    <n v="3061"/>
    <x v="0"/>
    <s v="US"/>
    <s v="USD"/>
    <n v="1426775940"/>
    <n v="1424414350"/>
    <b v="0"/>
    <n v="13"/>
    <b v="1"/>
    <x v="7"/>
    <n v="102"/>
    <n v="235.46"/>
    <x v="2"/>
    <x v="7"/>
    <x v="3659"/>
    <d v="2015-05-12T16:12:17"/>
    <x v="2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x v="7"/>
    <n v="100"/>
    <n v="11.36"/>
    <x v="2"/>
    <x v="7"/>
    <x v="3660"/>
    <d v="2015-05-18T12:20:11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0"/>
    <n v="3330"/>
    <x v="0"/>
    <s v="US"/>
    <s v="USD"/>
    <n v="1460260800"/>
    <n v="1458336672"/>
    <b v="0"/>
    <n v="36"/>
    <b v="1"/>
    <x v="7"/>
    <n v="111"/>
    <n v="92.5"/>
    <x v="2"/>
    <x v="7"/>
    <x v="3661"/>
    <d v="2014-06-30T15:04:27"/>
    <x v="4"/>
  </r>
  <r>
    <n v="3662"/>
    <s v="Searching for Tookoolito. An Inuk Woman's Arctic Expedition."/>
    <s v="I'm an Inuit playwright chosen for the esteemed Arctic Circle Residency in Svalbard to write about 1800's Inuk woman guide, Tookoolito."/>
    <x v="8"/>
    <n v="8114"/>
    <x v="0"/>
    <s v="CA"/>
    <s v="CAD"/>
    <n v="1427775414"/>
    <n v="1425187014"/>
    <b v="0"/>
    <n v="40"/>
    <b v="1"/>
    <x v="7"/>
    <n v="101"/>
    <n v="202.85"/>
    <x v="2"/>
    <x v="7"/>
    <x v="3662"/>
    <d v="2014-08-27T22:43:04"/>
    <x v="2"/>
  </r>
  <r>
    <n v="3663"/>
    <s v="IHDC's 2017 Pantomime - Jack and the Beanstalk"/>
    <s v="Each year our community comes together to put on a fun and funny family show. We need your help to keep our annual event going."/>
    <x v="420"/>
    <n v="234"/>
    <x v="0"/>
    <s v="GB"/>
    <s v="GBP"/>
    <n v="1482321030"/>
    <n v="1477133430"/>
    <b v="0"/>
    <n v="9"/>
    <b v="1"/>
    <x v="7"/>
    <n v="104"/>
    <n v="26"/>
    <x v="2"/>
    <x v="7"/>
    <x v="3663"/>
    <d v="2014-10-02T07:04:57"/>
    <x v="4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x v="7"/>
    <n v="109"/>
    <n v="46.05"/>
    <x v="2"/>
    <x v="7"/>
    <x v="3664"/>
    <d v="2016-07-05T20:57:09"/>
    <x v="4"/>
  </r>
  <r>
    <n v="3665"/>
    <s v="Napoleon in Scotland / NapolÃ©on en Ecosse"/>
    <s v="A Fantastic creation about Napoleon, through his words and letters, sublimated by a musical score of rare beauty. Magnificent poetry!"/>
    <x v="421"/>
    <n v="714"/>
    <x v="0"/>
    <s v="FR"/>
    <s v="EUR"/>
    <n v="1446062040"/>
    <n v="1445109822"/>
    <b v="0"/>
    <n v="14"/>
    <b v="1"/>
    <x v="7"/>
    <n v="115"/>
    <n v="51"/>
    <x v="2"/>
    <x v="7"/>
    <x v="3665"/>
    <d v="2016-05-03T14:19:42"/>
    <x v="2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x v="7"/>
    <n v="100"/>
    <n v="31.58"/>
    <x v="2"/>
    <x v="7"/>
    <x v="3666"/>
    <d v="2014-08-25T19:34:44"/>
    <x v="5"/>
  </r>
  <r>
    <n v="3667"/>
    <s v="The Stolen Inches, Edinburgh 2015"/>
    <s v="A short man takes his tall family to court for stealing his height. Help Small Things Theatre take this big story to EdFringe 2015!"/>
    <x v="10"/>
    <n v="3095.11"/>
    <x v="0"/>
    <s v="GB"/>
    <s v="GBP"/>
    <n v="1437261419"/>
    <n v="1434669419"/>
    <b v="0"/>
    <n v="58"/>
    <b v="1"/>
    <x v="7"/>
    <n v="103"/>
    <n v="53.36"/>
    <x v="2"/>
    <x v="7"/>
    <x v="3667"/>
    <d v="2014-06-12T13:46:58"/>
    <x v="2"/>
  </r>
  <r>
    <n v="3668"/>
    <s v="Lemming Theatrical's Smell of the Kill"/>
    <s v="A stunning production of Michele Lowe's biting play, The Smell of the Kill.  Brought to you by Michael Sheeks and his friends &amp; heroes."/>
    <x v="29"/>
    <n v="1035"/>
    <x v="0"/>
    <s v="US"/>
    <s v="USD"/>
    <n v="1437676380"/>
    <n v="1435670452"/>
    <b v="0"/>
    <n v="28"/>
    <b v="1"/>
    <x v="7"/>
    <n v="104"/>
    <n v="36.96"/>
    <x v="2"/>
    <x v="7"/>
    <x v="3668"/>
    <d v="2015-04-26T12:44:58"/>
    <x v="2"/>
  </r>
  <r>
    <n v="3669"/>
    <s v="Prowl Theatre Company"/>
    <s v="Prowl Theatre Company is brand new. We are putting on our first play 'Sexual perversity in Chicago', from the 10th to the 16th August"/>
    <x v="29"/>
    <n v="1382"/>
    <x v="0"/>
    <s v="GB"/>
    <s v="GBP"/>
    <n v="1434039137"/>
    <n v="1431447137"/>
    <b v="0"/>
    <n v="17"/>
    <b v="1"/>
    <x v="7"/>
    <n v="138"/>
    <n v="81.290000000000006"/>
    <x v="2"/>
    <x v="7"/>
    <x v="3669"/>
    <d v="2014-05-27T18:16:21"/>
    <x v="2"/>
  </r>
  <r>
    <n v="3670"/>
    <s v="Royal Holloway's Drama Society Presents 'Posh'"/>
    <s v="Debauchery, laughter, violence and politics. Why wouldn't you want help Drama Soc's production of 'Posh' be the best it can be?"/>
    <x v="422"/>
    <n v="241"/>
    <x v="0"/>
    <s v="GB"/>
    <s v="GBP"/>
    <n v="1433113200"/>
    <n v="1431951611"/>
    <b v="0"/>
    <n v="12"/>
    <b v="1"/>
    <x v="7"/>
    <n v="110"/>
    <n v="20.079999999999998"/>
    <x v="2"/>
    <x v="7"/>
    <x v="3670"/>
    <d v="2016-09-14T10:53:54"/>
    <x v="2"/>
  </r>
  <r>
    <n v="3671"/>
    <s v="Kylie for President"/>
    <s v="Bring a touring character education play about making wise choices to elementary students in Kentuckiana. Vote Kylie for President!"/>
    <x v="0"/>
    <n v="3530"/>
    <x v="0"/>
    <s v="US"/>
    <s v="USD"/>
    <n v="1405915140"/>
    <n v="1404140667"/>
    <b v="0"/>
    <n v="40"/>
    <b v="1"/>
    <x v="7"/>
    <n v="101"/>
    <n v="88.25"/>
    <x v="2"/>
    <x v="7"/>
    <x v="3671"/>
    <d v="2016-01-05T15:38:10"/>
    <x v="5"/>
  </r>
  <r>
    <n v="3672"/>
    <s v="The Bombing of the Grand Hotel. A compelling new play"/>
    <s v="1984. An IRA bomb explodes at the Grand Hotel. Years on, the bomber and a victim's daughter meet. The meeting changes both their lives."/>
    <x v="10"/>
    <n v="3046"/>
    <x v="0"/>
    <s v="GB"/>
    <s v="GBP"/>
    <n v="1411771384"/>
    <n v="1409179384"/>
    <b v="0"/>
    <n v="57"/>
    <b v="1"/>
    <x v="7"/>
    <n v="102"/>
    <n v="53.44"/>
    <x v="2"/>
    <x v="7"/>
    <x v="3672"/>
    <d v="2014-05-13T16:26:58"/>
    <x v="5"/>
  </r>
  <r>
    <n v="3673"/>
    <s v="CHILD Z"/>
    <s v="Zoe is a teenage girl growing up in a deeply disturbing society. If those paid to protect her aren't listening, then who is?"/>
    <x v="24"/>
    <n v="4545"/>
    <x v="0"/>
    <s v="GB"/>
    <s v="GBP"/>
    <n v="1415191920"/>
    <n v="1412233497"/>
    <b v="0"/>
    <n v="114"/>
    <b v="1"/>
    <x v="7"/>
    <n v="114"/>
    <n v="39.869999999999997"/>
    <x v="2"/>
    <x v="7"/>
    <x v="3673"/>
    <d v="2016-09-20T02:48:16"/>
    <x v="5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x v="7"/>
    <n v="100"/>
    <n v="145.16"/>
    <x v="2"/>
    <x v="7"/>
    <x v="3674"/>
    <d v="2015-08-03T04:19:46"/>
    <x v="4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x v="7"/>
    <n v="140"/>
    <n v="23.33"/>
    <x v="2"/>
    <x v="7"/>
    <x v="3675"/>
    <d v="2014-04-24T14:14:19"/>
    <x v="4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x v="7"/>
    <n v="129"/>
    <n v="64.38"/>
    <x v="2"/>
    <x v="7"/>
    <x v="3676"/>
    <d v="2015-08-14T15:54:20"/>
    <x v="5"/>
  </r>
  <r>
    <n v="3677"/>
    <s v="Goldfish Memory Productions"/>
    <s v="Goldfish Memory Productions seeks at least $12,000 to begin their first 3 professional projects."/>
    <x v="15"/>
    <n v="12348.5"/>
    <x v="0"/>
    <s v="US"/>
    <s v="USD"/>
    <n v="1404359940"/>
    <n v="1402580818"/>
    <b v="0"/>
    <n v="199"/>
    <b v="1"/>
    <x v="7"/>
    <n v="103"/>
    <n v="62.05"/>
    <x v="2"/>
    <x v="7"/>
    <x v="3677"/>
    <d v="2014-05-28T05:14:15"/>
    <x v="5"/>
  </r>
  <r>
    <n v="3678"/>
    <s v="Some big Some bang"/>
    <s v="The Ugly Collective takes Some big Some bang to the Underbelly Venues at the Edinburgh Fringe!"/>
    <x v="14"/>
    <n v="2050"/>
    <x v="0"/>
    <s v="GB"/>
    <s v="GBP"/>
    <n v="1433076298"/>
    <n v="1430052298"/>
    <b v="0"/>
    <n v="31"/>
    <b v="1"/>
    <x v="7"/>
    <n v="103"/>
    <n v="66.13"/>
    <x v="2"/>
    <x v="7"/>
    <x v="3678"/>
    <d v="2014-07-09T18:53:24"/>
    <x v="2"/>
  </r>
  <r>
    <n v="3679"/>
    <s v="DOG SEES GOD: Confessions of a Teenage Blockhead"/>
    <s v="Bert V. Royal makes a strong statement about drug use, suicide, teen violence, rebellion and sexual identity in this powerful play."/>
    <x v="14"/>
    <n v="2202"/>
    <x v="0"/>
    <s v="US"/>
    <s v="USD"/>
    <n v="1404190740"/>
    <n v="1401214581"/>
    <b v="0"/>
    <n v="30"/>
    <b v="1"/>
    <x v="7"/>
    <n v="110"/>
    <n v="73.400000000000006"/>
    <x v="2"/>
    <x v="7"/>
    <x v="3679"/>
    <d v="2015-05-23T19:50:39"/>
    <x v="5"/>
  </r>
  <r>
    <n v="3680"/>
    <s v="Loading Dock Theatre Presents: The Dudleys! A Family Game"/>
    <s v="In The Dudleys! family memories are brought to life as a malfunctioning 8-bit video game. Press Start."/>
    <x v="10"/>
    <n v="3383"/>
    <x v="0"/>
    <s v="US"/>
    <s v="USD"/>
    <n v="1475664834"/>
    <n v="1473850434"/>
    <b v="0"/>
    <n v="34"/>
    <b v="1"/>
    <x v="7"/>
    <n v="113"/>
    <n v="99.5"/>
    <x v="2"/>
    <x v="7"/>
    <x v="3680"/>
    <d v="2014-10-28T14:21:2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9"/>
    <n v="1119"/>
    <x v="0"/>
    <s v="US"/>
    <s v="USD"/>
    <n v="1452872290"/>
    <n v="1452008290"/>
    <b v="0"/>
    <n v="18"/>
    <b v="1"/>
    <x v="7"/>
    <n v="112"/>
    <n v="62.17"/>
    <x v="2"/>
    <x v="7"/>
    <x v="3681"/>
    <d v="2015-01-16T16:48:49"/>
    <x v="4"/>
  </r>
  <r>
    <n v="3682"/>
    <s v="&quot;Unexpectedly Expecting&quot; - A One-Woman Show"/>
    <s v="My one-woman show invites audiences to join me on my path to pregnancy as I share my neuroses, challenges and revelations."/>
    <x v="10"/>
    <n v="4176"/>
    <x v="0"/>
    <s v="US"/>
    <s v="USD"/>
    <n v="1402901940"/>
    <n v="1399998418"/>
    <b v="0"/>
    <n v="67"/>
    <b v="1"/>
    <x v="7"/>
    <n v="139"/>
    <n v="62.33"/>
    <x v="2"/>
    <x v="7"/>
    <x v="3682"/>
    <d v="2014-09-09T23:09:39"/>
    <x v="5"/>
  </r>
  <r>
    <n v="3683"/>
    <s v="A Krumpus Story - World Premiere"/>
    <s v="A Krumpus Story is a dark holiday comedy for anyone who wants a little more spice in their holiday fare."/>
    <x v="0"/>
    <n v="3880"/>
    <x v="0"/>
    <s v="US"/>
    <s v="USD"/>
    <n v="1476931696"/>
    <n v="1474339696"/>
    <b v="0"/>
    <n v="66"/>
    <b v="1"/>
    <x v="7"/>
    <n v="111"/>
    <n v="58.79"/>
    <x v="2"/>
    <x v="7"/>
    <x v="3683"/>
    <d v="2015-11-01T04:35:29"/>
    <x v="4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x v="7"/>
    <n v="139"/>
    <n v="45.35"/>
    <x v="2"/>
    <x v="7"/>
    <x v="3684"/>
    <d v="2016-04-30T03:12:47"/>
    <x v="2"/>
  </r>
  <r>
    <n v="3685"/>
    <s v="Two Noble Kinsmen: Fire &amp; Shadows"/>
    <s v="Bare Theatre &amp; Cirque de Vol Studios are back for another outdoor adventure in the amphitheatre at Raleigh Little Theatre!"/>
    <x v="11"/>
    <n v="5285"/>
    <x v="0"/>
    <s v="US"/>
    <s v="USD"/>
    <n v="1400533200"/>
    <n v="1398348859"/>
    <b v="0"/>
    <n v="126"/>
    <b v="1"/>
    <x v="7"/>
    <n v="106"/>
    <n v="41.94"/>
    <x v="2"/>
    <x v="7"/>
    <x v="3685"/>
    <d v="2014-12-22T20:53:30"/>
    <x v="5"/>
  </r>
  <r>
    <n v="3686"/>
    <s v="Dog sees God by Bert V. Royal @ FSU"/>
    <s v="This October, in association with Rogue Productions at FSU, I will be directing a production of Dog sees God."/>
    <x v="19"/>
    <n v="355"/>
    <x v="0"/>
    <s v="US"/>
    <s v="USD"/>
    <n v="1440820740"/>
    <n v="1439567660"/>
    <b v="0"/>
    <n v="6"/>
    <b v="1"/>
    <x v="7"/>
    <n v="101"/>
    <n v="59.17"/>
    <x v="2"/>
    <x v="7"/>
    <x v="3686"/>
    <d v="2014-12-15T14:48:36"/>
    <x v="2"/>
  </r>
  <r>
    <n v="3687"/>
    <s v="death (and straight boys)"/>
    <s v="&quot;death (and straight boys)&quot; is a 5 play cycle, loosely founded on the KÃ¼bler-Ross model, more commonly known as the 5 stages of grief."/>
    <x v="11"/>
    <n v="5012.25"/>
    <x v="0"/>
    <s v="US"/>
    <s v="USD"/>
    <n v="1403846055"/>
    <n v="1401254055"/>
    <b v="0"/>
    <n v="25"/>
    <b v="1"/>
    <x v="7"/>
    <n v="100"/>
    <n v="200.49"/>
    <x v="2"/>
    <x v="7"/>
    <x v="3687"/>
    <d v="2016-04-19T11:10:48"/>
    <x v="5"/>
  </r>
  <r>
    <n v="3688"/>
    <s v="The Tulip Tree 2014"/>
    <s v="The Tulip Tree is a project I have been passionate about for 5 years. It is an unforgettable story that has never been told."/>
    <x v="10"/>
    <n v="3275"/>
    <x v="0"/>
    <s v="GB"/>
    <s v="GBP"/>
    <n v="1407524004"/>
    <n v="1404932004"/>
    <b v="0"/>
    <n v="39"/>
    <b v="1"/>
    <x v="7"/>
    <n v="109"/>
    <n v="83.97"/>
    <x v="2"/>
    <x v="7"/>
    <x v="3688"/>
    <d v="2016-02-01T19:21:27"/>
    <x v="5"/>
  </r>
  <r>
    <n v="3689"/>
    <s v="Random Us"/>
    <s v="A humorous, touching play about the joys and challenges of a married couple's tender, yet intense relationship &quot;Love is never random&quot;"/>
    <x v="10"/>
    <n v="3550"/>
    <x v="0"/>
    <s v="US"/>
    <s v="USD"/>
    <n v="1434925500"/>
    <n v="1432410639"/>
    <b v="0"/>
    <n v="62"/>
    <b v="1"/>
    <x v="7"/>
    <n v="118"/>
    <n v="57.26"/>
    <x v="2"/>
    <x v="7"/>
    <x v="3689"/>
    <d v="2014-09-15T14:26:56"/>
    <x v="2"/>
  </r>
  <r>
    <n v="3690"/>
    <s v="We Rise"/>
    <s v="A play honoring the lives and legacies of the activists and those remembered at the 1992 ACT UP Ashes Action at The White House"/>
    <x v="16"/>
    <n v="1800"/>
    <x v="0"/>
    <s v="US"/>
    <s v="USD"/>
    <n v="1417101683"/>
    <n v="1414506083"/>
    <b v="0"/>
    <n v="31"/>
    <b v="1"/>
    <x v="7"/>
    <n v="120"/>
    <n v="58.06"/>
    <x v="2"/>
    <x v="7"/>
    <x v="3690"/>
    <d v="2014-08-31T14:03:20"/>
    <x v="5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x v="7"/>
    <n v="128"/>
    <n v="186.8"/>
    <x v="2"/>
    <x v="7"/>
    <x v="3691"/>
    <d v="2015-05-05T12:59:53"/>
    <x v="2"/>
  </r>
  <r>
    <n v="3692"/>
    <s v="An Evening With Durang"/>
    <s v="Help us independently produce two great comedies by Christopher Durang."/>
    <x v="29"/>
    <n v="1260"/>
    <x v="0"/>
    <s v="US"/>
    <s v="USD"/>
    <n v="1411084800"/>
    <n v="1410304179"/>
    <b v="0"/>
    <n v="17"/>
    <b v="1"/>
    <x v="7"/>
    <n v="126"/>
    <n v="74.12"/>
    <x v="2"/>
    <x v="7"/>
    <x v="3692"/>
    <d v="2016-06-03T12:54:44"/>
    <x v="5"/>
  </r>
  <r>
    <n v="3693"/>
    <s v="Jason (Georgia on My Mind)"/>
    <s v="Jason (Georgia on My Mind), a solo play about a modern quest to the Republic of Georgia in the ancient steps of Jason &amp; the Argonauts"/>
    <x v="423"/>
    <n v="430"/>
    <x v="0"/>
    <s v="GB"/>
    <s v="GBP"/>
    <n v="1448922600"/>
    <n v="1446352529"/>
    <b v="0"/>
    <n v="14"/>
    <b v="1"/>
    <x v="7"/>
    <n v="129"/>
    <n v="30.71"/>
    <x v="2"/>
    <x v="7"/>
    <x v="3693"/>
    <d v="2016-07-05T12:06:28"/>
    <x v="2"/>
  </r>
  <r>
    <n v="3694"/>
    <s v="Three Christs - Presented at Dixon Place"/>
    <s v="A new play exploring themes of reverence, belief, and certainty. _x000a_&quot;Because what is is, and what is cannot not be...&quot;"/>
    <x v="0"/>
    <n v="3760"/>
    <x v="0"/>
    <s v="US"/>
    <s v="USD"/>
    <n v="1465178400"/>
    <n v="1461985967"/>
    <b v="0"/>
    <n v="60"/>
    <b v="1"/>
    <x v="7"/>
    <n v="107"/>
    <n v="62.67"/>
    <x v="2"/>
    <x v="7"/>
    <x v="3694"/>
    <d v="2016-04-01T16:33:14"/>
    <x v="4"/>
  </r>
  <r>
    <n v="3695"/>
    <s v="The History Boys at USC"/>
    <s v="Tony-Award Winning Play, The History Boys brought to you by the Independent Student Production Company Narrative Series: Page to Stage!"/>
    <x v="24"/>
    <n v="4005"/>
    <x v="0"/>
    <s v="US"/>
    <s v="USD"/>
    <n v="1421009610"/>
    <n v="1419281610"/>
    <b v="0"/>
    <n v="33"/>
    <b v="1"/>
    <x v="7"/>
    <n v="100"/>
    <n v="121.36"/>
    <x v="2"/>
    <x v="7"/>
    <x v="3695"/>
    <d v="2014-06-02T13:01:54"/>
    <x v="5"/>
  </r>
  <r>
    <n v="3696"/>
    <s v="&quot;Lifted&quot; - The Theatre Shed's 10 Year Anniversary Show"/>
    <s v="We are 10 years old - please help us celebrate the last 10 years and secure our future for the next 10 years."/>
    <x v="14"/>
    <n v="3100"/>
    <x v="0"/>
    <s v="GB"/>
    <s v="GBP"/>
    <n v="1423838916"/>
    <n v="1418654916"/>
    <b v="0"/>
    <n v="78"/>
    <b v="1"/>
    <x v="7"/>
    <n v="155"/>
    <n v="39.74"/>
    <x v="2"/>
    <x v="7"/>
    <x v="3696"/>
    <d v="2014-08-28T21:55:49"/>
    <x v="5"/>
  </r>
  <r>
    <n v="3697"/>
    <s v="Sid the tour 2016"/>
    <s v="With your support this one-man show will tour various theatres in the UK - it's a story of hero worship and love beyond the grave."/>
    <x v="14"/>
    <n v="2160"/>
    <x v="0"/>
    <s v="GB"/>
    <s v="GBP"/>
    <n v="1462878648"/>
    <n v="1461064248"/>
    <b v="0"/>
    <n v="30"/>
    <b v="1"/>
    <x v="7"/>
    <n v="108"/>
    <n v="72"/>
    <x v="2"/>
    <x v="7"/>
    <x v="3697"/>
    <d v="2016-07-01T01:09:38"/>
    <x v="4"/>
  </r>
  <r>
    <n v="3698"/>
    <s v="CORIOLANUS | THE NORMAL HEART @ The Lab Theater"/>
    <s v="Two great political plays, separated in authorship by four hundred years but united in their urgency."/>
    <x v="11"/>
    <n v="5526"/>
    <x v="0"/>
    <s v="US"/>
    <s v="USD"/>
    <n v="1456946487"/>
    <n v="1454354487"/>
    <b v="0"/>
    <n v="136"/>
    <b v="1"/>
    <x v="7"/>
    <n v="111"/>
    <n v="40.630000000000003"/>
    <x v="2"/>
    <x v="7"/>
    <x v="3698"/>
    <d v="2014-06-20T03:24:46"/>
    <x v="4"/>
  </r>
  <r>
    <n v="3699"/>
    <s v="Tell Me That You Love Me"/>
    <s v="Tell Me That You Love Me, a new play about the love affair between Actress and Writer, with the novel Arch of Triumph as the backdrop"/>
    <x v="1"/>
    <n v="2520"/>
    <x v="0"/>
    <s v="US"/>
    <s v="USD"/>
    <n v="1413383216"/>
    <n v="1410791216"/>
    <b v="0"/>
    <n v="40"/>
    <b v="1"/>
    <x v="7"/>
    <n v="101"/>
    <n v="63"/>
    <x v="2"/>
    <x v="7"/>
    <x v="3699"/>
    <d v="2014-05-26T16:59:06"/>
    <x v="5"/>
  </r>
  <r>
    <n v="3700"/>
    <s v="Generations (Senior Project)"/>
    <s v="Help me produce the play I have written for my senior project!"/>
    <x v="4"/>
    <n v="606"/>
    <x v="0"/>
    <s v="US"/>
    <s v="USD"/>
    <n v="1412092800"/>
    <n v="1409493800"/>
    <b v="0"/>
    <n v="18"/>
    <b v="1"/>
    <x v="7"/>
    <n v="121"/>
    <n v="33.67"/>
    <x v="2"/>
    <x v="7"/>
    <x v="3700"/>
    <d v="2015-03-09T13:49:48"/>
    <x v="5"/>
  </r>
  <r>
    <n v="3701"/>
    <s v="Dog Show"/>
    <s v="Part-silent film, part-thriller, Dog Show sees four actors play a community of dogs and their owners. One autumn, a killer strikes."/>
    <x v="16"/>
    <n v="1505"/>
    <x v="0"/>
    <s v="GB"/>
    <s v="GBP"/>
    <n v="1433422793"/>
    <n v="1430830793"/>
    <b v="0"/>
    <n v="39"/>
    <b v="1"/>
    <x v="7"/>
    <n v="100"/>
    <n v="38.590000000000003"/>
    <x v="2"/>
    <x v="7"/>
    <x v="3701"/>
    <d v="2014-05-20T17:22:53"/>
    <x v="2"/>
  </r>
  <r>
    <n v="3702"/>
    <s v="SANKARA"/>
    <s v="Shakespeare's &quot;Julius Caesar&quot; inspires the unforgettable story of the &quot;African Che Guevara&quot; Thomas Sankara, President of Burkina Faso."/>
    <x v="10"/>
    <n v="3275"/>
    <x v="0"/>
    <s v="GB"/>
    <s v="GBP"/>
    <n v="1468191540"/>
    <n v="1464958484"/>
    <b v="0"/>
    <n v="21"/>
    <b v="1"/>
    <x v="7"/>
    <n v="109"/>
    <n v="155.94999999999999"/>
    <x v="2"/>
    <x v="7"/>
    <x v="3702"/>
    <d v="2015-05-10T04:07:47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6"/>
    <n v="1296"/>
    <x v="0"/>
    <s v="US"/>
    <s v="USD"/>
    <n v="1471071540"/>
    <n v="1467720388"/>
    <b v="0"/>
    <n v="30"/>
    <b v="1"/>
    <x v="7"/>
    <n v="123"/>
    <n v="43.2"/>
    <x v="2"/>
    <x v="7"/>
    <x v="3703"/>
    <d v="2016-05-15T17:42:46"/>
    <x v="4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x v="7"/>
    <n v="136"/>
    <n v="15.15"/>
    <x v="2"/>
    <x v="7"/>
    <x v="3704"/>
    <d v="2015-04-24T13:21:07"/>
    <x v="4"/>
  </r>
  <r>
    <n v="3705"/>
    <s v="Pennywinkle: A New Chicago Comedy"/>
    <s v="The play satirizes the Chicago improvisation scene exposing the rules of the craft and the eccentricities of its participants"/>
    <x v="424"/>
    <n v="2925"/>
    <x v="0"/>
    <s v="US"/>
    <s v="USD"/>
    <n v="1403546400"/>
    <n v="1401714114"/>
    <b v="0"/>
    <n v="35"/>
    <b v="1"/>
    <x v="7"/>
    <n v="103"/>
    <n v="83.57"/>
    <x v="2"/>
    <x v="7"/>
    <x v="3705"/>
    <d v="2015-02-01T23:53:39"/>
    <x v="5"/>
  </r>
  <r>
    <n v="3706"/>
    <s v="The Drama Factory presents : The Magic Flute"/>
    <s v="Our original dramatic adaption of this Mozart opera is staged to create visually stunning fun with live music."/>
    <x v="16"/>
    <n v="1820"/>
    <x v="0"/>
    <s v="US"/>
    <s v="USD"/>
    <n v="1410558949"/>
    <n v="1409262949"/>
    <b v="0"/>
    <n v="13"/>
    <b v="1"/>
    <x v="7"/>
    <n v="121"/>
    <n v="140"/>
    <x v="2"/>
    <x v="7"/>
    <x v="3706"/>
    <d v="2015-12-22T21:18:29"/>
    <x v="5"/>
  </r>
  <r>
    <n v="3707"/>
    <s v="A KC Fringe World Premiere: DESPERATE ACTS"/>
    <s v="Support this collection of new plays by Kansas City writers and the artists who are bringing it to life!"/>
    <x v="29"/>
    <n v="1860"/>
    <x v="0"/>
    <s v="US"/>
    <s v="USD"/>
    <n v="1469165160"/>
    <n v="1467335378"/>
    <b v="0"/>
    <n v="23"/>
    <b v="1"/>
    <x v="7"/>
    <n v="186"/>
    <n v="80.87"/>
    <x v="2"/>
    <x v="7"/>
    <x v="3707"/>
    <d v="2015-04-08T20:47:29"/>
    <x v="4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x v="7"/>
    <n v="300"/>
    <n v="53.85"/>
    <x v="2"/>
    <x v="7"/>
    <x v="3708"/>
    <d v="2015-01-28T17:11:15"/>
    <x v="5"/>
  </r>
  <r>
    <n v="3709"/>
    <s v="The Ruby Darlings Show"/>
    <s v="The filthily talented Ruby and Darling, take you on a raunch-tastic musical discovery of life with a vagina. #sayno"/>
    <x v="29"/>
    <n v="1082.5"/>
    <x v="0"/>
    <s v="GB"/>
    <s v="GBP"/>
    <n v="1403715546"/>
    <n v="1401123546"/>
    <b v="0"/>
    <n v="35"/>
    <b v="1"/>
    <x v="7"/>
    <n v="108"/>
    <n v="30.93"/>
    <x v="2"/>
    <x v="7"/>
    <x v="3709"/>
    <d v="2015-05-23T17:31:06"/>
    <x v="5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x v="7"/>
    <n v="141"/>
    <n v="67.959999999999994"/>
    <x v="2"/>
    <x v="7"/>
    <x v="3710"/>
    <d v="2015-06-10T23:50:06"/>
    <x v="2"/>
  </r>
  <r>
    <n v="3711"/>
    <s v="The Youth Shakespeare Project 2014"/>
    <s v="Two teachers and twenty kids bring one of Shakespeare's plays to life!"/>
    <x v="4"/>
    <n v="570"/>
    <x v="0"/>
    <s v="US"/>
    <s v="USD"/>
    <n v="1402848000"/>
    <n v="1400606573"/>
    <b v="0"/>
    <n v="21"/>
    <b v="1"/>
    <x v="7"/>
    <n v="114"/>
    <n v="27.14"/>
    <x v="2"/>
    <x v="7"/>
    <x v="3711"/>
    <d v="2014-10-15T22:28:04"/>
    <x v="5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x v="7"/>
    <n v="154"/>
    <n v="110.87"/>
    <x v="2"/>
    <x v="7"/>
    <x v="3712"/>
    <d v="2016-01-12T16:07:27"/>
    <x v="2"/>
  </r>
  <r>
    <n v="3713"/>
    <s v="Bring Matt Fotis's Nights on the Couch to NYC!"/>
    <s v="Matt Fotis's play, Nights on the Couch, was accepted to the 28th Annual Strawberry One Act Festival! Show your support!"/>
    <x v="14"/>
    <n v="2030"/>
    <x v="0"/>
    <s v="US"/>
    <s v="USD"/>
    <n v="1465062166"/>
    <n v="1463334166"/>
    <b v="0"/>
    <n v="19"/>
    <b v="1"/>
    <x v="7"/>
    <n v="102"/>
    <n v="106.84"/>
    <x v="2"/>
    <x v="7"/>
    <x v="3713"/>
    <d v="2014-10-31T18:04:22"/>
    <x v="4"/>
  </r>
  <r>
    <n v="3714"/>
    <s v="Expedition (to NYC)"/>
    <s v="This summer, help some of the top high school theater students from across the country come to NYC to create a world premiere play."/>
    <x v="5"/>
    <n v="10235"/>
    <x v="0"/>
    <s v="US"/>
    <s v="USD"/>
    <n v="1432612740"/>
    <n v="1429881667"/>
    <b v="0"/>
    <n v="97"/>
    <b v="1"/>
    <x v="7"/>
    <n v="102"/>
    <n v="105.52"/>
    <x v="2"/>
    <x v="7"/>
    <x v="3714"/>
    <d v="2016-04-05T11:47:40"/>
    <x v="2"/>
  </r>
  <r>
    <n v="3715"/>
    <s v="The Inspectors Call"/>
    <s v="Vibrant contemporary political theatre, exploring the professional and human impact of the growing corporate culture in education."/>
    <x v="0"/>
    <n v="3590"/>
    <x v="0"/>
    <s v="GB"/>
    <s v="GBP"/>
    <n v="1427806320"/>
    <n v="1422834819"/>
    <b v="0"/>
    <n v="27"/>
    <b v="1"/>
    <x v="7"/>
    <n v="103"/>
    <n v="132.96"/>
    <x v="2"/>
    <x v="7"/>
    <x v="3715"/>
    <d v="2016-02-01T22:41:07"/>
    <x v="2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x v="7"/>
    <n v="156"/>
    <n v="51.92"/>
    <x v="2"/>
    <x v="7"/>
    <x v="3716"/>
    <d v="2016-04-02T03:22:51"/>
    <x v="2"/>
  </r>
  <r>
    <n v="3717"/>
    <s v="Told Look Younger at Jermyn Street Theatre"/>
    <s v="A heart-warming comedy by award-winning writer about Love, Sex, Friendship of three old gay men in their 60s'!"/>
    <x v="24"/>
    <n v="4030"/>
    <x v="0"/>
    <s v="GB"/>
    <s v="GBP"/>
    <n v="1431204449"/>
    <n v="1428526049"/>
    <b v="0"/>
    <n v="13"/>
    <b v="1"/>
    <x v="7"/>
    <n v="101"/>
    <n v="310"/>
    <x v="2"/>
    <x v="7"/>
    <x v="3717"/>
    <d v="2016-09-19T08:21:34"/>
    <x v="2"/>
  </r>
  <r>
    <n v="3718"/>
    <s v="PUNK ROCK"/>
    <s v="William Carlisle has the world at his feet but its weight on his shoulders. He is intelligent, articulate and fucked."/>
    <x v="4"/>
    <n v="1197"/>
    <x v="0"/>
    <s v="GB"/>
    <s v="GBP"/>
    <n v="1425057075"/>
    <n v="1422465075"/>
    <b v="0"/>
    <n v="46"/>
    <b v="1"/>
    <x v="7"/>
    <n v="239"/>
    <n v="26.02"/>
    <x v="2"/>
    <x v="7"/>
    <x v="3718"/>
    <d v="2015-07-20T04:06:16"/>
    <x v="2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x v="7"/>
    <n v="210"/>
    <n v="105"/>
    <x v="2"/>
    <x v="7"/>
    <x v="3719"/>
    <d v="2015-02-06T04:55:12"/>
    <x v="2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x v="7"/>
    <n v="105"/>
    <n v="86.23"/>
    <x v="2"/>
    <x v="7"/>
    <x v="3720"/>
    <d v="2015-07-18T16:15:59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x v="11"/>
    <n v="5040"/>
    <x v="0"/>
    <s v="US"/>
    <s v="USD"/>
    <n v="1415230084"/>
    <n v="1413412084"/>
    <b v="0"/>
    <n v="44"/>
    <b v="1"/>
    <x v="7"/>
    <n v="101"/>
    <n v="114.55"/>
    <x v="2"/>
    <x v="7"/>
    <x v="3721"/>
    <d v="2014-12-10T18:04:06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x v="16"/>
    <n v="1668"/>
    <x v="0"/>
    <s v="CA"/>
    <s v="CAD"/>
    <n v="1455231540"/>
    <n v="1452614847"/>
    <b v="0"/>
    <n v="35"/>
    <b v="1"/>
    <x v="7"/>
    <n v="111"/>
    <n v="47.66"/>
    <x v="2"/>
    <x v="7"/>
    <x v="3722"/>
    <d v="2014-11-25T16:15:33"/>
    <x v="4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x v="7"/>
    <n v="102"/>
    <n v="72.89"/>
    <x v="2"/>
    <x v="7"/>
    <x v="3723"/>
    <d v="2015-04-09T00:35:08"/>
    <x v="5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x v="7"/>
    <n v="103"/>
    <n v="49.55"/>
    <x v="2"/>
    <x v="7"/>
    <x v="3724"/>
    <d v="2015-03-26T21:38:16"/>
    <x v="4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x v="7"/>
    <n v="127"/>
    <n v="25.4"/>
    <x v="2"/>
    <x v="7"/>
    <x v="3725"/>
    <d v="2015-04-28T16:38:09"/>
    <x v="4"/>
  </r>
  <r>
    <n v="3726"/>
    <s v="Howard's End 3.0"/>
    <s v="A week of rehearsal culminating in a staged reading of our three-actor adaptation of &quot;Howards End,&quot; for potential producers."/>
    <x v="17"/>
    <n v="2879"/>
    <x v="0"/>
    <s v="US"/>
    <s v="USD"/>
    <n v="1461963600"/>
    <n v="1459567371"/>
    <b v="0"/>
    <n v="46"/>
    <b v="1"/>
    <x v="7"/>
    <n v="339"/>
    <n v="62.59"/>
    <x v="2"/>
    <x v="7"/>
    <x v="3726"/>
    <d v="2015-02-13T17:04:53"/>
    <x v="4"/>
  </r>
  <r>
    <n v="3727"/>
    <s v="Star-Spangled Sitcoms: Huzzah &amp; John Adams"/>
    <s v="It's exactly what you think it is: a historical parody of your favorite sitcom about a bar and its psychiatrist spinoff!"/>
    <x v="14"/>
    <n v="2015"/>
    <x v="0"/>
    <s v="US"/>
    <s v="USD"/>
    <n v="1476939300"/>
    <n v="1474273294"/>
    <b v="0"/>
    <n v="33"/>
    <b v="1"/>
    <x v="7"/>
    <n v="101"/>
    <n v="61.06"/>
    <x v="2"/>
    <x v="7"/>
    <x v="3727"/>
    <d v="2015-10-20T16:35:03"/>
    <x v="4"/>
  </r>
  <r>
    <n v="3728"/>
    <s v="Bare Bones Shakespeare 2015-16 Season"/>
    <s v="Bare Bones Shakespeare's first season will start with a DFW school touring show: Romeo and Juliet."/>
    <x v="23"/>
    <n v="1862"/>
    <x v="2"/>
    <s v="US"/>
    <s v="USD"/>
    <n v="1439957176"/>
    <n v="1437365176"/>
    <b v="0"/>
    <n v="31"/>
    <b v="0"/>
    <x v="7"/>
    <n v="9"/>
    <n v="60.06"/>
    <x v="2"/>
    <x v="7"/>
    <x v="3728"/>
    <d v="2014-06-23T22:31:45"/>
    <x v="2"/>
  </r>
  <r>
    <n v="3729"/>
    <s v="Picasso at The Lapin Agile, a play by Steve Martin"/>
    <s v="Shoe-string, Independent theater with a focus on art that makes you think.  Next, we're putting on an award winning Steve Martin play!"/>
    <x v="11"/>
    <n v="362"/>
    <x v="2"/>
    <s v="US"/>
    <s v="USD"/>
    <n v="1427082912"/>
    <n v="1423198512"/>
    <b v="0"/>
    <n v="5"/>
    <b v="0"/>
    <x v="7"/>
    <n v="7"/>
    <n v="72.400000000000006"/>
    <x v="2"/>
    <x v="7"/>
    <x v="3729"/>
    <d v="2016-06-27T10:47:48"/>
    <x v="2"/>
  </r>
  <r>
    <n v="3730"/>
    <s v="Mark Twain is Hell for the Company - Original Play"/>
    <s v="&quot;MARK TWAIN IS HELL FOR THE COMPANY&quot; is an original theatrical production created and under development by Jeff Lowe."/>
    <x v="29"/>
    <n v="100"/>
    <x v="2"/>
    <s v="US"/>
    <s v="USD"/>
    <n v="1439828159"/>
    <n v="1437236159"/>
    <b v="0"/>
    <n v="1"/>
    <b v="0"/>
    <x v="7"/>
    <n v="10"/>
    <n v="100"/>
    <x v="2"/>
    <x v="7"/>
    <x v="3730"/>
    <d v="2014-07-13T02:09:15"/>
    <x v="2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x v="7"/>
    <n v="11"/>
    <n v="51.67"/>
    <x v="2"/>
    <x v="7"/>
    <x v="3731"/>
    <d v="2015-11-17T22:05:50"/>
    <x v="5"/>
  </r>
  <r>
    <n v="3732"/>
    <s v="Elektra Bekent - Afstudeervoorstelling"/>
    <s v="Mijn solo voorstelling gaat over Elektra (Sophokles) en hoe zij als jongere alles beleeft en meemaakt!"/>
    <x v="17"/>
    <n v="131"/>
    <x v="2"/>
    <s v="NL"/>
    <s v="EUR"/>
    <n v="1422100800"/>
    <n v="1416932133"/>
    <b v="0"/>
    <n v="4"/>
    <b v="0"/>
    <x v="7"/>
    <n v="15"/>
    <n v="32.75"/>
    <x v="2"/>
    <x v="7"/>
    <x v="3732"/>
    <d v="2014-08-07T05:09:04"/>
    <x v="5"/>
  </r>
  <r>
    <n v="3733"/>
    <s v="laughter in the hood"/>
    <s v="want to donate tickets to residents who live in the community that cant afford the 35.00 price of ticket"/>
    <x v="16"/>
    <n v="0"/>
    <x v="2"/>
    <s v="US"/>
    <s v="USD"/>
    <n v="1429396200"/>
    <n v="1428539708"/>
    <b v="0"/>
    <n v="0"/>
    <b v="0"/>
    <x v="7"/>
    <n v="0"/>
    <n v="0"/>
    <x v="2"/>
    <x v="7"/>
    <x v="3733"/>
    <d v="2014-06-03T17:02:44"/>
    <x v="2"/>
  </r>
  <r>
    <n v="3734"/>
    <s v="Shakespeare in Sarajevo"/>
    <s v="Shakespeare's plays have an important message for the world. Bosnia needs to hear. Bring Shakespeare to Sarajevo! Fund performances!"/>
    <x v="16"/>
    <n v="427"/>
    <x v="2"/>
    <s v="US"/>
    <s v="USD"/>
    <n v="1432589896"/>
    <n v="1427405896"/>
    <b v="0"/>
    <n v="7"/>
    <b v="0"/>
    <x v="7"/>
    <n v="28"/>
    <n v="61"/>
    <x v="2"/>
    <x v="7"/>
    <x v="3734"/>
    <d v="2014-06-03T19:32:32"/>
    <x v="2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x v="7"/>
    <n v="13"/>
    <n v="10"/>
    <x v="2"/>
    <x v="7"/>
    <x v="3735"/>
    <d v="2014-07-11T16:45:02"/>
    <x v="2"/>
  </r>
  <r>
    <n v="3736"/>
    <s v="Hot Dogs a new play by Suhayla El-Bushra"/>
    <s v="Hot Dogs is a new play that tackles sexism in schools and addresses issues that current sex/relationship education fails to."/>
    <x v="16"/>
    <n v="10"/>
    <x v="2"/>
    <s v="GB"/>
    <s v="GBP"/>
    <n v="1427133600"/>
    <n v="1423847093"/>
    <b v="0"/>
    <n v="1"/>
    <b v="0"/>
    <x v="7"/>
    <n v="1"/>
    <n v="10"/>
    <x v="2"/>
    <x v="7"/>
    <x v="3736"/>
    <d v="2016-09-08T09:20:39"/>
    <x v="2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x v="7"/>
    <n v="21"/>
    <n v="37.5"/>
    <x v="2"/>
    <x v="7"/>
    <x v="3737"/>
    <d v="2015-06-09T07:11:36"/>
    <x v="2"/>
  </r>
  <r>
    <n v="3738"/>
    <s v="'GULF' - a new play by PIVOT THEATRE"/>
    <s v="A filmic, fast-paced exploration of trust, making its debut at Camden People's Theatre this July."/>
    <x v="16"/>
    <n v="270"/>
    <x v="2"/>
    <s v="GB"/>
    <s v="GBP"/>
    <n v="1405461600"/>
    <n v="1403562705"/>
    <b v="0"/>
    <n v="6"/>
    <b v="0"/>
    <x v="7"/>
    <n v="18"/>
    <n v="45"/>
    <x v="2"/>
    <x v="7"/>
    <x v="3738"/>
    <d v="2016-01-26T16:57:16"/>
    <x v="5"/>
  </r>
  <r>
    <n v="3739"/>
    <s v="Verge of Strife - The life and poetry of Rupert Brooke"/>
    <s v="Jonny Labey (Eastenders) leads this poetic production as WWI poet Rupert Brooke, in this dynamic, moving portrait of a flawed genius."/>
    <x v="24"/>
    <n v="805"/>
    <x v="2"/>
    <s v="GB"/>
    <s v="GBP"/>
    <n v="1468752468"/>
    <n v="1467024468"/>
    <b v="0"/>
    <n v="8"/>
    <b v="0"/>
    <x v="7"/>
    <n v="20"/>
    <n v="100.63"/>
    <x v="2"/>
    <x v="7"/>
    <x v="3739"/>
    <d v="2016-03-29T03:03:08"/>
    <x v="4"/>
  </r>
  <r>
    <n v="3740"/>
    <s v="dasGROUP Theatre: Savage in Limbo"/>
    <s v="Savage in Limbo is the pilot production of dasGROUP Theatre; a Dallas-based production company with an eye for grit &amp; love of theatre."/>
    <x v="14"/>
    <n v="358"/>
    <x v="2"/>
    <s v="US"/>
    <s v="USD"/>
    <n v="1407808438"/>
    <n v="1405217355"/>
    <b v="0"/>
    <n v="14"/>
    <b v="0"/>
    <x v="7"/>
    <n v="18"/>
    <n v="25.57"/>
    <x v="2"/>
    <x v="7"/>
    <x v="3740"/>
    <d v="2015-01-12T23:33:28"/>
    <x v="5"/>
  </r>
  <r>
    <n v="3741"/>
    <s v="Open House Theater"/>
    <s v="A small community with a love for theater would like to continue. Help the children of this community continue."/>
    <x v="23"/>
    <n v="0"/>
    <x v="2"/>
    <s v="US"/>
    <s v="USD"/>
    <n v="1450389950"/>
    <n v="1447797950"/>
    <b v="0"/>
    <n v="0"/>
    <b v="0"/>
    <x v="7"/>
    <n v="0"/>
    <n v="0"/>
    <x v="2"/>
    <x v="7"/>
    <x v="3741"/>
    <d v="2016-02-03T00:51:13"/>
    <x v="2"/>
  </r>
  <r>
    <n v="3742"/>
    <s v="The Jennings Family Reunion"/>
    <s v="In the midst of dealing with sending their son off to the army, Mitch and Melanie Jennings plan a family reunion to ease their sorrow."/>
    <x v="11"/>
    <n v="100"/>
    <x v="2"/>
    <s v="US"/>
    <s v="USD"/>
    <n v="1409980144"/>
    <n v="1407388144"/>
    <b v="0"/>
    <n v="4"/>
    <b v="0"/>
    <x v="7"/>
    <n v="2"/>
    <n v="25"/>
    <x v="2"/>
    <x v="7"/>
    <x v="3742"/>
    <d v="2015-07-08T19:31:29"/>
    <x v="5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x v="7"/>
    <n v="0"/>
    <n v="0"/>
    <x v="2"/>
    <x v="7"/>
    <x v="3743"/>
    <d v="2015-05-04T19:46:40"/>
    <x v="5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x v="7"/>
    <n v="0"/>
    <n v="0"/>
    <x v="2"/>
    <x v="7"/>
    <x v="3744"/>
    <d v="2014-06-18T21:08:57"/>
    <x v="5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x v="7"/>
    <n v="10"/>
    <n v="10"/>
    <x v="2"/>
    <x v="7"/>
    <x v="3745"/>
    <d v="2015-06-18T11:12:17"/>
    <x v="5"/>
  </r>
  <r>
    <n v="3746"/>
    <s v="Stage Play Production - &quot;I Love You to Death&quot;"/>
    <s v="Generational curses CAN be broken...right?"/>
    <x v="2"/>
    <n v="202"/>
    <x v="2"/>
    <s v="US"/>
    <s v="USD"/>
    <n v="1475918439"/>
    <n v="1473326439"/>
    <b v="0"/>
    <n v="1"/>
    <b v="0"/>
    <x v="7"/>
    <n v="2"/>
    <n v="202"/>
    <x v="2"/>
    <x v="7"/>
    <x v="3746"/>
    <d v="2014-05-12T19:33:18"/>
    <x v="4"/>
  </r>
  <r>
    <n v="3747"/>
    <s v="Counting Stars"/>
    <s v="The world premiere of an astonishing new play by acclaimed writer Atiha Sen Gupta."/>
    <x v="1"/>
    <n v="25"/>
    <x v="2"/>
    <s v="GB"/>
    <s v="GBP"/>
    <n v="1436137140"/>
    <n v="1433833896"/>
    <b v="0"/>
    <n v="1"/>
    <b v="0"/>
    <x v="7"/>
    <n v="1"/>
    <n v="25"/>
    <x v="2"/>
    <x v="7"/>
    <x v="3747"/>
    <d v="2014-11-11T20:25:15"/>
    <x v="2"/>
  </r>
  <r>
    <n v="3748"/>
    <s v="CAUCUS! THE MUSICAL"/>
    <s v="An irreverent look at the Iowa Caucuses and the oversized role this undersized state plays in the presidential election process."/>
    <x v="11"/>
    <n v="5176"/>
    <x v="0"/>
    <s v="US"/>
    <s v="USD"/>
    <n v="1455602340"/>
    <n v="1453827436"/>
    <b v="0"/>
    <n v="52"/>
    <b v="1"/>
    <x v="40"/>
    <n v="104"/>
    <n v="99.54"/>
    <x v="2"/>
    <x v="40"/>
    <x v="3748"/>
    <d v="2014-04-18T11:18:58"/>
    <x v="4"/>
  </r>
  <r>
    <n v="3749"/>
    <s v="Dante's Capstone Project: Who am I?"/>
    <s v="A night of music, fellowship, and a reflection of my experiences over the past 4 years at Ball State University."/>
    <x v="4"/>
    <n v="525"/>
    <x v="0"/>
    <s v="US"/>
    <s v="USD"/>
    <n v="1461902340"/>
    <n v="1459220588"/>
    <b v="0"/>
    <n v="7"/>
    <b v="1"/>
    <x v="40"/>
    <n v="105"/>
    <n v="75"/>
    <x v="2"/>
    <x v="40"/>
    <x v="3749"/>
    <d v="2015-06-27T02:35:53"/>
    <x v="4"/>
  </r>
  <r>
    <n v="3750"/>
    <s v="Stars on Stage, Kids be Heard!"/>
    <s v="Stars on Stage children's theatre program is in need of 6 new wireless body microphones!_x000a__x000a_#soskidsbeheard   _x000a__x000a_www.apatheplace.org"/>
    <x v="13"/>
    <n v="6027"/>
    <x v="0"/>
    <s v="US"/>
    <s v="USD"/>
    <n v="1423555140"/>
    <n v="1421105608"/>
    <b v="0"/>
    <n v="28"/>
    <b v="1"/>
    <x v="40"/>
    <n v="100"/>
    <n v="215.25"/>
    <x v="2"/>
    <x v="40"/>
    <x v="3750"/>
    <d v="2014-04-10T12:36:26"/>
    <x v="2"/>
  </r>
  <r>
    <n v="3751"/>
    <s v="GGC Productions 2016"/>
    <s v="I will be performing in TWO productions to kick off the 2016 season. NEED HELP TO FUND THESE GREAT SHOWS!"/>
    <x v="29"/>
    <n v="1326"/>
    <x v="0"/>
    <s v="US"/>
    <s v="USD"/>
    <n v="1459641073"/>
    <n v="1454460673"/>
    <b v="0"/>
    <n v="11"/>
    <b v="1"/>
    <x v="40"/>
    <n v="133"/>
    <n v="120.55"/>
    <x v="2"/>
    <x v="40"/>
    <x v="3751"/>
    <d v="2016-03-16T20:48:27"/>
    <x v="4"/>
  </r>
  <r>
    <n v="3762"/>
    <s v="iolite the musical"/>
    <s v="We are trying to raise money to perform a musical we have written, called &quot;Iolite&quot;, at the Edinburgh Fringe in 2015."/>
    <x v="22"/>
    <n v="1328"/>
    <x v="0"/>
    <s v="GB"/>
    <s v="GBP"/>
    <n v="1438543889"/>
    <n v="1436383889"/>
    <b v="0"/>
    <n v="28"/>
    <b v="1"/>
    <x v="40"/>
    <n v="106"/>
    <n v="47.43"/>
    <x v="2"/>
    <x v="40"/>
    <x v="3752"/>
    <d v="2016-09-06T19:15:35"/>
    <x v="2"/>
  </r>
  <r>
    <n v="3753"/>
    <s v="Wagner in English"/>
    <s v="An English-language production of the opera TannhÃ¤user. Some of the greatest songs ever composed, now with lyrics we can understand."/>
    <x v="11"/>
    <n v="5167"/>
    <x v="0"/>
    <s v="US"/>
    <s v="USD"/>
    <n v="1433289600"/>
    <n v="1430768800"/>
    <b v="0"/>
    <n v="30"/>
    <b v="1"/>
    <x v="40"/>
    <n v="103"/>
    <n v="172.23"/>
    <x v="2"/>
    <x v="40"/>
    <x v="3753"/>
    <d v="2015-03-02T18:00:26"/>
    <x v="2"/>
  </r>
  <r>
    <n v="3754"/>
    <s v="Little Shop of Horrors"/>
    <s v="CitÃ© des Arts needs your help in funding their fall production of the hit musical comedy &quot;Little Shop of Horrors.&quot;"/>
    <x v="1"/>
    <n v="3000"/>
    <x v="0"/>
    <s v="US"/>
    <s v="USD"/>
    <n v="1406350740"/>
    <n v="1403125737"/>
    <b v="0"/>
    <n v="27"/>
    <b v="1"/>
    <x v="40"/>
    <n v="120"/>
    <n v="111.11"/>
    <x v="2"/>
    <x v="40"/>
    <x v="3754"/>
    <d v="2016-05-09T20:13:52"/>
    <x v="5"/>
  </r>
  <r>
    <n v="3761"/>
    <s v="MARSHA - a girl who does bad things"/>
    <s v="liveartshow returns with a new work at the Arcola this summer. Marsha is a story combining opera, dance and theatre... with a unicorn"/>
    <x v="4"/>
    <n v="500"/>
    <x v="0"/>
    <s v="GB"/>
    <s v="GBP"/>
    <n v="1439247600"/>
    <n v="1434625937"/>
    <b v="0"/>
    <n v="3"/>
    <b v="1"/>
    <x v="40"/>
    <n v="100"/>
    <n v="166.67"/>
    <x v="2"/>
    <x v="40"/>
    <x v="3755"/>
    <d v="2014-06-30T18:38:02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x v="40"/>
    <n v="101"/>
    <n v="267.64999999999998"/>
    <x v="2"/>
    <x v="40"/>
    <x v="3756"/>
    <d v="2014-05-29T04:00:45"/>
    <x v="5"/>
  </r>
  <r>
    <n v="3757"/>
    <s v="Anti-Bullying Musicalâ€¦ &quot;It's Easy!&quot;"/>
    <s v="New Anti-Bullying Musical's cast of 30 kids is ready to &quot;speak up and reach out&quot; to the world by recording a show CD!"/>
    <x v="0"/>
    <n v="3798"/>
    <x v="0"/>
    <s v="US"/>
    <s v="USD"/>
    <n v="1417465515"/>
    <n v="1415737515"/>
    <b v="0"/>
    <n v="50"/>
    <b v="1"/>
    <x v="40"/>
    <n v="109"/>
    <n v="75.959999999999994"/>
    <x v="2"/>
    <x v="40"/>
    <x v="3757"/>
    <d v="2015-02-15T00:28:17"/>
    <x v="5"/>
  </r>
  <r>
    <n v="3758"/>
    <s v="Luigi's Ladies"/>
    <s v="LUIGI'S LADIES: an original one-woman musical comedy"/>
    <x v="16"/>
    <n v="1535"/>
    <x v="0"/>
    <s v="US"/>
    <s v="USD"/>
    <n v="1400475600"/>
    <n v="1397819938"/>
    <b v="0"/>
    <n v="26"/>
    <b v="1"/>
    <x v="40"/>
    <n v="102"/>
    <n v="59.04"/>
    <x v="2"/>
    <x v="40"/>
    <x v="3758"/>
    <d v="2014-05-13T17:28:10"/>
    <x v="5"/>
  </r>
  <r>
    <n v="3759"/>
    <s v="Pared Down Productions"/>
    <s v="A production company specializing in small-scale musicals"/>
    <x v="24"/>
    <n v="4409.7700000000004"/>
    <x v="0"/>
    <s v="US"/>
    <s v="USD"/>
    <n v="1440556553"/>
    <n v="1435372553"/>
    <b v="0"/>
    <n v="88"/>
    <b v="1"/>
    <x v="40"/>
    <n v="110"/>
    <n v="50.11"/>
    <x v="2"/>
    <x v="40"/>
    <x v="3759"/>
    <d v="2016-03-16T14:21:19"/>
    <x v="2"/>
  </r>
  <r>
    <n v="3760"/>
    <s v="Song of the Sea"/>
    <s v="Two Shows: SIRENS and The Girl From Bare Cove. A community of artists determined to give voice to survivors of sexual violence."/>
    <x v="11"/>
    <n v="5050.7700000000004"/>
    <x v="0"/>
    <s v="US"/>
    <s v="USD"/>
    <n v="1399293386"/>
    <n v="1397133386"/>
    <b v="0"/>
    <n v="91"/>
    <b v="1"/>
    <x v="40"/>
    <n v="101"/>
    <n v="55.5"/>
    <x v="2"/>
    <x v="40"/>
    <x v="3760"/>
    <d v="2016-08-16T17:58:47"/>
    <x v="5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x v="40"/>
    <n v="130"/>
    <n v="25.46"/>
    <x v="2"/>
    <x v="40"/>
    <x v="3761"/>
    <d v="2016-05-03T20:34:12"/>
    <x v="4"/>
  </r>
  <r>
    <n v="3752"/>
    <s v="POP! Community Cabaret Presents..."/>
    <s v="Welcome to POP! Community Cabaret: the &quot;friendliest mad bunch ever&quot;!_x000a_We are a cabaret group run by our community for our community."/>
    <x v="4"/>
    <n v="565"/>
    <x v="0"/>
    <s v="GB"/>
    <s v="GBP"/>
    <n v="1476651600"/>
    <n v="1473189335"/>
    <b v="0"/>
    <n v="15"/>
    <b v="1"/>
    <x v="40"/>
    <n v="113"/>
    <n v="37.67"/>
    <x v="2"/>
    <x v="40"/>
    <x v="3762"/>
    <d v="2016-11-08T14:48:26"/>
    <x v="4"/>
  </r>
  <r>
    <n v="3763"/>
    <s v="[title of show] â€” The Chicago Storefront Premiere"/>
    <s v="A musical about two guys writing a musical about...two guys writing a musical."/>
    <x v="11"/>
    <n v="5000"/>
    <x v="0"/>
    <s v="US"/>
    <s v="USD"/>
    <n v="1427907626"/>
    <n v="1425319226"/>
    <b v="0"/>
    <n v="77"/>
    <b v="1"/>
    <x v="40"/>
    <n v="100"/>
    <n v="64.94"/>
    <x v="2"/>
    <x v="40"/>
    <x v="3763"/>
    <d v="2016-10-13T00:07:27"/>
    <x v="2"/>
  </r>
  <r>
    <n v="3764"/>
    <s v="Agape Performing Arts Company, a Ministry of OLG"/>
    <s v="Talented, hard-working performers for Into the Woods JR need your help in renting microphones for our show!"/>
    <x v="16"/>
    <n v="1500"/>
    <x v="0"/>
    <s v="US"/>
    <s v="USD"/>
    <n v="1464482160"/>
    <n v="1462824832"/>
    <b v="0"/>
    <n v="27"/>
    <b v="1"/>
    <x v="40"/>
    <n v="100"/>
    <n v="55.56"/>
    <x v="2"/>
    <x v="40"/>
    <x v="3764"/>
    <d v="2015-03-24T19:00:55"/>
    <x v="4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x v="40"/>
    <n v="113"/>
    <n v="74.22"/>
    <x v="2"/>
    <x v="40"/>
    <x v="3765"/>
    <d v="2015-03-12T22:37:23"/>
    <x v="5"/>
  </r>
  <r>
    <n v="3766"/>
    <s v="Held Momentarily The Musical Takes FringeNYC"/>
    <s v="Trapped on a stalled New York subway, seven strangers realize it's not just the train that's stuck."/>
    <x v="5"/>
    <n v="10265.01"/>
    <x v="0"/>
    <s v="US"/>
    <s v="USD"/>
    <n v="1404360045"/>
    <n v="1401336045"/>
    <b v="0"/>
    <n v="96"/>
    <b v="1"/>
    <x v="40"/>
    <n v="103"/>
    <n v="106.93"/>
    <x v="2"/>
    <x v="40"/>
    <x v="3766"/>
    <d v="2014-06-24T08:49:38"/>
    <x v="5"/>
  </r>
  <r>
    <n v="3767"/>
    <s v="Accidental Artists Lab"/>
    <s v="A ragtag crew collaborating on a live performance for the first time, with music as their medium and NYC as their inspiration."/>
    <x v="14"/>
    <n v="2335"/>
    <x v="0"/>
    <s v="US"/>
    <s v="USD"/>
    <n v="1425185940"/>
    <n v="1423960097"/>
    <b v="0"/>
    <n v="56"/>
    <b v="1"/>
    <x v="40"/>
    <n v="117"/>
    <n v="41.7"/>
    <x v="2"/>
    <x v="40"/>
    <x v="3767"/>
    <d v="2014-09-05T02:40:21"/>
    <x v="2"/>
  </r>
  <r>
    <n v="3768"/>
    <s v="Unexpected Stage's Dani Girl, A New Musical"/>
    <s v="Meet Dani, a 9 year old battling leukemia. This witty musical inspires us to believe in the indomitable power of human imagination."/>
    <x v="24"/>
    <n v="4306.1099999999997"/>
    <x v="0"/>
    <s v="US"/>
    <s v="USD"/>
    <n v="1402594090"/>
    <n v="1400002090"/>
    <b v="0"/>
    <n v="58"/>
    <b v="1"/>
    <x v="40"/>
    <n v="108"/>
    <n v="74.239999999999995"/>
    <x v="2"/>
    <x v="40"/>
    <x v="3768"/>
    <d v="2014-12-16T19:39:40"/>
    <x v="5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x v="40"/>
    <n v="100"/>
    <n v="73.33"/>
    <x v="2"/>
    <x v="40"/>
    <x v="3769"/>
    <d v="2016-02-25T17:39:00"/>
    <x v="4"/>
  </r>
  <r>
    <n v="3647"/>
    <s v="Zachariah Sheldon: A musical to chill your blood"/>
    <s v="Zachariah Sheldon is a brilliant, darkly twisted brand new musical with music from Mark Newton and script by Anthony Wilkes"/>
    <x v="4"/>
    <n v="30"/>
    <x v="2"/>
    <s v="GB"/>
    <s v="GBP"/>
    <n v="1475258327"/>
    <n v="1471370327"/>
    <b v="0"/>
    <n v="2"/>
    <b v="0"/>
    <x v="40"/>
    <n v="6"/>
    <n v="15"/>
    <x v="2"/>
    <x v="40"/>
    <x v="3770"/>
    <d v="2015-06-11T05:16:25"/>
    <x v="4"/>
  </r>
  <r>
    <n v="3771"/>
    <s v="COME OUT SWINGIN'!"/>
    <s v="I would like to make a demo recording of six songs from COME OUT SWINGIN'!"/>
    <x v="29"/>
    <n v="1460"/>
    <x v="0"/>
    <s v="US"/>
    <s v="USD"/>
    <n v="1463529600"/>
    <n v="1462307652"/>
    <b v="0"/>
    <n v="38"/>
    <b v="1"/>
    <x v="40"/>
    <n v="146"/>
    <n v="38.42"/>
    <x v="2"/>
    <x v="40"/>
    <x v="3771"/>
    <d v="2014-08-14T21:11:25"/>
    <x v="4"/>
  </r>
  <r>
    <n v="3772"/>
    <s v="Make &quot;Tonya and Nancy&quot; a Rock Opera!"/>
    <s v="A dark comedy about two girls, one knee, and the 1994 Olympics. Help us make sure &quot;Tonya and Nancy&quot; rocks!"/>
    <x v="11"/>
    <n v="5510"/>
    <x v="0"/>
    <s v="US"/>
    <s v="USD"/>
    <n v="1480399200"/>
    <n v="1478616506"/>
    <b v="0"/>
    <n v="33"/>
    <b v="1"/>
    <x v="40"/>
    <n v="110"/>
    <n v="166.97"/>
    <x v="2"/>
    <x v="40"/>
    <x v="3772"/>
    <d v="2014-11-03T22:29:09"/>
    <x v="4"/>
  </r>
  <r>
    <n v="3773"/>
    <s v="Dundee: A Hip-Hopera"/>
    <s v="A dramatic hip-hopera, inspired from monologues written by the performers."/>
    <x v="11"/>
    <n v="5410"/>
    <x v="0"/>
    <s v="US"/>
    <s v="USD"/>
    <n v="1479175680"/>
    <n v="1476317247"/>
    <b v="0"/>
    <n v="57"/>
    <b v="1"/>
    <x v="40"/>
    <n v="108"/>
    <n v="94.91"/>
    <x v="2"/>
    <x v="40"/>
    <x v="3773"/>
    <d v="2016-02-20T03:22:00"/>
    <x v="4"/>
  </r>
  <r>
    <n v="3774"/>
    <s v="Mabel Moon Goes to Earth!"/>
    <s v="Mabel Moon and her co-pilot Silvertoes are coming to earth in the form of a 35 minute interactive and educational musical adventure  !"/>
    <x v="1"/>
    <n v="2500"/>
    <x v="0"/>
    <s v="CA"/>
    <s v="CAD"/>
    <n v="1428606055"/>
    <n v="1427223655"/>
    <b v="0"/>
    <n v="25"/>
    <b v="1"/>
    <x v="40"/>
    <n v="100"/>
    <n v="100"/>
    <x v="2"/>
    <x v="40"/>
    <x v="3774"/>
    <d v="2016-06-10T23:32:12"/>
    <x v="2"/>
  </r>
  <r>
    <n v="3775"/>
    <s v="TRAVIS KENT : MY FIRST TIME live and unprotected at 54 BELOW"/>
    <s v="Travis Kent joins forces with some of today's brightest contemporary composers for an evening full of firsts at 54 Below."/>
    <x v="14"/>
    <n v="2005"/>
    <x v="0"/>
    <s v="US"/>
    <s v="USD"/>
    <n v="1428552000"/>
    <n v="1426199843"/>
    <b v="0"/>
    <n v="14"/>
    <b v="1"/>
    <x v="40"/>
    <n v="100"/>
    <n v="143.21"/>
    <x v="2"/>
    <x v="40"/>
    <x v="3775"/>
    <d v="2014-10-30T20:19:5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8"/>
    <n v="8537"/>
    <x v="0"/>
    <s v="US"/>
    <s v="USD"/>
    <n v="1406854800"/>
    <n v="1403599778"/>
    <b v="0"/>
    <n v="94"/>
    <b v="1"/>
    <x v="40"/>
    <n v="107"/>
    <n v="90.82"/>
    <x v="2"/>
    <x v="40"/>
    <x v="3776"/>
    <d v="2016-04-27T00:54:35"/>
    <x v="5"/>
  </r>
  <r>
    <n v="3777"/>
    <s v="The Musical Adventure of Mimi and the Ghosts"/>
    <s v="This musical adventure is a funny and heartwarming story of Mimi, a rebellious young girl who is spirited to Ghostlynd."/>
    <x v="14"/>
    <n v="2864"/>
    <x v="0"/>
    <s v="US"/>
    <s v="USD"/>
    <n v="1411790400"/>
    <n v="1409884821"/>
    <b v="0"/>
    <n v="59"/>
    <b v="1"/>
    <x v="40"/>
    <n v="143"/>
    <n v="48.54"/>
    <x v="2"/>
    <x v="40"/>
    <x v="3777"/>
    <d v="2015-06-12T12:50:06"/>
    <x v="5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x v="40"/>
    <n v="105"/>
    <n v="70.03"/>
    <x v="2"/>
    <x v="40"/>
    <x v="3778"/>
    <d v="2015-11-25T16:41:59"/>
    <x v="5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x v="40"/>
    <n v="104"/>
    <n v="135.63"/>
    <x v="2"/>
    <x v="40"/>
    <x v="3779"/>
    <d v="2015-04-01T08:59:32"/>
    <x v="4"/>
  </r>
  <r>
    <n v="3780"/>
    <s v="Melissa Youth OnSTAGE Season 5. Act Like you Mean it!"/>
    <s v="Melissa Youth OnSTAGE (MYO) provides kids in North Collin County with the very best in youth theatre opportunities."/>
    <x v="1"/>
    <n v="3000"/>
    <x v="0"/>
    <s v="US"/>
    <s v="USD"/>
    <n v="1436817960"/>
    <n v="1433999785"/>
    <b v="0"/>
    <n v="30"/>
    <b v="1"/>
    <x v="40"/>
    <n v="120"/>
    <n v="100"/>
    <x v="2"/>
    <x v="40"/>
    <x v="3780"/>
    <d v="2016-10-23T16:00:23"/>
    <x v="2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x v="40"/>
    <n v="110"/>
    <n v="94.9"/>
    <x v="2"/>
    <x v="40"/>
    <x v="3781"/>
    <d v="2014-05-07T16:36:32"/>
    <x v="5"/>
  </r>
  <r>
    <n v="3632"/>
    <s v="Some Enchanted Evening UK TOUR"/>
    <s v="A professional musical revue. First performed in 2013 as a short tour, to be embarking on a full length tour across the UK in 2015!"/>
    <x v="4"/>
    <n v="100"/>
    <x v="2"/>
    <s v="GB"/>
    <s v="GBP"/>
    <n v="1416781749"/>
    <n v="1415053749"/>
    <b v="0"/>
    <n v="1"/>
    <b v="0"/>
    <x v="40"/>
    <n v="20"/>
    <n v="100"/>
    <x v="2"/>
    <x v="40"/>
    <x v="3782"/>
    <d v="2015-06-15T10:43:42"/>
    <x v="5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x v="40"/>
    <n v="129"/>
    <n v="64.459999999999994"/>
    <x v="2"/>
    <x v="40"/>
    <x v="3783"/>
    <d v="2014-11-25T22:32:09"/>
    <x v="4"/>
  </r>
  <r>
    <n v="3784"/>
    <s v="Whitehall Theatre Presents: Little Shop of Horrors"/>
    <s v="This year, we will be producing the cult classic Little Shop of Horrors with your proceeds going towards venue and production costs."/>
    <x v="29"/>
    <n v="1150"/>
    <x v="0"/>
    <s v="CA"/>
    <s v="CAD"/>
    <n v="1468193532"/>
    <n v="1465601532"/>
    <b v="0"/>
    <n v="10"/>
    <b v="1"/>
    <x v="40"/>
    <n v="115"/>
    <n v="115"/>
    <x v="2"/>
    <x v="40"/>
    <x v="3784"/>
    <d v="2014-08-10T18:24:37"/>
    <x v="4"/>
  </r>
  <r>
    <n v="3630"/>
    <s v="Jeremy Kyle- The Opera"/>
    <s v="The Jeremy Kyle Show offers so much subject matter to create an opera with.  Along with his brilliant put downs it could be excellent!"/>
    <x v="10"/>
    <n v="1"/>
    <x v="2"/>
    <s v="GB"/>
    <s v="GBP"/>
    <n v="1417295990"/>
    <n v="1414700390"/>
    <b v="0"/>
    <n v="1"/>
    <b v="0"/>
    <x v="40"/>
    <n v="0"/>
    <n v="1"/>
    <x v="2"/>
    <x v="40"/>
    <x v="3785"/>
    <d v="2015-01-06T23:14:16"/>
    <x v="5"/>
  </r>
  <r>
    <n v="3786"/>
    <s v="Puberty the Musical: Original Cast Recording"/>
    <s v="The brainchild of Coleman Peterson and Janice Gilbert.  The funding will be used to professionally record the songs."/>
    <x v="13"/>
    <n v="6658"/>
    <x v="0"/>
    <s v="US"/>
    <s v="USD"/>
    <n v="1464310475"/>
    <n v="1461718475"/>
    <b v="0"/>
    <n v="71"/>
    <b v="1"/>
    <x v="40"/>
    <n v="111"/>
    <n v="93.77"/>
    <x v="2"/>
    <x v="40"/>
    <x v="3786"/>
    <d v="2016-11-15T00:42:36"/>
    <x v="4"/>
  </r>
  <r>
    <n v="3787"/>
    <s v="Happiest Show On Earth Production Sponsor"/>
    <s v="The Happiest Show on Earth is a Disney musical revue to benefit the Make-A-Wish foundation. Funds for production needed."/>
    <x v="19"/>
    <n v="351"/>
    <x v="0"/>
    <s v="US"/>
    <s v="USD"/>
    <n v="1436587140"/>
    <n v="1434113406"/>
    <b v="0"/>
    <n v="10"/>
    <b v="1"/>
    <x v="40"/>
    <n v="100"/>
    <n v="35.1"/>
    <x v="2"/>
    <x v="40"/>
    <x v="3787"/>
    <d v="2015-03-21T21:09:25"/>
    <x v="2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x v="40"/>
    <n v="1"/>
    <n v="500"/>
    <x v="2"/>
    <x v="40"/>
    <x v="3788"/>
    <d v="2014-07-11T17:20:48"/>
    <x v="2"/>
  </r>
  <r>
    <n v="3205"/>
    <s v="Children Must Run: An Original Musical"/>
    <s v="Children Must Run is an original musical, about a prostitute, a drug mule, a child soldier and their struggles, hopes and dreams."/>
    <x v="8"/>
    <n v="273"/>
    <x v="2"/>
    <s v="GB"/>
    <s v="GBP"/>
    <n v="1430470772"/>
    <n v="1427878772"/>
    <b v="0"/>
    <n v="12"/>
    <b v="0"/>
    <x v="40"/>
    <n v="3"/>
    <n v="22.75"/>
    <x v="2"/>
    <x v="40"/>
    <x v="3789"/>
    <d v="2016-02-10T22:20:43"/>
    <x v="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x v="40"/>
    <n v="0"/>
    <n v="0"/>
    <x v="2"/>
    <x v="40"/>
    <x v="3790"/>
    <d v="2014-12-09T17:41:23"/>
    <x v="4"/>
  </r>
  <r>
    <n v="3791"/>
    <s v="Spin! at The Cumming Playhouse"/>
    <s v="Spin! is an original musical comedy-drama presented by Blue Palm Productions."/>
    <x v="16"/>
    <n v="0"/>
    <x v="2"/>
    <s v="US"/>
    <s v="USD"/>
    <n v="1404664592"/>
    <n v="1399480592"/>
    <b v="0"/>
    <n v="0"/>
    <b v="0"/>
    <x v="40"/>
    <n v="0"/>
    <n v="0"/>
    <x v="2"/>
    <x v="40"/>
    <x v="3791"/>
    <d v="2014-12-02T16:13:36"/>
    <x v="5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x v="40"/>
    <n v="0"/>
    <n v="17.5"/>
    <x v="2"/>
    <x v="40"/>
    <x v="3792"/>
    <d v="2015-09-22T03:01:46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x v="40"/>
    <n v="60"/>
    <n v="174"/>
    <x v="2"/>
    <x v="40"/>
    <x v="3793"/>
    <d v="2016-02-03T23:19:28"/>
    <x v="5"/>
  </r>
  <r>
    <n v="3201"/>
    <s v="Nothing Changes"/>
    <s v="Nothing Changes is a modern musical version of the Ragged Trousered Philanthropists exploring the inequalities of &quot;austerity Britain&quot;"/>
    <x v="14"/>
    <n v="25"/>
    <x v="2"/>
    <s v="GB"/>
    <s v="GBP"/>
    <n v="1409509477"/>
    <n v="1407695077"/>
    <b v="0"/>
    <n v="2"/>
    <b v="0"/>
    <x v="40"/>
    <n v="1"/>
    <n v="12.5"/>
    <x v="2"/>
    <x v="40"/>
    <x v="3794"/>
    <d v="2016-06-06T00:13:44"/>
    <x v="5"/>
  </r>
  <r>
    <n v="3193"/>
    <s v="Shock Treatment - The Sequel to Rocky Horror!"/>
    <s v="Bringing Richard O'Brien's sequel to legendary Rocky Horror to the stage for the first time. First London, then...The World!"/>
    <x v="11"/>
    <n v="587"/>
    <x v="2"/>
    <s v="GB"/>
    <s v="GBP"/>
    <n v="1424474056"/>
    <n v="1420586056"/>
    <b v="0"/>
    <n v="24"/>
    <b v="0"/>
    <x v="40"/>
    <n v="12"/>
    <n v="24.46"/>
    <x v="2"/>
    <x v="40"/>
    <x v="3795"/>
    <d v="2014-07-29T21:17:20"/>
    <x v="2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x v="40"/>
    <n v="0"/>
    <n v="1"/>
    <x v="2"/>
    <x v="40"/>
    <x v="3796"/>
    <d v="2014-06-09T06:13:01"/>
    <x v="4"/>
  </r>
  <r>
    <n v="3797"/>
    <s v="FACING EAST: New LGBT Musical Eyes London Concert"/>
    <s v="FACING EAST, a dramatic new musical, follows an upstanding mormon couple facing the suicide of the gay son. Help us bring it to London!"/>
    <x v="13"/>
    <n v="5380"/>
    <x v="2"/>
    <s v="US"/>
    <s v="USD"/>
    <n v="1429564165"/>
    <n v="1426972165"/>
    <b v="0"/>
    <n v="37"/>
    <b v="0"/>
    <x v="40"/>
    <n v="90"/>
    <n v="145.41"/>
    <x v="2"/>
    <x v="40"/>
    <x v="3797"/>
    <d v="2015-03-27T21:48:59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x v="40"/>
    <n v="1"/>
    <n v="205"/>
    <x v="2"/>
    <x v="40"/>
    <x v="3798"/>
    <d v="2015-02-24T10:53:39"/>
    <x v="5"/>
  </r>
  <r>
    <n v="3799"/>
    <s v="A Story Once Told"/>
    <s v="An original musical on it's way to the stage in Minneapolis, MN. Feel free to ask any questions."/>
    <x v="5"/>
    <n v="402"/>
    <x v="2"/>
    <s v="US"/>
    <s v="USD"/>
    <n v="1457734843"/>
    <n v="1455142843"/>
    <b v="0"/>
    <n v="4"/>
    <b v="0"/>
    <x v="40"/>
    <n v="4"/>
    <n v="100.5"/>
    <x v="2"/>
    <x v="40"/>
    <x v="3799"/>
    <d v="2014-06-10T12:38:27"/>
    <x v="4"/>
  </r>
  <r>
    <n v="3800"/>
    <s v="Be The Change ~ The Children's Campaign"/>
    <s v="Playground was established in 2007 on the back of paper napkins and has since provided opportunities for over 800 boys and girls."/>
    <x v="30"/>
    <n v="881"/>
    <x v="2"/>
    <s v="US"/>
    <s v="USD"/>
    <n v="1420952340"/>
    <n v="1418146883"/>
    <b v="0"/>
    <n v="16"/>
    <b v="0"/>
    <x v="40"/>
    <n v="4"/>
    <n v="55.06"/>
    <x v="2"/>
    <x v="40"/>
    <x v="3800"/>
    <d v="2015-02-19T20:22:38"/>
    <x v="5"/>
  </r>
  <r>
    <n v="3801"/>
    <s v="The Imaginary A Musical"/>
    <s v="The Imaginary : A Musical is a new musical adaptation based on the novel written by A.F. Harrold.       TheImaginaryAMusical.com"/>
    <x v="11"/>
    <n v="426"/>
    <x v="2"/>
    <s v="US"/>
    <s v="USD"/>
    <n v="1420215216"/>
    <n v="1417536816"/>
    <b v="0"/>
    <n v="9"/>
    <b v="0"/>
    <x v="40"/>
    <n v="9"/>
    <n v="47.33"/>
    <x v="2"/>
    <x v="40"/>
    <x v="3801"/>
    <d v="2016-04-27T15:02:53"/>
    <x v="5"/>
  </r>
  <r>
    <n v="3802"/>
    <s v="The Lost Play of William Shakespeare"/>
    <s v="A musical about how Shakespeare was inspired to write only his own plays after the co-authored play Henry VI was taken."/>
    <x v="10"/>
    <n v="0"/>
    <x v="2"/>
    <s v="US"/>
    <s v="USD"/>
    <n v="1445482906"/>
    <n v="1442890906"/>
    <b v="0"/>
    <n v="0"/>
    <b v="0"/>
    <x v="40"/>
    <n v="0"/>
    <n v="0"/>
    <x v="2"/>
    <x v="40"/>
    <x v="3802"/>
    <d v="2015-04-15T18:01:48"/>
    <x v="2"/>
  </r>
  <r>
    <n v="3803"/>
    <s v="Benjamin Button the Musical Concept Album"/>
    <s v="A fully orchestrated concept album of Benjamin Button the Musical!"/>
    <x v="15"/>
    <n v="2358"/>
    <x v="2"/>
    <s v="US"/>
    <s v="USD"/>
    <n v="1457133568"/>
    <n v="1454541568"/>
    <b v="0"/>
    <n v="40"/>
    <b v="0"/>
    <x v="40"/>
    <n v="20"/>
    <n v="58.95"/>
    <x v="2"/>
    <x v="40"/>
    <x v="3803"/>
    <d v="2016-05-07T06:37:01"/>
    <x v="4"/>
  </r>
  <r>
    <n v="3804"/>
    <s v="Spring Awakening: The Hit Coming-of-Age Rock Musical"/>
    <s v="Basement Theatrics is producing Spring Awakening July 22-31, 2016 at 12th Ave Arts in Seattle, WA! Help make this the best it can be!"/>
    <x v="8"/>
    <n v="0"/>
    <x v="2"/>
    <s v="US"/>
    <s v="USD"/>
    <n v="1469948400"/>
    <n v="1465172024"/>
    <b v="0"/>
    <n v="0"/>
    <b v="0"/>
    <x v="40"/>
    <n v="0"/>
    <n v="0"/>
    <x v="2"/>
    <x v="40"/>
    <x v="3804"/>
    <d v="2015-02-23T21:41:52"/>
    <x v="4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x v="40"/>
    <n v="0"/>
    <n v="1.5"/>
    <x v="2"/>
    <x v="40"/>
    <x v="3805"/>
    <d v="2015-07-22T06:14:17"/>
    <x v="5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x v="40"/>
    <n v="0"/>
    <n v="5"/>
    <x v="2"/>
    <x v="40"/>
    <x v="3806"/>
    <d v="2014-06-17T16:33:43"/>
    <x v="5"/>
  </r>
  <r>
    <n v="3807"/>
    <s v="&quot;In the Heights&quot; at The University of Michigan"/>
    <s v="A vibrant, street-wise, and musical performance that follows the lives of stories of the community of Washington Heights..."/>
    <x v="16"/>
    <n v="455"/>
    <x v="2"/>
    <s v="US"/>
    <s v="USD"/>
    <n v="1428097739"/>
    <n v="1427492939"/>
    <b v="0"/>
    <n v="9"/>
    <b v="0"/>
    <x v="40"/>
    <n v="30"/>
    <n v="50.56"/>
    <x v="2"/>
    <x v="40"/>
    <x v="3807"/>
    <d v="2015-10-07T16:43:36"/>
    <x v="2"/>
  </r>
  <r>
    <n v="3808"/>
    <s v="Time at the Bar! The road to Edinburgh"/>
    <s v="Following a sell-out run in Loughborough, Time at the Bar! is heading to this year's Fringe Festival... But we need your help!"/>
    <x v="29"/>
    <n v="1000"/>
    <x v="0"/>
    <s v="GB"/>
    <s v="GBP"/>
    <n v="1429955619"/>
    <n v="1424775219"/>
    <b v="0"/>
    <n v="24"/>
    <b v="1"/>
    <x v="7"/>
    <n v="100"/>
    <n v="41.67"/>
    <x v="2"/>
    <x v="7"/>
    <x v="3808"/>
    <d v="2015-02-10T20:13:02"/>
    <x v="2"/>
  </r>
  <r>
    <n v="3809"/>
    <s v="15% of The Seagull Flies to Edinburgh"/>
    <s v="The story of two women trying to produce their own version of Chekhov's The Seagull with limited resources and unfettered enthusiasm."/>
    <x v="14"/>
    <n v="2025"/>
    <x v="0"/>
    <s v="GB"/>
    <s v="GBP"/>
    <n v="1406761200"/>
    <n v="1402403907"/>
    <b v="0"/>
    <n v="38"/>
    <b v="1"/>
    <x v="7"/>
    <n v="101"/>
    <n v="53.29"/>
    <x v="2"/>
    <x v="7"/>
    <x v="3809"/>
    <d v="2015-06-29T05:01:44"/>
    <x v="5"/>
  </r>
  <r>
    <n v="3810"/>
    <s v="Romeo &amp; Juliet"/>
    <s v="Theater students of UMass present a large-scale theater collaboration that will revolutionize the way you see Shakespeare."/>
    <x v="16"/>
    <n v="1826"/>
    <x v="0"/>
    <s v="US"/>
    <s v="USD"/>
    <n v="1426965758"/>
    <n v="1424377358"/>
    <b v="0"/>
    <n v="26"/>
    <b v="1"/>
    <x v="7"/>
    <n v="122"/>
    <n v="70.23"/>
    <x v="2"/>
    <x v="7"/>
    <x v="3810"/>
    <d v="2015-06-05T15:38:37"/>
    <x v="2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x v="7"/>
    <n v="330"/>
    <n v="43.42"/>
    <x v="2"/>
    <x v="7"/>
    <x v="3811"/>
    <d v="2015-12-03T04:20:07"/>
    <x v="4"/>
  </r>
  <r>
    <n v="3812"/>
    <s v="Save &quot;The Stage Door&quot;"/>
    <s v="We are raising funds for our local theatre group &quot;The Stage Door&quot;. Funding required for lighting, stage equipment and productions."/>
    <x v="14"/>
    <n v="2191"/>
    <x v="0"/>
    <s v="CA"/>
    <s v="CAD"/>
    <n v="1433131140"/>
    <n v="1429120908"/>
    <b v="0"/>
    <n v="11"/>
    <b v="1"/>
    <x v="7"/>
    <n v="110"/>
    <n v="199.18"/>
    <x v="2"/>
    <x v="7"/>
    <x v="3812"/>
    <d v="2015-11-21T20:06:57"/>
    <x v="2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x v="7"/>
    <n v="101"/>
    <n v="78.52"/>
    <x v="2"/>
    <x v="7"/>
    <x v="3813"/>
    <d v="2015-06-15T21:50:44"/>
    <x v="4"/>
  </r>
  <r>
    <n v="3814"/>
    <s v="Eyes Shut. Door Open - A New Play by Cassie M. Seinuk"/>
    <s v="Wax Wings is proud to be presenting the premiere of EYES. SHUT DOOR OPEN, a new play by Boston playwright Cassie M. Seinuk."/>
    <x v="16"/>
    <n v="2102"/>
    <x v="0"/>
    <s v="US"/>
    <s v="USD"/>
    <n v="1427860740"/>
    <n v="1424727712"/>
    <b v="0"/>
    <n v="34"/>
    <b v="1"/>
    <x v="7"/>
    <n v="140"/>
    <n v="61.82"/>
    <x v="2"/>
    <x v="7"/>
    <x v="3814"/>
    <d v="2016-07-20T15:01:43"/>
    <x v="2"/>
  </r>
  <r>
    <n v="3815"/>
    <s v="The Canterbury Shakespeare Festival - first season"/>
    <s v="Come and help us make the Canterbury Shakespeare Festival a reality"/>
    <x v="29"/>
    <n v="1000.01"/>
    <x v="0"/>
    <s v="GB"/>
    <s v="GBP"/>
    <n v="1440111600"/>
    <n v="1437545657"/>
    <b v="0"/>
    <n v="20"/>
    <b v="1"/>
    <x v="7"/>
    <n v="100"/>
    <n v="50"/>
    <x v="2"/>
    <x v="7"/>
    <x v="3815"/>
    <d v="2015-05-27T01:40:14"/>
    <x v="2"/>
  </r>
  <r>
    <n v="3816"/>
    <s v="AFTER LIFE: Minnesota Fringe Festival 2014"/>
    <s v="A new play by Brandon Taitt._x000a_Presented by The Theatre Cosmic. _x000a_Premiering in August at the 2014 Minnesota Fringe Festival"/>
    <x v="16"/>
    <n v="1788.57"/>
    <x v="0"/>
    <s v="US"/>
    <s v="USD"/>
    <n v="1405614823"/>
    <n v="1403022823"/>
    <b v="0"/>
    <n v="37"/>
    <b v="1"/>
    <x v="7"/>
    <n v="119"/>
    <n v="48.34"/>
    <x v="2"/>
    <x v="7"/>
    <x v="3816"/>
    <d v="2015-04-07T10:09:54"/>
    <x v="5"/>
  </r>
  <r>
    <n v="3817"/>
    <s v="TWIST: adapted from the novel Oliver Twist"/>
    <s v="Using 9 actors, TWIST focuses on the horror and unjust in 1837 London.  Think Peter and the Starcatcher meets American Horror Story."/>
    <x v="14"/>
    <n v="2145"/>
    <x v="0"/>
    <s v="US"/>
    <s v="USD"/>
    <n v="1445659140"/>
    <n v="1444236216"/>
    <b v="0"/>
    <n v="20"/>
    <b v="1"/>
    <x v="7"/>
    <n v="107"/>
    <n v="107.25"/>
    <x v="2"/>
    <x v="7"/>
    <x v="3817"/>
    <d v="2015-01-30T22:16:41"/>
    <x v="2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x v="7"/>
    <n v="228"/>
    <n v="57"/>
    <x v="2"/>
    <x v="7"/>
    <x v="3818"/>
    <d v="2014-11-01T12:39:47"/>
    <x v="2"/>
  </r>
  <r>
    <n v="3819"/>
    <s v="A Kansas City Fringe Festival premiere: &quot;The Art is a Lie&quot;"/>
    <s v="Support this collection of new plays by Kansas City writers and the artists who are bringing it to life!"/>
    <x v="29"/>
    <n v="1064"/>
    <x v="0"/>
    <s v="US"/>
    <s v="USD"/>
    <n v="1437166920"/>
    <n v="1435554104"/>
    <b v="0"/>
    <n v="26"/>
    <b v="1"/>
    <x v="7"/>
    <n v="106"/>
    <n v="40.92"/>
    <x v="2"/>
    <x v="7"/>
    <x v="3819"/>
    <d v="2016-08-11T20:46:11"/>
    <x v="2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x v="7"/>
    <n v="143"/>
    <n v="21.5"/>
    <x v="2"/>
    <x v="7"/>
    <x v="3820"/>
    <d v="2016-05-13T17:46:51"/>
    <x v="2"/>
  </r>
  <r>
    <n v="3821"/>
    <s v="Brooklyn Quartet, directed by reg e gaines. Spring of 2016"/>
    <s v="Brooklyn Quartet, directed by reg e gaines, in a collaboration of ambitious and unique storytelling, live music and cinematic staging,"/>
    <x v="0"/>
    <n v="3659"/>
    <x v="0"/>
    <s v="US"/>
    <s v="USD"/>
    <n v="1451881207"/>
    <n v="1449116407"/>
    <b v="0"/>
    <n v="46"/>
    <b v="1"/>
    <x v="7"/>
    <n v="105"/>
    <n v="79.540000000000006"/>
    <x v="2"/>
    <x v="7"/>
    <x v="3821"/>
    <d v="2014-10-15T20:22:25"/>
    <x v="2"/>
  </r>
  <r>
    <n v="3822"/>
    <s v="Geschichten sollen leben"/>
    <s v="19 TheaterstÃ¼cke des Schnuppe Figurentheaters bei einem GroÃŸbrand zerstÃ¶rt - bitte unterstÃ¼tzt uns, den Wiederaufbau zu finanzieren"/>
    <x v="11"/>
    <n v="5501"/>
    <x v="0"/>
    <s v="DE"/>
    <s v="EUR"/>
    <n v="1453244340"/>
    <n v="1448136417"/>
    <b v="0"/>
    <n v="76"/>
    <b v="1"/>
    <x v="7"/>
    <n v="110"/>
    <n v="72.38"/>
    <x v="2"/>
    <x v="7"/>
    <x v="3822"/>
    <d v="2016-01-06T02:45:35"/>
    <x v="2"/>
  </r>
  <r>
    <n v="3823"/>
    <s v="FEED"/>
    <s v="Feed, a new play by Garrett Markgraf (based on the novel by M.T. Anderson), Directed by Anna Marck at Oakland University."/>
    <x v="1"/>
    <n v="2650"/>
    <x v="0"/>
    <s v="US"/>
    <s v="USD"/>
    <n v="1437364740"/>
    <n v="1434405044"/>
    <b v="0"/>
    <n v="41"/>
    <b v="1"/>
    <x v="7"/>
    <n v="106"/>
    <n v="64.63"/>
    <x v="2"/>
    <x v="7"/>
    <x v="3823"/>
    <d v="2014-11-20T20:56:12"/>
    <x v="2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x v="7"/>
    <n v="108"/>
    <n v="38.57"/>
    <x v="2"/>
    <x v="7"/>
    <x v="3824"/>
    <d v="2015-05-19T10:41:07"/>
    <x v="4"/>
  </r>
  <r>
    <n v="3825"/>
    <s v="Help keep girls in school in Burkina Faso"/>
    <s v="A girl in Burkina Faso is more likely to marry than finish high school. Public theatre can promote the need for girls to stay in school"/>
    <x v="11"/>
    <n v="5271"/>
    <x v="0"/>
    <s v="US"/>
    <s v="USD"/>
    <n v="1434505214"/>
    <n v="1432690814"/>
    <b v="0"/>
    <n v="49"/>
    <b v="1"/>
    <x v="7"/>
    <n v="105"/>
    <n v="107.57"/>
    <x v="2"/>
    <x v="7"/>
    <x v="3825"/>
    <d v="2016-03-31T22:36:48"/>
    <x v="2"/>
  </r>
  <r>
    <n v="3826"/>
    <s v="DAY OF THE DOG by Blue Sparrow Theatre Company"/>
    <s v="This is the story about the Westons. One family who live with mental illness on a daily basis."/>
    <x v="21"/>
    <n v="715"/>
    <x v="0"/>
    <s v="GB"/>
    <s v="GBP"/>
    <n v="1430993394"/>
    <n v="1428401394"/>
    <b v="0"/>
    <n v="26"/>
    <b v="1"/>
    <x v="7"/>
    <n v="119"/>
    <n v="27.5"/>
    <x v="2"/>
    <x v="7"/>
    <x v="3826"/>
    <d v="2016-07-02T22:14:12"/>
    <x v="2"/>
  </r>
  <r>
    <n v="3827"/>
    <s v="BROKEN BISCUITS EDINBURGH"/>
    <s v="IAM TRYING TO TAKE MY DEBUT PLAY BROKEN BISCUITS TO EDINGBURGH FESTIVAL 2015 AND REALLY NEED SOME FUNDING TO HELP ME ACHIEVE THIS GOAL"/>
    <x v="10"/>
    <n v="4580"/>
    <x v="0"/>
    <s v="GB"/>
    <s v="GBP"/>
    <n v="1427414400"/>
    <n v="1422656201"/>
    <b v="0"/>
    <n v="65"/>
    <b v="1"/>
    <x v="7"/>
    <n v="153"/>
    <n v="70.459999999999994"/>
    <x v="2"/>
    <x v="7"/>
    <x v="3827"/>
    <d v="2015-05-28T18:22:38"/>
    <x v="2"/>
  </r>
  <r>
    <n v="3828"/>
    <s v="A Few Brave Men: The Chosen Few"/>
    <s v="In 1942 three black and one Puerto Rican jazz musicians from Harlem join the segregated US Marines. We see &quot;Love In Time of War&quot;"/>
    <x v="11"/>
    <n v="5000"/>
    <x v="0"/>
    <s v="US"/>
    <s v="USD"/>
    <n v="1420033187"/>
    <n v="1414845587"/>
    <b v="0"/>
    <n v="28"/>
    <b v="1"/>
    <x v="7"/>
    <n v="100"/>
    <n v="178.57"/>
    <x v="2"/>
    <x v="7"/>
    <x v="3828"/>
    <d v="2015-04-22T17:03:29"/>
    <x v="5"/>
  </r>
  <r>
    <n v="3829"/>
    <s v="Returning Home."/>
    <s v="A play that illustrates the symptoms of PTSD, shows its effect on families, and demonstrates some of the difficulties of treating it."/>
    <x v="4"/>
    <n v="501"/>
    <x v="0"/>
    <s v="US"/>
    <s v="USD"/>
    <n v="1472676371"/>
    <n v="1470948371"/>
    <b v="0"/>
    <n v="8"/>
    <b v="1"/>
    <x v="7"/>
    <n v="100"/>
    <n v="62.63"/>
    <x v="2"/>
    <x v="7"/>
    <x v="3829"/>
    <d v="2015-05-31T03:25:24"/>
    <x v="4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x v="7"/>
    <n v="225"/>
    <n v="75"/>
    <x v="2"/>
    <x v="7"/>
    <x v="3830"/>
    <d v="2016-03-03T16:50:29"/>
    <x v="4"/>
  </r>
  <r>
    <n v="3831"/>
    <s v="Adopt a School for Shared Shakes Artists in the Schools"/>
    <s v="Help Shared Shakes to adopt Murphey Academy, a Title I elementary school in Greensboro for a full day of performances and workshops."/>
    <x v="4"/>
    <n v="530.11"/>
    <x v="0"/>
    <s v="US"/>
    <s v="USD"/>
    <n v="1415222545"/>
    <n v="1413404545"/>
    <b v="0"/>
    <n v="9"/>
    <b v="1"/>
    <x v="7"/>
    <n v="106"/>
    <n v="58.9"/>
    <x v="2"/>
    <x v="7"/>
    <x v="3831"/>
    <d v="2014-05-21T18:51:27"/>
    <x v="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x v="7"/>
    <n v="105"/>
    <n v="139.56"/>
    <x v="2"/>
    <x v="7"/>
    <x v="3832"/>
    <d v="2014-04-11T11:50:52"/>
    <x v="4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x v="7"/>
    <n v="117"/>
    <n v="70"/>
    <x v="2"/>
    <x v="7"/>
    <x v="3833"/>
    <d v="2014-05-07T01:44:24"/>
    <x v="5"/>
  </r>
  <r>
    <n v="3834"/>
    <s v="Better to Have Loved...?"/>
    <s v="About the impact of addiction on relationships; my play hopes to inspire &amp; support those affected to connect with their own creativity"/>
    <x v="10"/>
    <n v="3271"/>
    <x v="0"/>
    <s v="GB"/>
    <s v="GBP"/>
    <n v="1434624067"/>
    <n v="1432032067"/>
    <b v="0"/>
    <n v="57"/>
    <b v="1"/>
    <x v="7"/>
    <n v="109"/>
    <n v="57.39"/>
    <x v="2"/>
    <x v="7"/>
    <x v="3834"/>
    <d v="2014-05-07T14:48:54"/>
    <x v="2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x v="7"/>
    <n v="160"/>
    <n v="40"/>
    <x v="2"/>
    <x v="7"/>
    <x v="3835"/>
    <d v="2015-09-01T15:02:54"/>
    <x v="4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x v="7"/>
    <n v="113"/>
    <n v="64.290000000000006"/>
    <x v="2"/>
    <x v="7"/>
    <x v="3836"/>
    <d v="2014-09-03T05:19:02"/>
    <x v="4"/>
  </r>
  <r>
    <n v="3837"/>
    <s v="Farcical Elements Presents Boeing-Boeing"/>
    <s v="A high-flying French farce with the thrust of a well-tuned jet engine"/>
    <x v="14"/>
    <n v="2042"/>
    <x v="0"/>
    <s v="GB"/>
    <s v="GBP"/>
    <n v="1435947758"/>
    <n v="1432837358"/>
    <b v="0"/>
    <n v="17"/>
    <b v="1"/>
    <x v="7"/>
    <n v="102"/>
    <n v="120.12"/>
    <x v="2"/>
    <x v="7"/>
    <x v="3837"/>
    <d v="2015-06-04T05:23:11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x v="7"/>
    <n v="101"/>
    <n v="1008.24"/>
    <x v="2"/>
    <x v="7"/>
    <x v="3838"/>
    <d v="2015-09-18T19:36:2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x v="14"/>
    <n v="2025"/>
    <x v="0"/>
    <s v="US"/>
    <s v="USD"/>
    <n v="1438226724"/>
    <n v="1433042724"/>
    <b v="0"/>
    <n v="32"/>
    <b v="1"/>
    <x v="7"/>
    <n v="101"/>
    <n v="63.28"/>
    <x v="2"/>
    <x v="7"/>
    <x v="3839"/>
    <d v="2015-05-12T18:24:44"/>
    <x v="2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x v="7"/>
    <n v="6500"/>
    <n v="21.67"/>
    <x v="2"/>
    <x v="7"/>
    <x v="3840"/>
    <d v="2014-12-02T02:59:03"/>
    <x v="4"/>
  </r>
  <r>
    <n v="3841"/>
    <s v="&quot;If They Come Back&quot;"/>
    <s v="A play by award winning writer Eric Monte. _x000a_&quot;If they come back&quot; follows the lives of two teenage boys during the civil rights movement."/>
    <x v="5"/>
    <n v="872"/>
    <x v="2"/>
    <s v="US"/>
    <s v="USD"/>
    <n v="1405882287"/>
    <n v="1400698287"/>
    <b v="1"/>
    <n v="34"/>
    <b v="0"/>
    <x v="7"/>
    <n v="9"/>
    <n v="25.65"/>
    <x v="2"/>
    <x v="7"/>
    <x v="3841"/>
    <d v="2015-06-17T10:32:59"/>
    <x v="5"/>
  </r>
  <r>
    <n v="3842"/>
    <s v="Shakespeare's The Tempest: In-The-Round"/>
    <s v="Follow the sell-out Tree Folk Theatre, as we lead you through The Tempest with masks, puppetry and live music! 15th July - 3rd August"/>
    <x v="11"/>
    <n v="1097"/>
    <x v="2"/>
    <s v="GB"/>
    <s v="GBP"/>
    <n v="1399809052"/>
    <n v="1397217052"/>
    <b v="1"/>
    <n v="23"/>
    <b v="0"/>
    <x v="7"/>
    <n v="22"/>
    <n v="47.7"/>
    <x v="2"/>
    <x v="7"/>
    <x v="3842"/>
    <d v="2015-03-02T04:34:36"/>
    <x v="5"/>
  </r>
  <r>
    <n v="3843"/>
    <s v="Vengeance Can Wait"/>
    <s v="Vengeance Can Wait navigates Japanese sub-culture as it charts a dark, twisted and touching, â€œdifferentâ€ kind of love story."/>
    <x v="11"/>
    <n v="1065"/>
    <x v="2"/>
    <s v="US"/>
    <s v="USD"/>
    <n v="1401587064"/>
    <n v="1399427064"/>
    <b v="1"/>
    <n v="19"/>
    <b v="0"/>
    <x v="7"/>
    <n v="21"/>
    <n v="56.05"/>
    <x v="2"/>
    <x v="7"/>
    <x v="3843"/>
    <d v="2014-07-28T20:09:38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x v="7"/>
    <n v="41"/>
    <n v="81.319999999999993"/>
    <x v="2"/>
    <x v="7"/>
    <x v="3844"/>
    <d v="2015-04-09T21:14:18"/>
    <x v="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x v="7"/>
    <n v="2"/>
    <n v="70.17"/>
    <x v="2"/>
    <x v="7"/>
    <x v="3845"/>
    <d v="2015-02-24T23:17:51"/>
    <x v="2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x v="7"/>
    <n v="3"/>
    <n v="23.63"/>
    <x v="2"/>
    <x v="7"/>
    <x v="3846"/>
    <d v="2015-02-06T17:50:03"/>
    <x v="5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x v="7"/>
    <n v="16"/>
    <n v="188.56"/>
    <x v="2"/>
    <x v="7"/>
    <x v="3847"/>
    <d v="2014-07-09T17:41:30"/>
    <x v="2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x v="7"/>
    <n v="16"/>
    <n v="49.51"/>
    <x v="2"/>
    <x v="7"/>
    <x v="3848"/>
    <d v="2015-05-04T10:20:44"/>
    <x v="2"/>
  </r>
  <r>
    <n v="3849"/>
    <s v="Auf geht's beim Schichtl"/>
    <s v="Bayerische KomÃ¶die im Schaustellermillieu vor historischem Hintergrund des Oktoberfestes von Winfried Frey. UrauffÃ¼hrung September 2015"/>
    <x v="12"/>
    <n v="2113"/>
    <x v="2"/>
    <s v="DE"/>
    <s v="EUR"/>
    <n v="1434047084"/>
    <n v="1431455084"/>
    <b v="1"/>
    <n v="28"/>
    <b v="0"/>
    <x v="7"/>
    <n v="7"/>
    <n v="75.459999999999994"/>
    <x v="2"/>
    <x v="7"/>
    <x v="3849"/>
    <d v="2014-05-30T21:26:47"/>
    <x v="2"/>
  </r>
  <r>
    <n v="3850"/>
    <s v="The Vagina Monologues 2015"/>
    <s v="V-Day is a global activist movement to end violence against women and girls."/>
    <x v="29"/>
    <n v="38"/>
    <x v="2"/>
    <s v="US"/>
    <s v="USD"/>
    <n v="1420081143"/>
    <n v="1417489143"/>
    <b v="1"/>
    <n v="4"/>
    <b v="0"/>
    <x v="7"/>
    <n v="4"/>
    <n v="9.5"/>
    <x v="2"/>
    <x v="7"/>
    <x v="3850"/>
    <d v="2014-07-13T15:51:50"/>
    <x v="5"/>
  </r>
  <r>
    <n v="3851"/>
    <s v="Waving Goodbye"/>
    <s v="A play about the horrible choices we have to make every day. Should we take a risk, or take the road most travelled?"/>
    <x v="1"/>
    <n v="852"/>
    <x v="2"/>
    <s v="GB"/>
    <s v="GBP"/>
    <n v="1437129179"/>
    <n v="1434537179"/>
    <b v="1"/>
    <n v="24"/>
    <b v="0"/>
    <x v="7"/>
    <n v="34"/>
    <n v="35.5"/>
    <x v="2"/>
    <x v="7"/>
    <x v="3851"/>
    <d v="2014-10-02T14:09:37"/>
    <x v="2"/>
  </r>
  <r>
    <n v="3852"/>
    <s v="Rob Base Presents Unequally Yoked The Stage Play"/>
    <s v="Writer/Director Lynette J. Blackwell presents the hilarious entangled love story of when evil and good attempt to coexist."/>
    <x v="5"/>
    <n v="20"/>
    <x v="2"/>
    <s v="US"/>
    <s v="USD"/>
    <n v="1427427276"/>
    <n v="1425270876"/>
    <b v="0"/>
    <n v="2"/>
    <b v="0"/>
    <x v="7"/>
    <n v="0"/>
    <n v="10"/>
    <x v="2"/>
    <x v="7"/>
    <x v="3852"/>
    <d v="2016-08-29T06:15:56"/>
    <x v="2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x v="7"/>
    <n v="0"/>
    <n v="13"/>
    <x v="2"/>
    <x v="7"/>
    <x v="3853"/>
    <d v="2015-09-06T15:11:45"/>
    <x v="5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x v="7"/>
    <n v="16"/>
    <n v="89.4"/>
    <x v="2"/>
    <x v="7"/>
    <x v="3854"/>
    <d v="2015-10-18T21:24:14"/>
    <x v="2"/>
  </r>
  <r>
    <n v="3855"/>
    <s v="The Happy Family and Devoted Dreams new theater plays NYC"/>
    <s v="TWO NEW DARK COMEDIES OPENING IN NYC THIS APRIL AND MAY BY CHRISTOPHER B. LATRO _x000a_ABOUT FAMILY, AMBITION, LOVE AND GREED"/>
    <x v="29"/>
    <n v="25"/>
    <x v="2"/>
    <s v="US"/>
    <s v="USD"/>
    <n v="1427408271"/>
    <n v="1424819871"/>
    <b v="0"/>
    <n v="1"/>
    <b v="0"/>
    <x v="7"/>
    <n v="3"/>
    <n v="25"/>
    <x v="2"/>
    <x v="7"/>
    <x v="3855"/>
    <d v="2014-07-21T15:38:18"/>
    <x v="2"/>
  </r>
  <r>
    <n v="3856"/>
    <s v="&quot;Trouble at the Gate&quot; play"/>
    <s v="Thought-provoking drama about one who gets so caught up in churchwork, loses the true meaning of serving God, &amp; has TROUBLE AT THE GATE"/>
    <x v="11"/>
    <n v="1"/>
    <x v="2"/>
    <s v="US"/>
    <s v="USD"/>
    <n v="1425833403"/>
    <n v="1423245003"/>
    <b v="0"/>
    <n v="1"/>
    <b v="0"/>
    <x v="7"/>
    <n v="0"/>
    <n v="1"/>
    <x v="2"/>
    <x v="7"/>
    <x v="3856"/>
    <d v="2016-02-02T22:43:41"/>
    <x v="2"/>
  </r>
  <r>
    <n v="3857"/>
    <s v="I support Molding Heartz"/>
    <s v="The Ultimate Screenwriting Conference_x000a_is the experience showing screenwriters how to write and sell a screenplay in hollywood!"/>
    <x v="11"/>
    <n v="260"/>
    <x v="2"/>
    <s v="US"/>
    <s v="USD"/>
    <n v="1406913120"/>
    <n v="1404927690"/>
    <b v="0"/>
    <n v="4"/>
    <b v="0"/>
    <x v="7"/>
    <n v="5"/>
    <n v="65"/>
    <x v="2"/>
    <x v="7"/>
    <x v="3857"/>
    <d v="2016-05-19T19:32:19"/>
    <x v="5"/>
  </r>
  <r>
    <n v="3858"/>
    <s v="Hamlet by CattyWhamPuss (with non-traditional casting)"/>
    <s v="With non-gender specific casting, CattyWhamPuss Theatre dismiss traditional casting biases in this, their ambitious first venture."/>
    <x v="4"/>
    <n v="10"/>
    <x v="2"/>
    <s v="GB"/>
    <s v="GBP"/>
    <n v="1432328400"/>
    <n v="1430734844"/>
    <b v="0"/>
    <n v="1"/>
    <b v="0"/>
    <x v="7"/>
    <n v="2"/>
    <n v="10"/>
    <x v="2"/>
    <x v="7"/>
    <x v="3858"/>
    <d v="2015-01-14T22:34:19"/>
    <x v="2"/>
  </r>
  <r>
    <n v="3859"/>
    <s v="What Dreams Were Made Of"/>
    <s v="This is a play that will have each and everyone that sees it thinking about the dreams they had growing up. It's a dramady"/>
    <x v="1"/>
    <n v="1"/>
    <x v="2"/>
    <s v="US"/>
    <s v="USD"/>
    <n v="1403730000"/>
    <n v="1401485207"/>
    <b v="0"/>
    <n v="1"/>
    <b v="0"/>
    <x v="7"/>
    <n v="0"/>
    <n v="1"/>
    <x v="2"/>
    <x v="7"/>
    <x v="3859"/>
    <d v="2015-02-12T17:23:12"/>
    <x v="5"/>
  </r>
  <r>
    <n v="3860"/>
    <s v="Tennessee Williams' ONE ARM @ Minnesota Fringe"/>
    <s v="The unproduced screenplay by Tennessee Williams is given life for the first time on a Twin Cities stage by an ensemble of local actors."/>
    <x v="13"/>
    <n v="1060"/>
    <x v="2"/>
    <s v="US"/>
    <s v="USD"/>
    <n v="1407858710"/>
    <n v="1405266710"/>
    <b v="0"/>
    <n v="13"/>
    <b v="0"/>
    <x v="7"/>
    <n v="18"/>
    <n v="81.540000000000006"/>
    <x v="2"/>
    <x v="7"/>
    <x v="3860"/>
    <d v="2014-06-03T04:07:58"/>
    <x v="5"/>
  </r>
  <r>
    <n v="3861"/>
    <s v="READY OR NOT HERE I COME"/>
    <s v="THE COMING OF THE LORD!"/>
    <x v="14"/>
    <n v="100"/>
    <x v="2"/>
    <s v="US"/>
    <s v="USD"/>
    <n v="1415828820"/>
    <n v="1412258977"/>
    <b v="0"/>
    <n v="1"/>
    <b v="0"/>
    <x v="7"/>
    <n v="5"/>
    <n v="100"/>
    <x v="2"/>
    <x v="7"/>
    <x v="3861"/>
    <d v="2017-01-28T18:44:10"/>
    <x v="5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x v="7"/>
    <n v="0"/>
    <n v="1"/>
    <x v="2"/>
    <x v="7"/>
    <x v="3862"/>
    <d v="2015-06-25T03:29:56"/>
    <x v="4"/>
  </r>
  <r>
    <n v="3863"/>
    <s v="Umma Yemaya"/>
    <s v="Umma Yemaya is  a play that examines the challenges of unconventional love. The Lady  and the Artist create their own world for love."/>
    <x v="13"/>
    <n v="0"/>
    <x v="2"/>
    <s v="US"/>
    <s v="USD"/>
    <n v="1446739905"/>
    <n v="1441552305"/>
    <b v="0"/>
    <n v="0"/>
    <b v="0"/>
    <x v="7"/>
    <n v="0"/>
    <n v="0"/>
    <x v="2"/>
    <x v="7"/>
    <x v="3863"/>
    <d v="2015-09-08T16:42:15"/>
    <x v="2"/>
  </r>
  <r>
    <n v="3864"/>
    <s v="Grammar Land Performances"/>
    <s v="I want to create a theatrical performance of the book Grammar Land and present it at schools to help children learn proper grammar."/>
    <x v="11"/>
    <n v="60"/>
    <x v="2"/>
    <s v="US"/>
    <s v="USD"/>
    <n v="1447799054"/>
    <n v="1445203454"/>
    <b v="0"/>
    <n v="3"/>
    <b v="0"/>
    <x v="7"/>
    <n v="1"/>
    <n v="20"/>
    <x v="2"/>
    <x v="7"/>
    <x v="3864"/>
    <d v="2015-01-03T00:23:42"/>
    <x v="2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x v="7"/>
    <n v="27"/>
    <n v="46.43"/>
    <x v="2"/>
    <x v="7"/>
    <x v="3865"/>
    <d v="2016-09-02T08:19:25"/>
    <x v="5"/>
  </r>
  <r>
    <n v="3866"/>
    <s v="a feminine ending, brought to you by the East End Theatre Co"/>
    <s v="A funny, moving, witty piece about a girl, her oboe, and her dreams."/>
    <x v="14"/>
    <n v="11"/>
    <x v="2"/>
    <s v="US"/>
    <s v="USD"/>
    <n v="1458703740"/>
    <n v="1454453021"/>
    <b v="0"/>
    <n v="2"/>
    <b v="0"/>
    <x v="7"/>
    <n v="1"/>
    <n v="5.5"/>
    <x v="2"/>
    <x v="7"/>
    <x v="3866"/>
    <d v="2015-05-20T09:58:22"/>
    <x v="4"/>
  </r>
  <r>
    <n v="3867"/>
    <s v="RUSSIAN PLAY &quot;HOW TO BE BRAVE&quot;"/>
    <s v="What do you know about Russian Culture? Our project helps the American children to find out about Russian literature."/>
    <x v="14"/>
    <n v="251"/>
    <x v="2"/>
    <s v="US"/>
    <s v="USD"/>
    <n v="1466278339"/>
    <n v="1463686339"/>
    <b v="0"/>
    <n v="5"/>
    <b v="0"/>
    <x v="7"/>
    <n v="13"/>
    <n v="50.2"/>
    <x v="2"/>
    <x v="7"/>
    <x v="3867"/>
    <d v="2016-11-08T16:15:52"/>
    <x v="4"/>
  </r>
  <r>
    <n v="3192"/>
    <s v="Arts in Conflict"/>
    <s v="This project challenges social issues affecting young people in areas of deprivation within the Belfast area (Northern Ireland)."/>
    <x v="5"/>
    <n v="102"/>
    <x v="2"/>
    <s v="GB"/>
    <s v="GBP"/>
    <n v="1425160800"/>
    <n v="1421274859"/>
    <b v="0"/>
    <n v="8"/>
    <b v="0"/>
    <x v="40"/>
    <n v="1"/>
    <n v="12.75"/>
    <x v="2"/>
    <x v="40"/>
    <x v="3868"/>
    <d v="2015-05-30T19:39:06"/>
    <x v="2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x v="40"/>
    <n v="3"/>
    <n v="30.13"/>
    <x v="2"/>
    <x v="40"/>
    <x v="3869"/>
    <d v="2014-06-13T10:58:33"/>
    <x v="2"/>
  </r>
  <r>
    <n v="3870"/>
    <s v="MARTIN, LOVE, SEX &amp; RHYTHM The Musical Performance"/>
    <s v="M,L,S&amp;R it's a sexy rock/pop musical confronting contemporary gay issues with an all male cast singing and dancing to top 40 songs."/>
    <x v="5"/>
    <n v="1500"/>
    <x v="1"/>
    <s v="US"/>
    <s v="USD"/>
    <n v="1404360478"/>
    <n v="1401768478"/>
    <b v="0"/>
    <n v="10"/>
    <b v="0"/>
    <x v="40"/>
    <n v="15"/>
    <n v="150"/>
    <x v="2"/>
    <x v="40"/>
    <x v="3870"/>
    <d v="2015-04-07T14:01:04"/>
    <x v="5"/>
  </r>
  <r>
    <n v="3871"/>
    <s v="Pocket Monsters: A Musical Parody (Canceled)"/>
    <s v="Our musical is finally ready to come to life, and we're raising funds to help make that happen!"/>
    <x v="16"/>
    <n v="40"/>
    <x v="1"/>
    <s v="US"/>
    <s v="USD"/>
    <n v="1490809450"/>
    <n v="1485629050"/>
    <b v="0"/>
    <n v="3"/>
    <b v="0"/>
    <x v="40"/>
    <n v="3"/>
    <n v="13.33"/>
    <x v="2"/>
    <x v="40"/>
    <x v="3871"/>
    <d v="2017-01-21T00:26:39"/>
    <x v="3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x v="40"/>
    <n v="0"/>
    <n v="0"/>
    <x v="2"/>
    <x v="40"/>
    <x v="3872"/>
    <d v="2016-01-04T23:36:10"/>
    <x v="2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x v="40"/>
    <n v="0"/>
    <n v="0"/>
    <x v="2"/>
    <x v="40"/>
    <x v="3873"/>
    <d v="2015-04-03T20:58:47"/>
    <x v="2"/>
  </r>
  <r>
    <n v="3874"/>
    <s v="HEAL event - Selfless Acts of Love - Musical Extravaganza"/>
    <s v="An exploration of arts, dance, music and theater bought to you by a talented team of performing arts enthusiasts - a FUNdraising event"/>
    <x v="421"/>
    <n v="0"/>
    <x v="1"/>
    <s v="NZ"/>
    <s v="NZD"/>
    <n v="1422061200"/>
    <n v="1420244622"/>
    <b v="0"/>
    <n v="0"/>
    <b v="0"/>
    <x v="40"/>
    <n v="0"/>
    <n v="0"/>
    <x v="2"/>
    <x v="40"/>
    <x v="3874"/>
    <d v="2015-03-02T18:59:52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x v="12"/>
    <n v="0"/>
    <x v="1"/>
    <s v="DK"/>
    <s v="DKK"/>
    <n v="1472896800"/>
    <n v="1472804365"/>
    <b v="0"/>
    <n v="0"/>
    <b v="0"/>
    <x v="40"/>
    <n v="0"/>
    <n v="0"/>
    <x v="2"/>
    <x v="40"/>
    <x v="3875"/>
    <d v="2016-04-09T22:49:51"/>
    <x v="4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x v="40"/>
    <n v="65"/>
    <n v="14.44"/>
    <x v="2"/>
    <x v="40"/>
    <x v="3876"/>
    <d v="2014-11-11T05:28:22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x v="40"/>
    <n v="5"/>
    <n v="88.64"/>
    <x v="2"/>
    <x v="40"/>
    <x v="3877"/>
    <d v="2015-03-16T20:35:29"/>
    <x v="4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x v="40"/>
    <n v="0"/>
    <n v="10"/>
    <x v="2"/>
    <x v="40"/>
    <x v="3878"/>
    <d v="2017-01-27T13:05:58"/>
    <x v="2"/>
  </r>
  <r>
    <n v="2937"/>
    <s v="UCAS"/>
    <s v="UCAS is a new British musical premiering at the Edinburgh Fringe Festival 2014."/>
    <x v="16"/>
    <n v="2000"/>
    <x v="0"/>
    <s v="GB"/>
    <s v="GBP"/>
    <n v="1405249113"/>
    <n v="1402657113"/>
    <b v="0"/>
    <n v="55"/>
    <b v="1"/>
    <x v="40"/>
    <n v="133"/>
    <n v="36.36"/>
    <x v="2"/>
    <x v="40"/>
    <x v="3879"/>
    <d v="2014-12-04T00:07:10"/>
    <x v="5"/>
  </r>
  <r>
    <n v="2930"/>
    <s v="Forbear! Theatre"/>
    <s v="Forbear! is a new theatre company aiming to produce exciting and innovative theatre using performers from a variety of disciplines."/>
    <x v="5"/>
    <n v="10092"/>
    <x v="0"/>
    <s v="GB"/>
    <s v="GBP"/>
    <n v="1431007264"/>
    <n v="1428415264"/>
    <b v="0"/>
    <n v="62"/>
    <b v="1"/>
    <x v="40"/>
    <n v="101"/>
    <n v="162.77000000000001"/>
    <x v="2"/>
    <x v="40"/>
    <x v="3880"/>
    <d v="2015-06-16T18:12:24"/>
    <x v="2"/>
  </r>
  <r>
    <n v="3881"/>
    <s v="My Real Mother's Name is... (Canceled)"/>
    <s v="A musical journey coming to the Blue Venue at the 2017 Orlando Fringe Festival!"/>
    <x v="4"/>
    <n v="25"/>
    <x v="1"/>
    <s v="US"/>
    <s v="USD"/>
    <n v="1487550399"/>
    <n v="1484958399"/>
    <b v="0"/>
    <n v="1"/>
    <b v="0"/>
    <x v="40"/>
    <n v="5"/>
    <n v="25"/>
    <x v="2"/>
    <x v="40"/>
    <x v="3881"/>
    <d v="2015-02-21T03:10:44"/>
    <x v="3"/>
  </r>
  <r>
    <n v="3882"/>
    <s v="Mephistopheles by R. Garth &amp; The S.O.L. (Canceled)"/>
    <s v="A musical vision of the Faust tale... how he signed his soul to the devil Mephistopheles to find Lori, the love of his life."/>
    <x v="12"/>
    <n v="0"/>
    <x v="1"/>
    <s v="AU"/>
    <s v="AUD"/>
    <n v="1454281380"/>
    <n v="1451950570"/>
    <b v="0"/>
    <n v="0"/>
    <b v="0"/>
    <x v="40"/>
    <n v="0"/>
    <n v="0"/>
    <x v="2"/>
    <x v="40"/>
    <x v="3882"/>
    <d v="2014-08-16T15:39:17"/>
    <x v="4"/>
  </r>
  <r>
    <n v="2922"/>
    <s v="Les Miserables - Backing fund"/>
    <s v="We as a Performing Arts College are to perform 'Les Miserables'. We need backing in order to afford the set, costume and other aspects."/>
    <x v="4"/>
    <n v="500"/>
    <x v="0"/>
    <s v="GB"/>
    <s v="GBP"/>
    <n v="1431982727"/>
    <n v="1428094727"/>
    <b v="0"/>
    <n v="6"/>
    <b v="1"/>
    <x v="40"/>
    <n v="100"/>
    <n v="83.33"/>
    <x v="2"/>
    <x v="40"/>
    <x v="3883"/>
    <d v="2014-05-20T15:47:20"/>
    <x v="2"/>
  </r>
  <r>
    <n v="3884"/>
    <s v="Alive Portrait Of Christ in Pembroke Township, IL (Canceled)"/>
    <s v="The Group M3 is striving to give one of the poorest towns in the country hope again this Easter Holiday."/>
    <x v="5"/>
    <n v="0"/>
    <x v="1"/>
    <s v="US"/>
    <s v="USD"/>
    <n v="1427479192"/>
    <n v="1425322792"/>
    <b v="0"/>
    <n v="0"/>
    <b v="0"/>
    <x v="40"/>
    <n v="0"/>
    <n v="0"/>
    <x v="2"/>
    <x v="40"/>
    <x v="3884"/>
    <d v="2016-11-05T23:00:12"/>
    <x v="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x v="40"/>
    <n v="0"/>
    <n v="0"/>
    <x v="2"/>
    <x v="40"/>
    <x v="3885"/>
    <d v="2015-01-28T06:00:18"/>
    <x v="4"/>
  </r>
  <r>
    <n v="3886"/>
    <s v="a (Canceled)"/>
    <n v="1"/>
    <x v="5"/>
    <n v="0"/>
    <x v="1"/>
    <s v="AU"/>
    <s v="AUD"/>
    <n v="1418275702"/>
    <n v="1415683702"/>
    <b v="0"/>
    <n v="0"/>
    <b v="0"/>
    <x v="40"/>
    <n v="0"/>
    <n v="0"/>
    <x v="2"/>
    <x v="40"/>
    <x v="3886"/>
    <d v="2014-06-03T04:36:18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x v="14"/>
    <n v="35"/>
    <x v="1"/>
    <s v="US"/>
    <s v="USD"/>
    <n v="1430517600"/>
    <n v="1426538129"/>
    <b v="0"/>
    <n v="2"/>
    <b v="0"/>
    <x v="40"/>
    <n v="2"/>
    <n v="17.5"/>
    <x v="2"/>
    <x v="40"/>
    <x v="3887"/>
    <d v="2014-12-09T20:58:03"/>
    <x v="2"/>
  </r>
  <r>
    <n v="3888"/>
    <s v="Popinjay Productions' The Odyssey"/>
    <s v="We are devising a vibrant new adaptation of Homer's The Odyssey featuring dynamic storytelling, stunning visuals and original music."/>
    <x v="14"/>
    <n v="542"/>
    <x v="2"/>
    <s v="GB"/>
    <s v="GBP"/>
    <n v="1488114358"/>
    <n v="1485522358"/>
    <b v="0"/>
    <n v="14"/>
    <b v="0"/>
    <x v="7"/>
    <n v="27"/>
    <n v="38.71"/>
    <x v="2"/>
    <x v="7"/>
    <x v="3888"/>
    <d v="2015-07-08T11:34:30"/>
    <x v="3"/>
  </r>
  <r>
    <n v="3889"/>
    <s v="Sherri's Playhouse Present's A Heavenly Hand!"/>
    <s v="A romantic comedy about a girl trying to figure out what to do with her life and an angel who comes to help her."/>
    <x v="8"/>
    <n v="118"/>
    <x v="2"/>
    <s v="US"/>
    <s v="USD"/>
    <n v="1420413960"/>
    <n v="1417651630"/>
    <b v="0"/>
    <n v="9"/>
    <b v="0"/>
    <x v="7"/>
    <n v="1"/>
    <n v="13.11"/>
    <x v="2"/>
    <x v="7"/>
    <x v="3889"/>
    <d v="2014-07-23T18:36:01"/>
    <x v="5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x v="7"/>
    <n v="17"/>
    <n v="315.5"/>
    <x v="2"/>
    <x v="7"/>
    <x v="3890"/>
    <d v="2015-05-12T02:13:11"/>
    <x v="2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x v="7"/>
    <n v="33"/>
    <n v="37.14"/>
    <x v="2"/>
    <x v="7"/>
    <x v="3891"/>
    <d v="2015-11-09T19:49:59"/>
    <x v="2"/>
  </r>
  <r>
    <n v="3892"/>
    <s v="The Sea Horse, presented by Different Stages"/>
    <s v="Saloon owner Gertude Blum mistrusts all men and scorns love, but sailor Harry Bales' romantic dreams force her to face her tragic past."/>
    <x v="29"/>
    <n v="0"/>
    <x v="2"/>
    <s v="US"/>
    <s v="USD"/>
    <n v="1408863600"/>
    <n v="1408203557"/>
    <b v="0"/>
    <n v="0"/>
    <b v="0"/>
    <x v="7"/>
    <n v="0"/>
    <n v="0"/>
    <x v="2"/>
    <x v="7"/>
    <x v="3892"/>
    <d v="2016-10-20T11:14:02"/>
    <x v="5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x v="7"/>
    <n v="22"/>
    <n v="128.27000000000001"/>
    <x v="2"/>
    <x v="7"/>
    <x v="3893"/>
    <d v="2015-07-01T00:16:05"/>
    <x v="5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x v="7"/>
    <n v="3"/>
    <n v="47.27"/>
    <x v="2"/>
    <x v="7"/>
    <x v="3894"/>
    <d v="2015-04-01T05:30:00"/>
    <x v="4"/>
  </r>
  <r>
    <n v="3895"/>
    <s v="Vestige"/>
    <s v="A Transgender makeup artist calls into question the loyalty of her best friend in a 1980's circus while dealing with her dying mother."/>
    <x v="29"/>
    <n v="50"/>
    <x v="2"/>
    <s v="US"/>
    <s v="USD"/>
    <n v="1425103218"/>
    <n v="1422424818"/>
    <b v="0"/>
    <n v="1"/>
    <b v="0"/>
    <x v="7"/>
    <n v="5"/>
    <n v="50"/>
    <x v="2"/>
    <x v="7"/>
    <x v="3895"/>
    <d v="2015-04-30T14:58:23"/>
    <x v="2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x v="7"/>
    <n v="11"/>
    <n v="42.5"/>
    <x v="2"/>
    <x v="7"/>
    <x v="3896"/>
    <d v="2015-05-19T22:01:33"/>
    <x v="5"/>
  </r>
  <r>
    <n v="3897"/>
    <s v="Terry Pratchett's Wyrd Sisters at Paeroa Little Theatre"/>
    <s v="Help us to put on a production of Terry Pratchett's Wyrd Sisters, an ambitions show for our theatre but one I believe we can do."/>
    <x v="1"/>
    <n v="440"/>
    <x v="2"/>
    <s v="NZ"/>
    <s v="NZD"/>
    <n v="1420750683"/>
    <n v="1418158683"/>
    <b v="0"/>
    <n v="10"/>
    <b v="0"/>
    <x v="7"/>
    <n v="18"/>
    <n v="44"/>
    <x v="2"/>
    <x v="7"/>
    <x v="3897"/>
    <d v="2014-09-24T19:40:06"/>
    <x v="5"/>
  </r>
  <r>
    <n v="3898"/>
    <s v="The Return of The Walthamstow Mysteries"/>
    <s v="'Somewhere you know, nowhere you've been' a theatrical _x000a_re-imagining of Walthamstowâ€™s past acted out beneath big skies in the marshes."/>
    <x v="1"/>
    <n v="814"/>
    <x v="2"/>
    <s v="GB"/>
    <s v="GBP"/>
    <n v="1439827200"/>
    <n v="1436355270"/>
    <b v="0"/>
    <n v="16"/>
    <b v="0"/>
    <x v="7"/>
    <n v="33"/>
    <n v="50.88"/>
    <x v="2"/>
    <x v="7"/>
    <x v="3898"/>
    <d v="2014-07-14T03:14:56"/>
    <x v="2"/>
  </r>
  <r>
    <n v="3899"/>
    <s v="RAIN | a theatrical production of life-changing proportions"/>
    <s v="More than just a play, RAIN is an outreach to hurting people who feel disengaged or rejected by others."/>
    <x v="5"/>
    <n v="125"/>
    <x v="2"/>
    <s v="US"/>
    <s v="USD"/>
    <n v="1407868561"/>
    <n v="1406140561"/>
    <b v="0"/>
    <n v="2"/>
    <b v="0"/>
    <x v="7"/>
    <n v="1"/>
    <n v="62.5"/>
    <x v="2"/>
    <x v="7"/>
    <x v="3899"/>
    <d v="2014-08-12T08:37:22"/>
    <x v="5"/>
  </r>
  <r>
    <n v="3900"/>
    <s v="HUB Theatre Group presents John Logan's RED"/>
    <s v="HUB Theatre Group collaborates with local artists to present John Logan's RED to the community."/>
    <x v="1"/>
    <n v="135"/>
    <x v="2"/>
    <s v="US"/>
    <s v="USD"/>
    <n v="1433988791"/>
    <n v="1431396791"/>
    <b v="0"/>
    <n v="5"/>
    <b v="0"/>
    <x v="7"/>
    <n v="5"/>
    <n v="27"/>
    <x v="2"/>
    <x v="7"/>
    <x v="3900"/>
    <d v="2015-08-08T18:09:57"/>
    <x v="2"/>
  </r>
  <r>
    <n v="3901"/>
    <s v="De Lewe: A Youth Movement(Traveling Show)"/>
    <s v="&quot;De Lewe&quot; deals with the critical issues within today's youth. It reminds us that standing together is stronger than falling apart."/>
    <x v="10"/>
    <n v="25"/>
    <x v="2"/>
    <s v="US"/>
    <s v="USD"/>
    <n v="1450554599"/>
    <n v="1447098599"/>
    <b v="0"/>
    <n v="1"/>
    <b v="0"/>
    <x v="7"/>
    <n v="1"/>
    <n v="25"/>
    <x v="2"/>
    <x v="7"/>
    <x v="3901"/>
    <d v="2014-10-27T19:29:37"/>
    <x v="2"/>
  </r>
  <r>
    <n v="3902"/>
    <s v="Over Here Theatre/Scotchbonnet present: Love, Sex and Apps"/>
    <s v="Love, Sex and Apps is a double bill exploring the way in which we are both connected and disconnected with those around us."/>
    <x v="10"/>
    <n v="1465"/>
    <x v="2"/>
    <s v="GB"/>
    <s v="GBP"/>
    <n v="1479125642"/>
    <n v="1476962042"/>
    <b v="0"/>
    <n v="31"/>
    <b v="0"/>
    <x v="7"/>
    <n v="49"/>
    <n v="47.26"/>
    <x v="2"/>
    <x v="7"/>
    <x v="3902"/>
    <d v="2015-02-24T06:28:50"/>
    <x v="4"/>
  </r>
  <r>
    <n v="3903"/>
    <s v="Know Thy Law"/>
    <s v="Based on the novel â€œKnow Thy Lawâ€, this powerful play gives the insight and understanding of the power of knowing the law of the land."/>
    <x v="16"/>
    <n v="0"/>
    <x v="2"/>
    <s v="US"/>
    <s v="USD"/>
    <n v="1439581080"/>
    <n v="1435709765"/>
    <b v="0"/>
    <n v="0"/>
    <b v="0"/>
    <x v="7"/>
    <n v="0"/>
    <n v="0"/>
    <x v="2"/>
    <x v="7"/>
    <x v="3903"/>
    <d v="2015-10-31T05:04:09"/>
    <x v="2"/>
  </r>
  <r>
    <n v="3904"/>
    <s v="Black America from Prophets to Pimps"/>
    <s v="A play that will cover 4000 years of black history."/>
    <x v="5"/>
    <n v="3"/>
    <x v="2"/>
    <s v="US"/>
    <s v="USD"/>
    <n v="1429074240"/>
    <n v="1427866200"/>
    <b v="0"/>
    <n v="2"/>
    <b v="0"/>
    <x v="7"/>
    <n v="0"/>
    <n v="1.5"/>
    <x v="2"/>
    <x v="7"/>
    <x v="3904"/>
    <d v="2015-04-20T19:39:16"/>
    <x v="2"/>
  </r>
  <r>
    <n v="3905"/>
    <s v="Antonym Theatre - &quot;STAIRCASES&quot;"/>
    <s v="&quot;STAIRCASES&quot; is a piece of collaborative new writing exploring 'L'esprit de l'escalier', or the conversations you wish you could have."/>
    <x v="16"/>
    <n v="173"/>
    <x v="2"/>
    <s v="GB"/>
    <s v="GBP"/>
    <n v="1434063600"/>
    <n v="1430405903"/>
    <b v="0"/>
    <n v="7"/>
    <b v="0"/>
    <x v="7"/>
    <n v="12"/>
    <n v="24.71"/>
    <x v="2"/>
    <x v="7"/>
    <x v="3905"/>
    <d v="2016-05-02T23:38:29"/>
    <x v="2"/>
  </r>
  <r>
    <n v="3906"/>
    <s v="First Draft Theatre"/>
    <s v="We will workshop, stage and develop new writing, devised work and adaptations. A joyful leap into the possibilities of an idea!"/>
    <x v="16"/>
    <n v="1010"/>
    <x v="2"/>
    <s v="GB"/>
    <s v="GBP"/>
    <n v="1435325100"/>
    <n v="1432072893"/>
    <b v="0"/>
    <n v="16"/>
    <b v="0"/>
    <x v="7"/>
    <n v="67"/>
    <n v="63.13"/>
    <x v="2"/>
    <x v="7"/>
    <x v="3906"/>
    <d v="2016-05-04T11:19:12"/>
    <x v="2"/>
  </r>
  <r>
    <n v="3907"/>
    <s v="Burqa&amp;Rifle: A Drama: Two Women, Two Cultues, Two Histories"/>
    <s v="Burqa&amp;Rifle dramatizes the  encounter between two women -- a vigilante and a convert to Islam."/>
    <x v="29"/>
    <n v="153"/>
    <x v="2"/>
    <s v="US"/>
    <s v="USD"/>
    <n v="1414354080"/>
    <n v="1411587606"/>
    <b v="0"/>
    <n v="4"/>
    <b v="0"/>
    <x v="7"/>
    <n v="15"/>
    <n v="38.25"/>
    <x v="2"/>
    <x v="7"/>
    <x v="3907"/>
    <d v="2014-08-12T12:39:21"/>
    <x v="5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x v="7"/>
    <n v="9"/>
    <n v="16.25"/>
    <x v="2"/>
    <x v="7"/>
    <x v="3908"/>
    <d v="2014-07-23T15:57:03"/>
    <x v="5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x v="7"/>
    <n v="0"/>
    <n v="33.75"/>
    <x v="2"/>
    <x v="7"/>
    <x v="3909"/>
    <d v="2015-12-20T16:26:13"/>
    <x v="5"/>
  </r>
  <r>
    <n v="3910"/>
    <s v="&quot;SHERLOCK HOLMES AND THE SCARLET AVENGER&quot;"/>
    <s v="Join Sherlock Holmes and Dr. Watson as the first adventure together is dramatized live on-stage!  The game is afoot!"/>
    <x v="13"/>
    <n v="185"/>
    <x v="2"/>
    <s v="US"/>
    <s v="USD"/>
    <n v="1441649397"/>
    <n v="1439057397"/>
    <b v="0"/>
    <n v="3"/>
    <b v="0"/>
    <x v="7"/>
    <n v="3"/>
    <n v="61.67"/>
    <x v="2"/>
    <x v="7"/>
    <x v="3910"/>
    <d v="2016-10-14T09:17:40"/>
    <x v="2"/>
  </r>
  <r>
    <n v="3911"/>
    <s v="Ministers of Grace"/>
    <s v="â€˜Ministers of Graceâ€™ imagines what the movie Ghostbusters would be like if written by William Shakespeare."/>
    <x v="8"/>
    <n v="2993"/>
    <x v="2"/>
    <s v="US"/>
    <s v="USD"/>
    <n v="1417033777"/>
    <n v="1414438177"/>
    <b v="0"/>
    <n v="36"/>
    <b v="0"/>
    <x v="7"/>
    <n v="37"/>
    <n v="83.14"/>
    <x v="2"/>
    <x v="7"/>
    <x v="3911"/>
    <d v="2014-10-14T13:00:55"/>
    <x v="5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x v="7"/>
    <n v="0"/>
    <n v="1"/>
    <x v="2"/>
    <x v="7"/>
    <x v="3912"/>
    <d v="2015-01-16T18:26:50"/>
    <x v="2"/>
  </r>
  <r>
    <n v="3913"/>
    <s v="The Great Gatsby at All-of-us Express Children's Theatre"/>
    <s v="â€œNo amount of fire or freshness can challenge what a man will store up in his ghostly heart.â€ â€“ The Great Gatsby"/>
    <x v="5"/>
    <n v="1000"/>
    <x v="2"/>
    <s v="US"/>
    <s v="USD"/>
    <n v="1448863449"/>
    <n v="1446267849"/>
    <b v="0"/>
    <n v="7"/>
    <b v="0"/>
    <x v="7"/>
    <n v="10"/>
    <n v="142.86000000000001"/>
    <x v="2"/>
    <x v="7"/>
    <x v="3913"/>
    <d v="2015-03-12T23:31:11"/>
    <x v="2"/>
  </r>
  <r>
    <n v="3914"/>
    <s v="Support Catalan Drama: Skin in Flames, by Guillem Clua"/>
    <s v="Bots &amp; Barrals and StoneCrabs Theatre are excited to present the UK premiere of Guillem Clua's powerful Catalan drama Skin in Flames."/>
    <x v="1"/>
    <n v="909"/>
    <x v="2"/>
    <s v="GB"/>
    <s v="GBP"/>
    <n v="1431298740"/>
    <n v="1429558756"/>
    <b v="0"/>
    <n v="27"/>
    <b v="0"/>
    <x v="7"/>
    <n v="36"/>
    <n v="33.67"/>
    <x v="2"/>
    <x v="7"/>
    <x v="3914"/>
    <d v="2014-05-27T23:02:02"/>
    <x v="2"/>
  </r>
  <r>
    <n v="3915"/>
    <s v="Hardcross"/>
    <s v="Following the enormous success of Hardcross, we are looking for new ways to bring this wonderful play to a wider audience."/>
    <x v="16"/>
    <n v="5"/>
    <x v="2"/>
    <s v="GB"/>
    <s v="GBP"/>
    <n v="1464824309"/>
    <n v="1462232309"/>
    <b v="0"/>
    <n v="1"/>
    <b v="0"/>
    <x v="7"/>
    <n v="0"/>
    <n v="5"/>
    <x v="2"/>
    <x v="7"/>
    <x v="3915"/>
    <d v="2014-06-30T20:53:59"/>
    <x v="4"/>
  </r>
  <r>
    <n v="3916"/>
    <s v="Final exam"/>
    <s v="We're a small group of University students who need a little help making our final exam production the best product possible."/>
    <x v="14"/>
    <n v="0"/>
    <x v="2"/>
    <s v="DK"/>
    <s v="DKK"/>
    <n v="1464952752"/>
    <n v="1462360752"/>
    <b v="0"/>
    <n v="0"/>
    <b v="0"/>
    <x v="7"/>
    <n v="0"/>
    <n v="0"/>
    <x v="2"/>
    <x v="7"/>
    <x v="3916"/>
    <d v="2014-11-27T02:02:28"/>
    <x v="4"/>
  </r>
  <r>
    <n v="3917"/>
    <s v="Romeo and Juliet by Cry of Curs"/>
    <s v="We place the actors and script to the fore, with productions stripped down to barest level, aiming to make theatre accessible."/>
    <x v="0"/>
    <n v="10"/>
    <x v="2"/>
    <s v="GB"/>
    <s v="GBP"/>
    <n v="1410439161"/>
    <n v="1407847161"/>
    <b v="0"/>
    <n v="1"/>
    <b v="0"/>
    <x v="7"/>
    <n v="0"/>
    <n v="10"/>
    <x v="2"/>
    <x v="7"/>
    <x v="3917"/>
    <d v="2014-07-10T06:25:04"/>
    <x v="5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x v="7"/>
    <n v="0"/>
    <n v="40"/>
    <x v="2"/>
    <x v="7"/>
    <x v="3918"/>
    <d v="2015-09-18T16:23:47"/>
    <x v="5"/>
  </r>
  <r>
    <n v="3919"/>
    <s v="After The Blue"/>
    <s v="Two sisters living in a Cornish seaside town attempt to hide and escape from a life- circle of deceit, abuse, incest and revenge."/>
    <x v="11"/>
    <n v="90"/>
    <x v="2"/>
    <s v="GB"/>
    <s v="GBP"/>
    <n v="1453075200"/>
    <n v="1450628773"/>
    <b v="0"/>
    <n v="3"/>
    <b v="0"/>
    <x v="7"/>
    <n v="2"/>
    <n v="30"/>
    <x v="2"/>
    <x v="7"/>
    <x v="3919"/>
    <d v="2016-08-19T19:51:05"/>
    <x v="2"/>
  </r>
  <r>
    <n v="3920"/>
    <s v="'SCARAMOUCHE JONES'' by Justin Butcher"/>
    <s v="An enthralling tale charting the ecstasies and tragedies behind the seven white masks of centenarian clown,Scaramouche Jones."/>
    <x v="1"/>
    <n v="135"/>
    <x v="2"/>
    <s v="GB"/>
    <s v="GBP"/>
    <n v="1479032260"/>
    <n v="1476436660"/>
    <b v="0"/>
    <n v="3"/>
    <b v="0"/>
    <x v="7"/>
    <n v="5"/>
    <n v="45"/>
    <x v="2"/>
    <x v="7"/>
    <x v="3920"/>
    <d v="2016-03-04T08:07:48"/>
    <x v="4"/>
  </r>
  <r>
    <n v="3921"/>
    <s v="Shakespeare's R&amp;J - Chapel Lane Theatre Company"/>
    <s v="CLTC are crowdfunding for our latest production - Joe Calarco's brilliant adaptation of Shakespeare's most loved tragedy."/>
    <x v="10"/>
    <n v="0"/>
    <x v="2"/>
    <s v="GB"/>
    <s v="GBP"/>
    <n v="1414346400"/>
    <n v="1413291655"/>
    <b v="0"/>
    <n v="0"/>
    <b v="0"/>
    <x v="7"/>
    <n v="0"/>
    <n v="0"/>
    <x v="2"/>
    <x v="7"/>
    <x v="3921"/>
    <d v="2015-08-12T03:38:27"/>
    <x v="5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x v="7"/>
    <n v="8"/>
    <n v="10.17"/>
    <x v="2"/>
    <x v="7"/>
    <x v="3922"/>
    <d v="2016-02-15T04:02:44"/>
    <x v="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x v="7"/>
    <n v="12"/>
    <n v="81.41"/>
    <x v="2"/>
    <x v="7"/>
    <x v="3923"/>
    <d v="2016-06-17T23:14:22"/>
    <x v="2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x v="7"/>
    <n v="15"/>
    <n v="57.25"/>
    <x v="2"/>
    <x v="7"/>
    <x v="3924"/>
    <d v="2015-08-17T16:07:19"/>
    <x v="5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x v="7"/>
    <n v="10"/>
    <n v="5"/>
    <x v="2"/>
    <x v="7"/>
    <x v="3925"/>
    <d v="2015-08-05T15:45:46"/>
    <x v="5"/>
  </r>
  <r>
    <n v="3926"/>
    <s v="Caryl Churchill's 'Top Girls' - NSW HSC Text"/>
    <s v="Producing syllabus-relevant theatre targeted to HSC students on the NSW Central Coast"/>
    <x v="11"/>
    <n v="15"/>
    <x v="2"/>
    <s v="AU"/>
    <s v="AUD"/>
    <n v="1419645748"/>
    <n v="1417053748"/>
    <b v="0"/>
    <n v="1"/>
    <b v="0"/>
    <x v="7"/>
    <n v="0"/>
    <n v="15"/>
    <x v="2"/>
    <x v="7"/>
    <x v="3926"/>
    <d v="2016-11-01T06:18:40"/>
    <x v="5"/>
  </r>
  <r>
    <n v="3927"/>
    <s v="'Journey's End' Tour of Dorset commemorating WW1"/>
    <s v="Brand new graduate theater company 'FMP Theatre' proudly presents the definitive WW1 play, Journey's End, with a little help from you."/>
    <x v="1"/>
    <n v="25"/>
    <x v="2"/>
    <s v="GB"/>
    <s v="GBP"/>
    <n v="1407565504"/>
    <n v="1404973504"/>
    <b v="0"/>
    <n v="2"/>
    <b v="0"/>
    <x v="7"/>
    <n v="1"/>
    <n v="12.5"/>
    <x v="2"/>
    <x v="7"/>
    <x v="3927"/>
    <d v="2016-06-13T15:09:20"/>
    <x v="5"/>
  </r>
  <r>
    <n v="3928"/>
    <s v="CHARM by Philip Dawkins"/>
    <s v="&quot;Charm&quot; class is in session! Mama Darleena, a transgender African-American woman, shares rules for etiquette with her LGBTQ students."/>
    <x v="11"/>
    <n v="651"/>
    <x v="2"/>
    <s v="US"/>
    <s v="USD"/>
    <n v="1444971540"/>
    <n v="1442593427"/>
    <b v="0"/>
    <n v="7"/>
    <b v="0"/>
    <x v="7"/>
    <n v="13"/>
    <n v="93"/>
    <x v="2"/>
    <x v="7"/>
    <x v="3928"/>
    <d v="2015-05-27T21:44:14"/>
    <x v="2"/>
  </r>
  <r>
    <n v="3929"/>
    <s v="Comedy Of Errors: Antioch Community High School"/>
    <s v="We need to raise funds to bring this elaborate production to life with special FX makeup, highly detailed sets, and costumes."/>
    <x v="23"/>
    <n v="453"/>
    <x v="2"/>
    <s v="US"/>
    <s v="USD"/>
    <n v="1474228265"/>
    <n v="1471636265"/>
    <b v="0"/>
    <n v="14"/>
    <b v="0"/>
    <x v="7"/>
    <n v="2"/>
    <n v="32.36"/>
    <x v="2"/>
    <x v="7"/>
    <x v="3929"/>
    <d v="2014-10-03T09:36:19"/>
    <x v="4"/>
  </r>
  <r>
    <n v="3930"/>
    <s v="Foundry Theatre Brisbane"/>
    <s v="We are a new and exciting semi-pro  theatre company who will support &amp; hire local actors &amp; writers in Brisbane &amp; Queensland."/>
    <x v="5"/>
    <n v="0"/>
    <x v="2"/>
    <s v="AU"/>
    <s v="AUD"/>
    <n v="1459490400"/>
    <n v="1457078868"/>
    <b v="0"/>
    <n v="0"/>
    <b v="0"/>
    <x v="7"/>
    <n v="0"/>
    <n v="0"/>
    <x v="2"/>
    <x v="7"/>
    <x v="3930"/>
    <d v="2014-11-18T11:49:11"/>
    <x v="4"/>
  </r>
  <r>
    <n v="3931"/>
    <s v="Still I Weep"/>
    <s v="An original stage play designed to bring to light the long-term effects on adult survivors of childhood sexual abuse. We do survive!"/>
    <x v="8"/>
    <n v="0"/>
    <x v="2"/>
    <s v="US"/>
    <s v="USD"/>
    <n v="1441510707"/>
    <n v="1439350707"/>
    <b v="0"/>
    <n v="0"/>
    <b v="0"/>
    <x v="7"/>
    <n v="0"/>
    <n v="0"/>
    <x v="2"/>
    <x v="7"/>
    <x v="3931"/>
    <d v="2014-10-28T14:05:37"/>
    <x v="2"/>
  </r>
  <r>
    <n v="3932"/>
    <s v="Improv Patrol &quot;The Gift of Your Story is Our Script&quot;"/>
    <s v="Audience tell stories from their life chooses the improv actors to re-enact the story on the spot via song, dance and theatrics."/>
    <x v="15"/>
    <n v="1"/>
    <x v="2"/>
    <s v="US"/>
    <s v="USD"/>
    <n v="1458097364"/>
    <n v="1455508964"/>
    <b v="0"/>
    <n v="1"/>
    <b v="0"/>
    <x v="7"/>
    <n v="0"/>
    <n v="1"/>
    <x v="2"/>
    <x v="7"/>
    <x v="3932"/>
    <d v="2015-04-17T21:41:54"/>
    <x v="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x v="7"/>
    <n v="16"/>
    <n v="91.83"/>
    <x v="2"/>
    <x v="7"/>
    <x v="3933"/>
    <d v="2015-10-02T18:41:08"/>
    <x v="4"/>
  </r>
  <r>
    <n v="3934"/>
    <s v="&quot;A Measure of Normalcy&quot;"/>
    <s v="Lost youth and lost souls struggle to find meaning amid dingy basements, vanishing malls, and a bleak Midwestern summer."/>
    <x v="11"/>
    <n v="550"/>
    <x v="2"/>
    <s v="US"/>
    <s v="USD"/>
    <n v="1443704400"/>
    <n v="1439827639"/>
    <b v="0"/>
    <n v="12"/>
    <b v="0"/>
    <x v="7"/>
    <n v="11"/>
    <n v="45.83"/>
    <x v="2"/>
    <x v="7"/>
    <x v="3934"/>
    <d v="2015-07-28T15:54:35"/>
    <x v="2"/>
  </r>
  <r>
    <n v="3935"/>
    <s v="Mr Mineshaft - A Play about Julius Eastman"/>
    <s v="Forgotten composer, virtuoso pianist, actor, and activist._x000a_I'm hoping to produce my play which explores Julius's life and music."/>
    <x v="10"/>
    <n v="1315"/>
    <x v="2"/>
    <s v="GB"/>
    <s v="GBP"/>
    <n v="1443973546"/>
    <n v="1438789546"/>
    <b v="0"/>
    <n v="23"/>
    <b v="0"/>
    <x v="7"/>
    <n v="44"/>
    <n v="57.17"/>
    <x v="2"/>
    <x v="7"/>
    <x v="3935"/>
    <d v="2015-04-15T19:14:28"/>
    <x v="2"/>
  </r>
  <r>
    <n v="3936"/>
    <s v="End Breast Cancer"/>
    <s v="This stage play is a true story about one woman's fight against breast cancer while still having to deal with the adversities of life."/>
    <x v="23"/>
    <n v="0"/>
    <x v="2"/>
    <s v="US"/>
    <s v="USD"/>
    <n v="1480576720"/>
    <n v="1477981120"/>
    <b v="0"/>
    <n v="0"/>
    <b v="0"/>
    <x v="7"/>
    <n v="0"/>
    <n v="0"/>
    <x v="2"/>
    <x v="7"/>
    <x v="3936"/>
    <d v="2015-01-27T20:00:22"/>
    <x v="4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x v="7"/>
    <n v="86"/>
    <n v="248.5"/>
    <x v="2"/>
    <x v="7"/>
    <x v="3937"/>
    <d v="2016-09-02T03:25:44"/>
    <x v="4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x v="7"/>
    <n v="12"/>
    <n v="79.400000000000006"/>
    <x v="2"/>
    <x v="7"/>
    <x v="3938"/>
    <d v="2014-07-09T07:48:43"/>
    <x v="2"/>
  </r>
  <r>
    <n v="3939"/>
    <s v="'Potter.' Funding 2015"/>
    <s v="'Potter.' is a parody of the popular Harry Potter series allowing aspiring actors a chance to work in a professional production."/>
    <x v="11"/>
    <n v="5"/>
    <x v="2"/>
    <s v="AU"/>
    <s v="AUD"/>
    <n v="1412656200"/>
    <n v="1412328979"/>
    <b v="0"/>
    <n v="1"/>
    <b v="0"/>
    <x v="7"/>
    <n v="0"/>
    <n v="5"/>
    <x v="2"/>
    <x v="7"/>
    <x v="3939"/>
    <d v="2015-01-12T02:53:41"/>
    <x v="5"/>
  </r>
  <r>
    <n v="3940"/>
    <s v="Attraction"/>
    <s v="A Stage Play that will bring you to the edge of your seat , leave you thinkin and will also have you laughing while enjoyin the talent"/>
    <x v="11"/>
    <n v="11"/>
    <x v="2"/>
    <s v="US"/>
    <s v="USD"/>
    <n v="1420199351"/>
    <n v="1416311351"/>
    <b v="0"/>
    <n v="2"/>
    <b v="0"/>
    <x v="7"/>
    <n v="0"/>
    <n v="5.5"/>
    <x v="2"/>
    <x v="7"/>
    <x v="3940"/>
    <d v="2016-03-10T16:51:20"/>
    <x v="5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x v="7"/>
    <n v="1"/>
    <n v="25"/>
    <x v="2"/>
    <x v="7"/>
    <x v="3941"/>
    <d v="2016-03-04T19:49:02"/>
    <x v="5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x v="7"/>
    <n v="0"/>
    <n v="0"/>
    <x v="2"/>
    <x v="7"/>
    <x v="3942"/>
    <d v="2015-08-27T18:58:10"/>
    <x v="2"/>
  </r>
  <r>
    <n v="3943"/>
    <s v="Alexandra Petri's &quot;The Scrum&quot;  - Field Trip Theatre"/>
    <s v="Field Trip Theatre has  commissioned Alexandra Petri to write a world premiere play set in DC , &quot;The Scrum&quot;,"/>
    <x v="11"/>
    <n v="1782"/>
    <x v="2"/>
    <s v="US"/>
    <s v="USD"/>
    <n v="1446483000"/>
    <n v="1443811268"/>
    <b v="0"/>
    <n v="13"/>
    <b v="0"/>
    <x v="7"/>
    <n v="36"/>
    <n v="137.08000000000001"/>
    <x v="2"/>
    <x v="7"/>
    <x v="3943"/>
    <d v="2016-06-29T01:09:46"/>
    <x v="2"/>
  </r>
  <r>
    <n v="3944"/>
    <s v="Shakespeare Shortened School Plays"/>
    <s v="My project is to finish writing all 38 of Shakespeare's Plays into shortened 15-20 minute Shortened versions and publish them in 1 year"/>
    <x v="11"/>
    <n v="0"/>
    <x v="2"/>
    <s v="US"/>
    <s v="USD"/>
    <n v="1440690875"/>
    <n v="1438098875"/>
    <b v="0"/>
    <n v="0"/>
    <b v="0"/>
    <x v="7"/>
    <n v="0"/>
    <n v="0"/>
    <x v="2"/>
    <x v="7"/>
    <x v="3944"/>
    <d v="2014-05-15T15:37:44"/>
    <x v="2"/>
  </r>
  <r>
    <n v="3945"/>
    <s v="Camp Curtain Call: Star Wars (A Parody)"/>
    <s v="We do a theatre camp for kids every summer doing parady shows of diff stories for kids to learn theater. This year is Star Wars Parody."/>
    <x v="14"/>
    <n v="5"/>
    <x v="2"/>
    <s v="US"/>
    <s v="USD"/>
    <n v="1431717268"/>
    <n v="1429125268"/>
    <b v="0"/>
    <n v="1"/>
    <b v="0"/>
    <x v="7"/>
    <n v="0"/>
    <n v="5"/>
    <x v="2"/>
    <x v="7"/>
    <x v="3945"/>
    <d v="2015-10-29T20:22:21"/>
    <x v="2"/>
  </r>
  <r>
    <n v="3946"/>
    <s v="DR. Mecurio's Mythical Marvels &amp; Beastiry"/>
    <s v="Dr. Mecurio's is an original work of fantasy designed and written for the stage."/>
    <x v="13"/>
    <n v="195"/>
    <x v="2"/>
    <s v="US"/>
    <s v="USD"/>
    <n v="1425110400"/>
    <n v="1422388822"/>
    <b v="0"/>
    <n v="5"/>
    <b v="0"/>
    <x v="7"/>
    <n v="3"/>
    <n v="39"/>
    <x v="2"/>
    <x v="7"/>
    <x v="3946"/>
    <d v="2016-03-28T22:22:07"/>
    <x v="2"/>
  </r>
  <r>
    <n v="3947"/>
    <s v="Tell'em I'm Gonna Make It"/>
    <s v="Soon to be known as one of the greatest gospel stage plays of all times. Great hit in New England and now we want to take  it on tour"/>
    <x v="10"/>
    <n v="101"/>
    <x v="2"/>
    <s v="US"/>
    <s v="USD"/>
    <n v="1475378744"/>
    <n v="1472786744"/>
    <b v="0"/>
    <n v="2"/>
    <b v="0"/>
    <x v="7"/>
    <n v="3"/>
    <n v="50.5"/>
    <x v="2"/>
    <x v="7"/>
    <x v="3947"/>
    <d v="2016-05-23T23:25:54"/>
    <x v="4"/>
  </r>
  <r>
    <n v="3948"/>
    <s v="The Barbican Photography Trip 2015"/>
    <s v="A group of 12 friends, separated by time, space, state borders and oceans want to head to London for the adventure of a lifetime."/>
    <x v="12"/>
    <n v="0"/>
    <x v="2"/>
    <s v="AU"/>
    <s v="AUD"/>
    <n v="1410076123"/>
    <n v="1404892123"/>
    <b v="0"/>
    <n v="0"/>
    <b v="0"/>
    <x v="7"/>
    <n v="0"/>
    <n v="0"/>
    <x v="2"/>
    <x v="7"/>
    <x v="3948"/>
    <d v="2014-06-26T22:48:32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x v="5"/>
    <n v="1577"/>
    <x v="2"/>
    <s v="AU"/>
    <s v="AUD"/>
    <n v="1423623221"/>
    <n v="1421031221"/>
    <b v="0"/>
    <n v="32"/>
    <b v="0"/>
    <x v="7"/>
    <n v="16"/>
    <n v="49.28"/>
    <x v="2"/>
    <x v="7"/>
    <x v="3949"/>
    <d v="2014-08-29T18:55:56"/>
    <x v="2"/>
  </r>
  <r>
    <n v="3950"/>
    <s v="The Great Elephant Repertory Company"/>
    <s v="With the Great Elephant Repertory we can reach those children who are perceived unreachable, educating them through performance art."/>
    <x v="24"/>
    <n v="25"/>
    <x v="2"/>
    <s v="US"/>
    <s v="USD"/>
    <n v="1460140500"/>
    <n v="1457628680"/>
    <b v="0"/>
    <n v="1"/>
    <b v="0"/>
    <x v="7"/>
    <n v="1"/>
    <n v="25"/>
    <x v="2"/>
    <x v="7"/>
    <x v="3950"/>
    <d v="2015-12-04T20:17:36"/>
    <x v="4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x v="7"/>
    <n v="0"/>
    <n v="1"/>
    <x v="2"/>
    <x v="7"/>
    <x v="3951"/>
    <d v="2014-04-16T21:23:30"/>
    <x v="4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x v="7"/>
    <n v="0"/>
    <n v="25"/>
    <x v="2"/>
    <x v="7"/>
    <x v="3952"/>
    <d v="2015-11-03T14:54:54"/>
    <x v="2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x v="7"/>
    <n v="0"/>
    <n v="0"/>
    <x v="2"/>
    <x v="7"/>
    <x v="3953"/>
    <d v="2015-10-19T03:41:57"/>
    <x v="4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x v="7"/>
    <n v="0"/>
    <n v="0"/>
    <x v="2"/>
    <x v="7"/>
    <x v="3954"/>
    <d v="2015-02-18T17:19:46"/>
    <x v="5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x v="7"/>
    <n v="24"/>
    <n v="53.13"/>
    <x v="2"/>
    <x v="7"/>
    <x v="3955"/>
    <d v="2016-02-14T05:39:40"/>
    <x v="2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x v="7"/>
    <n v="0"/>
    <n v="0"/>
    <x v="2"/>
    <x v="7"/>
    <x v="3956"/>
    <d v="2014-06-11T17:04:38"/>
    <x v="4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x v="7"/>
    <n v="0"/>
    <n v="7"/>
    <x v="2"/>
    <x v="7"/>
    <x v="3957"/>
    <d v="2017-02-04T06:58:27"/>
    <x v="4"/>
  </r>
  <r>
    <n v="3958"/>
    <s v="Shakespeare with Noodles:  Henry IV"/>
    <s v="A children's theatre group constructing props out of swimming noodles to provide free Shakespeare in the parks to local communities."/>
    <x v="14"/>
    <n v="641"/>
    <x v="2"/>
    <s v="US"/>
    <s v="USD"/>
    <n v="1406988000"/>
    <n v="1403822912"/>
    <b v="0"/>
    <n v="16"/>
    <b v="0"/>
    <x v="7"/>
    <n v="32"/>
    <n v="40.06"/>
    <x v="2"/>
    <x v="7"/>
    <x v="3958"/>
    <d v="2016-03-23T19:34:33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x v="7"/>
    <n v="24"/>
    <n v="24.33"/>
    <x v="2"/>
    <x v="7"/>
    <x v="3959"/>
    <d v="2016-08-19T20:30:46"/>
    <x v="5"/>
  </r>
  <r>
    <n v="3960"/>
    <s v="In The Time of New York"/>
    <s v="You are closer to your dreams than what you expect, your demons will always wait for you to realize them, theyâ€™ll torture you Manny."/>
    <x v="10"/>
    <n v="45"/>
    <x v="2"/>
    <s v="US"/>
    <s v="USD"/>
    <n v="1451852256"/>
    <n v="1449260256"/>
    <b v="0"/>
    <n v="4"/>
    <b v="0"/>
    <x v="7"/>
    <n v="2"/>
    <n v="11.25"/>
    <x v="2"/>
    <x v="7"/>
    <x v="3960"/>
    <d v="2016-03-18T20:43:31"/>
    <x v="2"/>
  </r>
  <r>
    <n v="3961"/>
    <s v="New Edinburgh play"/>
    <s v="I've written a fun new play exploring the reality of gay stereotypes in 2014 - with accommodation and venue hire it needs some dough :)"/>
    <x v="11"/>
    <n v="21"/>
    <x v="2"/>
    <s v="GB"/>
    <s v="GBP"/>
    <n v="1399584210"/>
    <n v="1397683410"/>
    <b v="0"/>
    <n v="2"/>
    <b v="0"/>
    <x v="7"/>
    <n v="0"/>
    <n v="10.5"/>
    <x v="2"/>
    <x v="7"/>
    <x v="3961"/>
    <d v="2014-06-21T12:52:06"/>
    <x v="5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x v="7"/>
    <n v="3"/>
    <n v="15"/>
    <x v="2"/>
    <x v="7"/>
    <x v="3962"/>
    <d v="2014-12-08T01:37:14"/>
    <x v="2"/>
  </r>
  <r>
    <n v="3963"/>
    <s v="Une minute de silence"/>
    <s v="les effets de censeur sur l'immigration.Ã§a c'est une piÃ¨ce de l'histoire de la rÃ©volution en Iran jusqu'Ã  des meurtres en sÃ©rie en 1999"/>
    <x v="5"/>
    <n v="0"/>
    <x v="2"/>
    <s v="CA"/>
    <s v="CAD"/>
    <n v="1447821717"/>
    <n v="1445226117"/>
    <b v="0"/>
    <n v="0"/>
    <b v="0"/>
    <x v="7"/>
    <n v="0"/>
    <n v="0"/>
    <x v="2"/>
    <x v="7"/>
    <x v="3963"/>
    <d v="2016-04-09T16:25:10"/>
    <x v="2"/>
  </r>
  <r>
    <n v="3964"/>
    <s v="MAMA'Z BA-B: The StagePlay"/>
    <s v="&quot;MAMA'Z BA-B&quot; is the story of Marcus Williams who struggles to find a place for himself as a young black male."/>
    <x v="14"/>
    <n v="126"/>
    <x v="2"/>
    <s v="US"/>
    <s v="USD"/>
    <n v="1429460386"/>
    <n v="1424279986"/>
    <b v="0"/>
    <n v="3"/>
    <b v="0"/>
    <x v="7"/>
    <n v="6"/>
    <n v="42"/>
    <x v="2"/>
    <x v="7"/>
    <x v="3964"/>
    <d v="2016-05-03T13:07:28"/>
    <x v="2"/>
  </r>
  <r>
    <n v="3965"/>
    <s v="Fringe Fest: Take Comfort in Falling Forever"/>
    <s v="Andrew Heller producing a production of an original play for the Philadelphia Fringe Festival. Written and Directed by Andrew Heller"/>
    <x v="14"/>
    <n v="285"/>
    <x v="2"/>
    <s v="US"/>
    <s v="USD"/>
    <n v="1460608780"/>
    <n v="1455428380"/>
    <b v="0"/>
    <n v="4"/>
    <b v="0"/>
    <x v="7"/>
    <n v="14"/>
    <n v="71.25"/>
    <x v="2"/>
    <x v="7"/>
    <x v="3965"/>
    <d v="2016-06-13T20:48:18"/>
    <x v="4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x v="7"/>
    <n v="1"/>
    <n v="22.5"/>
    <x v="2"/>
    <x v="7"/>
    <x v="3966"/>
    <d v="2014-07-10T20:36:01"/>
    <x v="5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x v="7"/>
    <n v="24"/>
    <n v="41"/>
    <x v="2"/>
    <x v="7"/>
    <x v="3967"/>
    <d v="2016-06-22T18:55:32"/>
    <x v="3"/>
  </r>
  <r>
    <n v="3968"/>
    <s v="Scarlet Letters (a play with songs)"/>
    <s v="&quot;On the breast of her gown, in fine red cloth, appeared the letter A.&quot; But what about the rest of the alphabet?"/>
    <x v="11"/>
    <n v="527"/>
    <x v="2"/>
    <s v="US"/>
    <s v="USD"/>
    <n v="1463945673"/>
    <n v="1458761673"/>
    <b v="0"/>
    <n v="11"/>
    <b v="0"/>
    <x v="7"/>
    <n v="11"/>
    <n v="47.91"/>
    <x v="2"/>
    <x v="7"/>
    <x v="3968"/>
    <d v="2014-12-02T15:25:53"/>
    <x v="4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x v="7"/>
    <n v="7"/>
    <n v="35.17"/>
    <x v="2"/>
    <x v="7"/>
    <x v="3969"/>
    <d v="2015-03-06T21:40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x v="7"/>
    <n v="0"/>
    <n v="5.5"/>
    <x v="2"/>
    <x v="7"/>
    <x v="3970"/>
    <d v="2014-06-05T14:22:27"/>
    <x v="4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x v="7"/>
    <n v="1"/>
    <n v="22.67"/>
    <x v="2"/>
    <x v="7"/>
    <x v="3971"/>
    <d v="2016-05-18T04:19:09"/>
    <x v="5"/>
  </r>
  <r>
    <n v="3972"/>
    <s v="Valkyrie Theatre Company"/>
    <s v="We're a horror based theatre company in Oklahoma City beginning our first season of shows."/>
    <x v="29"/>
    <n v="211"/>
    <x v="2"/>
    <s v="US"/>
    <s v="USD"/>
    <n v="1423186634"/>
    <n v="1418002634"/>
    <b v="0"/>
    <n v="8"/>
    <b v="0"/>
    <x v="7"/>
    <n v="21"/>
    <n v="26.38"/>
    <x v="2"/>
    <x v="7"/>
    <x v="3972"/>
    <d v="2015-05-08T19:26:20"/>
    <x v="5"/>
  </r>
  <r>
    <n v="3973"/>
    <s v="Staged Right Theatre First Season Campaign"/>
    <s v="Staged Right Theatre Company is putting on its first season this year, and we need your help with raising money to put on four plays!"/>
    <x v="11"/>
    <n v="3905"/>
    <x v="2"/>
    <s v="US"/>
    <s v="USD"/>
    <n v="1462766400"/>
    <n v="1460219110"/>
    <b v="0"/>
    <n v="37"/>
    <b v="0"/>
    <x v="7"/>
    <n v="78"/>
    <n v="105.54"/>
    <x v="2"/>
    <x v="7"/>
    <x v="3973"/>
    <d v="2014-04-18T20:52:36"/>
    <x v="4"/>
  </r>
  <r>
    <n v="3974"/>
    <s v="The Taming of the Shrew"/>
    <s v="We are performing Shakespeare's &quot;The Taming of the Shrew&quot; in its original Elizabethan setting at the Oxford Shakespeare Festival."/>
    <x v="29"/>
    <n v="320"/>
    <x v="2"/>
    <s v="GB"/>
    <s v="GBP"/>
    <n v="1464872848"/>
    <n v="1462280848"/>
    <b v="0"/>
    <n v="11"/>
    <b v="0"/>
    <x v="7"/>
    <n v="32"/>
    <n v="29.09"/>
    <x v="2"/>
    <x v="7"/>
    <x v="3974"/>
    <d v="2014-10-08T23:07:24"/>
    <x v="4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x v="7"/>
    <n v="0"/>
    <n v="0"/>
    <x v="2"/>
    <x v="7"/>
    <x v="3975"/>
    <d v="2016-01-30T16:58:40"/>
    <x v="4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x v="7"/>
    <n v="48"/>
    <n v="62"/>
    <x v="2"/>
    <x v="7"/>
    <x v="3976"/>
    <d v="2016-04-07T13:09:54"/>
    <x v="5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x v="7"/>
    <n v="1"/>
    <n v="217.5"/>
    <x v="2"/>
    <x v="7"/>
    <x v="3977"/>
    <d v="2014-05-06T22:11:30"/>
    <x v="4"/>
  </r>
  <r>
    <n v="3978"/>
    <s v="For Colored Girl Play Production"/>
    <s v="Staged play within the communities of eastern ( Kinston Wilson Wilmington ) North Carolina ! Funds will allow a child to attend! THX"/>
    <x v="14"/>
    <n v="214"/>
    <x v="2"/>
    <s v="US"/>
    <s v="USD"/>
    <n v="1422717953"/>
    <n v="1417533953"/>
    <b v="0"/>
    <n v="8"/>
    <b v="0"/>
    <x v="7"/>
    <n v="11"/>
    <n v="26.75"/>
    <x v="2"/>
    <x v="7"/>
    <x v="3978"/>
    <d v="2015-08-14T01:56:53"/>
    <x v="5"/>
  </r>
  <r>
    <n v="3979"/>
    <s v="What a Gay Play - back, bigger and longer"/>
    <s v="After a successful premiere run at Edinburgh 2014, it's been rewritten and revised and is back for another run of Edinburgh fun in 2015"/>
    <x v="13"/>
    <n v="110"/>
    <x v="2"/>
    <s v="GB"/>
    <s v="GBP"/>
    <n v="1427659200"/>
    <n v="1425678057"/>
    <b v="0"/>
    <n v="6"/>
    <b v="0"/>
    <x v="7"/>
    <n v="2"/>
    <n v="18.329999999999998"/>
    <x v="2"/>
    <x v="7"/>
    <x v="3979"/>
    <d v="2015-10-09T17:59:41"/>
    <x v="2"/>
  </r>
  <r>
    <n v="3980"/>
    <s v="Romeo and Juliet: A Mesh-n-Groove Production"/>
    <s v="Itâ€™s your favorite classic with a twist. This summer, Chicago youth recreate Romeo and Juliet in The Mesh-n-Groove annual production!"/>
    <x v="1"/>
    <n v="450"/>
    <x v="2"/>
    <s v="US"/>
    <s v="USD"/>
    <n v="1404570147"/>
    <n v="1401978147"/>
    <b v="0"/>
    <n v="7"/>
    <b v="0"/>
    <x v="7"/>
    <n v="18"/>
    <n v="64.290000000000006"/>
    <x v="2"/>
    <x v="7"/>
    <x v="3980"/>
    <d v="2016-02-01T16:08:13"/>
    <x v="5"/>
  </r>
  <r>
    <n v="3981"/>
    <s v="BEIRUT, LADY OF LEBANON"/>
    <s v="A Theatrical Production Celebrating the Lebanese Culture and the Human Spirit in Time of War."/>
    <x v="12"/>
    <n v="1225"/>
    <x v="2"/>
    <s v="US"/>
    <s v="USD"/>
    <n v="1468729149"/>
    <n v="1463545149"/>
    <b v="0"/>
    <n v="7"/>
    <b v="0"/>
    <x v="7"/>
    <n v="4"/>
    <n v="175"/>
    <x v="2"/>
    <x v="7"/>
    <x v="3981"/>
    <d v="2015-05-01T15:28:02"/>
    <x v="4"/>
  </r>
  <r>
    <n v="3982"/>
    <s v="Flush - David Dipper - Break Point Theatre"/>
    <s v="Sex, deception, addiction, life. _x000a_A quality piece of relevant theatre at one of London's most vibrant and respected fringe theatres."/>
    <x v="17"/>
    <n v="170"/>
    <x v="2"/>
    <s v="GB"/>
    <s v="GBP"/>
    <n v="1436297180"/>
    <n v="1431113180"/>
    <b v="0"/>
    <n v="5"/>
    <b v="0"/>
    <x v="7"/>
    <n v="20"/>
    <n v="34"/>
    <x v="2"/>
    <x v="7"/>
    <x v="3982"/>
    <d v="2015-10-12T22:34:19"/>
    <x v="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x v="7"/>
    <n v="35"/>
    <n v="84.28"/>
    <x v="2"/>
    <x v="7"/>
    <x v="3983"/>
    <d v="2015-04-13T20:45:12"/>
    <x v="5"/>
  </r>
  <r>
    <n v="3984"/>
    <s v="Fantastic Mr Fox - Novus Theatre"/>
    <s v="Novus Theatre bring you their new show 'Fantastic Mr Fox'. We hope to improve the pay for our cast and crew through Kickstarter."/>
    <x v="16"/>
    <n v="95"/>
    <x v="2"/>
    <s v="GB"/>
    <s v="GBP"/>
    <n v="1415404800"/>
    <n v="1412809644"/>
    <b v="0"/>
    <n v="10"/>
    <b v="0"/>
    <x v="7"/>
    <n v="6"/>
    <n v="9.5"/>
    <x v="2"/>
    <x v="7"/>
    <x v="3984"/>
    <d v="2014-06-19T09:21:30"/>
    <x v="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4"/>
    <n v="641"/>
    <x v="2"/>
    <s v="US"/>
    <s v="USD"/>
    <n v="1456002300"/>
    <n v="1454173120"/>
    <b v="0"/>
    <n v="19"/>
    <b v="0"/>
    <x v="7"/>
    <n v="32"/>
    <n v="33.74"/>
    <x v="2"/>
    <x v="7"/>
    <x v="3985"/>
    <d v="2015-01-15T16:24:37"/>
    <x v="4"/>
  </r>
  <r>
    <n v="3986"/>
    <s v="Hippolytos - Polish Tour"/>
    <s v="After a successful run at London's Cockpit Theatre, we are invited to perform in Gardzienice OPT and at Teatr Polski in Warsaw, Poland."/>
    <x v="11"/>
    <n v="488"/>
    <x v="2"/>
    <s v="GB"/>
    <s v="GBP"/>
    <n v="1462539840"/>
    <n v="1460034594"/>
    <b v="0"/>
    <n v="13"/>
    <b v="0"/>
    <x v="7"/>
    <n v="10"/>
    <n v="37.54"/>
    <x v="2"/>
    <x v="7"/>
    <x v="3986"/>
    <d v="2014-11-07T06:24:24"/>
    <x v="4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x v="7"/>
    <n v="38"/>
    <n v="11.62"/>
    <x v="2"/>
    <x v="7"/>
    <x v="3987"/>
    <d v="2015-03-06T09:23:41"/>
    <x v="5"/>
  </r>
  <r>
    <n v="3988"/>
    <s v="Folk-Tales: What Stories Do Your Folks Tell?"/>
    <s v="An evening of of stories based both in myth and truth."/>
    <x v="16"/>
    <n v="32"/>
    <x v="2"/>
    <s v="US"/>
    <s v="USD"/>
    <n v="1440813413"/>
    <n v="1439517413"/>
    <b v="0"/>
    <n v="4"/>
    <b v="0"/>
    <x v="7"/>
    <n v="2"/>
    <n v="8"/>
    <x v="2"/>
    <x v="7"/>
    <x v="3988"/>
    <d v="2015-02-26T23:07:06"/>
    <x v="2"/>
  </r>
  <r>
    <n v="3989"/>
    <s v="A Gentleman, A Lady and A Thug"/>
    <s v="I love to write. I have written and published my first book and everyone that read it enjoyed it. My dream is to one day write movies"/>
    <x v="10"/>
    <n v="0"/>
    <x v="2"/>
    <s v="US"/>
    <s v="USD"/>
    <n v="1447009181"/>
    <n v="1444413581"/>
    <b v="0"/>
    <n v="0"/>
    <b v="0"/>
    <x v="7"/>
    <n v="0"/>
    <n v="0"/>
    <x v="2"/>
    <x v="7"/>
    <x v="3989"/>
    <d v="2014-07-22T19:53: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x v="410"/>
    <n v="69"/>
    <x v="2"/>
    <s v="GB"/>
    <s v="GBP"/>
    <n v="1456934893"/>
    <n v="1454342893"/>
    <b v="0"/>
    <n v="3"/>
    <b v="0"/>
    <x v="7"/>
    <n v="4"/>
    <n v="23"/>
    <x v="2"/>
    <x v="7"/>
    <x v="3990"/>
    <d v="2016-03-08T15:29:18"/>
    <x v="4"/>
  </r>
  <r>
    <n v="3991"/>
    <s v="NTACTheatre - North Texas Actor's Collaborative Theatre"/>
    <s v="North Texas first actor-driven theatre company needs your help"/>
    <x v="4"/>
    <n v="100"/>
    <x v="2"/>
    <s v="US"/>
    <s v="USD"/>
    <n v="1433086082"/>
    <n v="1430494082"/>
    <b v="0"/>
    <n v="1"/>
    <b v="0"/>
    <x v="7"/>
    <n v="20"/>
    <n v="100"/>
    <x v="2"/>
    <x v="7"/>
    <x v="3991"/>
    <d v="2017-02-09T23:08:28"/>
    <x v="2"/>
  </r>
  <r>
    <n v="3992"/>
    <s v="Tearing Down Cabrini-Green, a dynamic social commentary."/>
    <s v="A richly textured and intellectually powerful social commentary about family, community and America."/>
    <x v="5"/>
    <n v="541"/>
    <x v="2"/>
    <s v="US"/>
    <s v="USD"/>
    <n v="1449876859"/>
    <n v="1444689259"/>
    <b v="0"/>
    <n v="9"/>
    <b v="0"/>
    <x v="7"/>
    <n v="5"/>
    <n v="60.11"/>
    <x v="2"/>
    <x v="7"/>
    <x v="3992"/>
    <d v="2014-08-28T01:02:41"/>
    <x v="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x v="7"/>
    <n v="0"/>
    <n v="3"/>
    <x v="2"/>
    <x v="7"/>
    <x v="3993"/>
    <d v="2015-01-16T14:05:47"/>
    <x v="2"/>
  </r>
  <r>
    <n v="3994"/>
    <s v="Poles Apart - A Play in 2 Acts"/>
    <s v="Is Henson willing to dare risk a theatrical speaking tour of his North Pole adventures...and more?"/>
    <x v="14"/>
    <n v="5"/>
    <x v="2"/>
    <s v="US"/>
    <s v="USD"/>
    <n v="1405761690"/>
    <n v="1403169690"/>
    <b v="0"/>
    <n v="1"/>
    <b v="0"/>
    <x v="7"/>
    <n v="0"/>
    <n v="5"/>
    <x v="2"/>
    <x v="7"/>
    <x v="3994"/>
    <d v="2014-09-08T03:54:17"/>
    <x v="5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x v="7"/>
    <n v="35"/>
    <n v="17.5"/>
    <x v="2"/>
    <x v="7"/>
    <x v="3995"/>
    <d v="2014-08-21T19:23:05"/>
    <x v="2"/>
  </r>
  <r>
    <n v="3996"/>
    <s v="Anansi the Spider - An African Folktale"/>
    <s v="The African tale of Anansi the Spider is that of a trickster who often uses cleverness and harmless jokes to get what he wants."/>
    <x v="10"/>
    <n v="497"/>
    <x v="2"/>
    <s v="US"/>
    <s v="USD"/>
    <n v="1416499440"/>
    <n v="1415341464"/>
    <b v="0"/>
    <n v="17"/>
    <b v="0"/>
    <x v="7"/>
    <n v="17"/>
    <n v="29.24"/>
    <x v="2"/>
    <x v="7"/>
    <x v="3996"/>
    <d v="2016-01-22T18:33:07"/>
    <x v="5"/>
  </r>
  <r>
    <n v="3997"/>
    <s v="'Working Play Title'"/>
    <s v="We aim to produce a Professional Published Play for two days in October 2015 on Fri 30th &amp; Sat 31st with three performances in total."/>
    <x v="10"/>
    <n v="0"/>
    <x v="2"/>
    <s v="GB"/>
    <s v="GBP"/>
    <n v="1428222221"/>
    <n v="1425633821"/>
    <b v="0"/>
    <n v="0"/>
    <b v="0"/>
    <x v="7"/>
    <n v="0"/>
    <n v="0"/>
    <x v="2"/>
    <x v="7"/>
    <x v="3997"/>
    <d v="2014-07-28T18:33:01"/>
    <x v="2"/>
  </r>
  <r>
    <n v="3998"/>
    <s v="Forsaken Angels-A New Play"/>
    <s v="Forsaken Angels, a powerful new play by William Leary, author of DCMTA's Best Of 2014 Play Masquerade."/>
    <x v="22"/>
    <n v="715"/>
    <x v="2"/>
    <s v="US"/>
    <s v="USD"/>
    <n v="1427580426"/>
    <n v="1424992026"/>
    <b v="0"/>
    <n v="12"/>
    <b v="0"/>
    <x v="7"/>
    <n v="57"/>
    <n v="59.58"/>
    <x v="2"/>
    <x v="7"/>
    <x v="3998"/>
    <d v="2015-06-22T23:08:27"/>
    <x v="2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x v="7"/>
    <n v="17"/>
    <n v="82.57"/>
    <x v="2"/>
    <x v="7"/>
    <x v="3999"/>
    <d v="2014-07-31T16:49:20"/>
    <x v="5"/>
  </r>
  <r>
    <n v="4000"/>
    <s v="The Escorts"/>
    <s v="An Enticing Trip into the World of Assisted Dying"/>
    <x v="8"/>
    <n v="10"/>
    <x v="2"/>
    <s v="US"/>
    <s v="USD"/>
    <n v="1462631358"/>
    <n v="1457450958"/>
    <b v="0"/>
    <n v="1"/>
    <b v="0"/>
    <x v="7"/>
    <n v="0"/>
    <n v="10"/>
    <x v="2"/>
    <x v="7"/>
    <x v="4000"/>
    <d v="2014-10-09T18:29:26"/>
    <x v="4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x v="7"/>
    <n v="38"/>
    <n v="32.36"/>
    <x v="2"/>
    <x v="7"/>
    <x v="4001"/>
    <d v="2014-12-29T13:04:38"/>
    <x v="3"/>
  </r>
  <r>
    <n v="4002"/>
    <s v="Terry Pratchett's Wyrd Sisters"/>
    <s v="Bring Wyrd Sisters, a comedy of Shakespearean proportions, to small-town Texas. Loosely parodies the â€œScottish Play.â€"/>
    <x v="22"/>
    <n v="23"/>
    <x v="2"/>
    <s v="US"/>
    <s v="USD"/>
    <n v="1411779761"/>
    <n v="1409187761"/>
    <b v="0"/>
    <n v="4"/>
    <b v="0"/>
    <x v="7"/>
    <n v="2"/>
    <n v="5.75"/>
    <x v="2"/>
    <x v="7"/>
    <x v="4002"/>
    <d v="2015-04-02T13:04:09"/>
    <x v="5"/>
  </r>
  <r>
    <n v="4003"/>
    <s v="MAMA BA-B: The Stage Play"/>
    <s v="&quot;MAMA'Z BA-B&quot; is the story of Marcus Williams who struggles to find a place for himself as a young black male."/>
    <x v="14"/>
    <n v="201"/>
    <x v="2"/>
    <s v="US"/>
    <s v="USD"/>
    <n v="1424009147"/>
    <n v="1421417147"/>
    <b v="0"/>
    <n v="2"/>
    <b v="0"/>
    <x v="7"/>
    <n v="10"/>
    <n v="100.5"/>
    <x v="2"/>
    <x v="7"/>
    <x v="4003"/>
    <d v="2015-01-17T07:13:43"/>
    <x v="2"/>
  </r>
  <r>
    <n v="4004"/>
    <s v="South Florida Tours"/>
    <s v="Help Launch The Queen Into South Florida!"/>
    <x v="4"/>
    <n v="1"/>
    <x v="2"/>
    <s v="US"/>
    <s v="USD"/>
    <n v="1412740457"/>
    <n v="1410148457"/>
    <b v="0"/>
    <n v="1"/>
    <b v="0"/>
    <x v="7"/>
    <n v="0"/>
    <n v="1"/>
    <x v="2"/>
    <x v="7"/>
    <x v="4004"/>
    <d v="2016-02-19T05:54:29"/>
    <x v="5"/>
  </r>
  <r>
    <n v="4005"/>
    <s v="Bringing more Art to the Community"/>
    <s v="Help us bring more Art to the Community. It's our second production, Fences by August Wilson. Help us make it a success!"/>
    <x v="10"/>
    <n v="40"/>
    <x v="2"/>
    <s v="US"/>
    <s v="USD"/>
    <n v="1413832985"/>
    <n v="1408648985"/>
    <b v="0"/>
    <n v="2"/>
    <b v="0"/>
    <x v="7"/>
    <n v="1"/>
    <n v="20"/>
    <x v="2"/>
    <x v="7"/>
    <x v="4005"/>
    <d v="2015-06-19T18:44:23"/>
    <x v="5"/>
  </r>
  <r>
    <n v="4006"/>
    <s v="&quot;The Norwegians&quot; Midwestern Tour"/>
    <s v="Olive and Betty have cheating boyfriends. The solution: Gus and Tor, two Norwegian hit men who specialize in solving such problems."/>
    <x v="12"/>
    <n v="2"/>
    <x v="2"/>
    <s v="US"/>
    <s v="USD"/>
    <n v="1455647587"/>
    <n v="1453487587"/>
    <b v="0"/>
    <n v="1"/>
    <b v="0"/>
    <x v="7"/>
    <n v="0"/>
    <n v="2"/>
    <x v="2"/>
    <x v="7"/>
    <x v="4006"/>
    <d v="2014-08-18T20:56:40"/>
    <x v="4"/>
  </r>
  <r>
    <n v="4007"/>
    <s v="POLES APART - A PLAY IN 2 ACTS"/>
    <s v="Is the public ready to hear Matt's story? Is he willing to risk public speaking and the waning reputation among his own race?"/>
    <x v="14"/>
    <n v="5"/>
    <x v="2"/>
    <s v="US"/>
    <s v="USD"/>
    <n v="1409070480"/>
    <n v="1406572381"/>
    <b v="0"/>
    <n v="1"/>
    <b v="0"/>
    <x v="7"/>
    <n v="0"/>
    <n v="5"/>
    <x v="2"/>
    <x v="7"/>
    <x v="4007"/>
    <d v="2014-08-05T16:07:54"/>
    <x v="5"/>
  </r>
  <r>
    <n v="4008"/>
    <s v="Lovers and Other Strangers at The Cockpit"/>
    <s v="Lovers and Other Strangers by RenÃ©e Taylor and Joseph Bologna, showing at The Cockpit theatre in Marylebone, 10th - 14th August 2015"/>
    <x v="29"/>
    <n v="60"/>
    <x v="2"/>
    <s v="GB"/>
    <s v="GBP"/>
    <n v="1437606507"/>
    <n v="1435014507"/>
    <b v="0"/>
    <n v="4"/>
    <b v="0"/>
    <x v="7"/>
    <n v="6"/>
    <n v="15"/>
    <x v="2"/>
    <x v="7"/>
    <x v="4008"/>
    <d v="2016-09-07T21:51:48"/>
    <x v="2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x v="7"/>
    <n v="4"/>
    <n v="25"/>
    <x v="2"/>
    <x v="7"/>
    <x v="4009"/>
    <d v="2016-02-17T16:13:16"/>
    <x v="5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x v="7"/>
    <n v="24"/>
    <n v="45.84"/>
    <x v="2"/>
    <x v="7"/>
    <x v="4010"/>
    <d v="2015-02-22T04:34:59"/>
    <x v="5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x v="7"/>
    <n v="8"/>
    <n v="4.75"/>
    <x v="2"/>
    <x v="7"/>
    <x v="4011"/>
    <d v="2014-08-27T21:52:38"/>
    <x v="5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x v="7"/>
    <n v="0"/>
    <n v="0"/>
    <x v="2"/>
    <x v="7"/>
    <x v="4012"/>
    <d v="2014-12-17T14:01:07"/>
    <x v="2"/>
  </r>
  <r>
    <n v="4013"/>
    <s v="Harriet Tubman Woman Of Faith"/>
    <s v="Harriet Tubman Woman of Faith is a remarkable narrative about the life and faith of Harriet Tubman, told through a dream of a teenager."/>
    <x v="14"/>
    <n v="26"/>
    <x v="2"/>
    <s v="US"/>
    <s v="USD"/>
    <n v="1424070823"/>
    <n v="1421478823"/>
    <b v="0"/>
    <n v="2"/>
    <b v="0"/>
    <x v="7"/>
    <n v="1"/>
    <n v="13"/>
    <x v="2"/>
    <x v="7"/>
    <x v="4013"/>
    <d v="2016-02-08T23:59:23"/>
    <x v="2"/>
  </r>
  <r>
    <n v="4014"/>
    <s v="Ministry theater"/>
    <s v="I am trying to put together a ministry theater company for junior / high schoolers that which puts on free shows in the SoCal area."/>
    <x v="9"/>
    <n v="0"/>
    <x v="2"/>
    <s v="US"/>
    <s v="USD"/>
    <n v="1457157269"/>
    <n v="1455861269"/>
    <b v="0"/>
    <n v="0"/>
    <b v="0"/>
    <x v="7"/>
    <n v="0"/>
    <n v="0"/>
    <x v="2"/>
    <x v="7"/>
    <x v="4014"/>
    <d v="2015-08-01T16:04:57"/>
    <x v="4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x v="7"/>
    <n v="0"/>
    <n v="1"/>
    <x v="2"/>
    <x v="7"/>
    <x v="4015"/>
    <d v="2015-05-27T05:42:16"/>
    <x v="2"/>
  </r>
  <r>
    <n v="4016"/>
    <s v="MENTAL Play"/>
    <s v="A new play and project exploring challenges faced by young adults struggling with mental health issues in contemporary Britain."/>
    <x v="4"/>
    <n v="70"/>
    <x v="2"/>
    <s v="GB"/>
    <s v="GBP"/>
    <n v="1410987400"/>
    <n v="1408395400"/>
    <b v="0"/>
    <n v="7"/>
    <b v="0"/>
    <x v="7"/>
    <n v="14"/>
    <n v="10"/>
    <x v="2"/>
    <x v="7"/>
    <x v="4016"/>
    <d v="2015-10-05T15:43:59"/>
    <x v="5"/>
  </r>
  <r>
    <n v="4017"/>
    <s v="The Rights (and Wrongs) of Mary Wollstonecraft"/>
    <s v="The true story of the romantic entanglements of Mary Shelley's parents. Anarchist; William Godwin &amp;, 1st feminist; Mary Wollstonecraft."/>
    <x v="5"/>
    <n v="105"/>
    <x v="2"/>
    <s v="US"/>
    <s v="USD"/>
    <n v="1409846874"/>
    <n v="1407254874"/>
    <b v="0"/>
    <n v="2"/>
    <b v="0"/>
    <x v="7"/>
    <n v="1"/>
    <n v="52.5"/>
    <x v="2"/>
    <x v="7"/>
    <x v="4017"/>
    <d v="2017-02-02T23:18:01"/>
    <x v="5"/>
  </r>
  <r>
    <n v="4018"/>
    <s v="Time Please Fringe"/>
    <s v="Funding for a production of Time Please at the Brighton Fringe 2017... and beyond."/>
    <x v="16"/>
    <n v="130"/>
    <x v="2"/>
    <s v="GB"/>
    <s v="GBP"/>
    <n v="1475877108"/>
    <n v="1473285108"/>
    <b v="0"/>
    <n v="4"/>
    <b v="0"/>
    <x v="7"/>
    <n v="9"/>
    <n v="32.5"/>
    <x v="2"/>
    <x v="7"/>
    <x v="4018"/>
    <d v="2014-05-06T22:31:40"/>
    <x v="4"/>
  </r>
  <r>
    <n v="4019"/>
    <s v="We Don't Play Fight"/>
    <s v="Finally a crossover of the arts takes place! Theater &amp; LIVE Pro Wrestling. A unique story featuring TV Pro Wrestling without the TV."/>
    <x v="0"/>
    <n v="29"/>
    <x v="2"/>
    <s v="US"/>
    <s v="USD"/>
    <n v="1460737680"/>
    <n v="1455725596"/>
    <b v="0"/>
    <n v="4"/>
    <b v="0"/>
    <x v="7"/>
    <n v="1"/>
    <n v="7.25"/>
    <x v="2"/>
    <x v="7"/>
    <x v="4019"/>
    <d v="2015-11-14T00:36:10"/>
    <x v="4"/>
  </r>
  <r>
    <n v="4020"/>
    <s v="Those That Fly"/>
    <s v="Having lived her whole life in the midst of a civil war, 11 year old Leyla dreams of being a pilot so she may fly her family to safety."/>
    <x v="21"/>
    <n v="100"/>
    <x v="2"/>
    <s v="US"/>
    <s v="USD"/>
    <n v="1427168099"/>
    <n v="1424579699"/>
    <b v="0"/>
    <n v="3"/>
    <b v="0"/>
    <x v="7"/>
    <n v="17"/>
    <n v="33.33"/>
    <x v="2"/>
    <x v="7"/>
    <x v="4020"/>
    <d v="2016-01-05T15:43:19"/>
    <x v="2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x v="7"/>
    <n v="1"/>
    <n v="62.5"/>
    <x v="2"/>
    <x v="7"/>
    <x v="4021"/>
    <d v="2014-10-29T14:02:44"/>
    <x v="5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x v="7"/>
    <n v="70"/>
    <n v="63.56"/>
    <x v="2"/>
    <x v="7"/>
    <x v="4022"/>
    <d v="2015-10-16T19:25:16"/>
    <x v="5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x v="7"/>
    <n v="0"/>
    <n v="0"/>
    <x v="2"/>
    <x v="7"/>
    <x v="4023"/>
    <d v="2016-09-01T06:27:04"/>
    <x v="4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x v="7"/>
    <n v="1"/>
    <n v="10"/>
    <x v="2"/>
    <x v="7"/>
    <x v="4024"/>
    <d v="2015-03-04T22:44:10"/>
    <x v="2"/>
  </r>
  <r>
    <n v="4025"/>
    <s v="Financement et aide Ã  la crÃ©ation"/>
    <s v="Acteurs, scÃ©naristes et metteurs en scÃ¨ne souhaitant monter, 5 piÃ¨ces de thÃ©Ã¢tre ainsi que 3 courts mÃ©trages et 2 long-mÃ©trages."/>
    <x v="11"/>
    <n v="250"/>
    <x v="2"/>
    <s v="FR"/>
    <s v="EUR"/>
    <n v="1437889336"/>
    <n v="1432705336"/>
    <b v="0"/>
    <n v="4"/>
    <b v="0"/>
    <x v="7"/>
    <n v="5"/>
    <n v="62.5"/>
    <x v="2"/>
    <x v="7"/>
    <x v="4025"/>
    <d v="2014-09-21T21:11:27"/>
    <x v="2"/>
  </r>
  <r>
    <n v="4026"/>
    <s v="Speak to my Soul: A Montage of Voices"/>
    <s v="This is a play that voices that stories of the black experience in America using spoken word, song and dance."/>
    <x v="24"/>
    <n v="0"/>
    <x v="2"/>
    <s v="US"/>
    <s v="USD"/>
    <n v="1449247439"/>
    <n v="1444059839"/>
    <b v="0"/>
    <n v="0"/>
    <b v="0"/>
    <x v="7"/>
    <n v="0"/>
    <n v="0"/>
    <x v="2"/>
    <x v="7"/>
    <x v="4026"/>
    <d v="2014-06-14T22:29:24"/>
    <x v="2"/>
  </r>
  <r>
    <n v="4027"/>
    <s v="Lincoln High School presents: Little Shop of Horrors"/>
    <s v="Drama Students at Lincoln High School in Walla Walla, WA are working hard to present their excellent version of Little Shop of Horrors."/>
    <x v="10"/>
    <n v="215"/>
    <x v="2"/>
    <s v="US"/>
    <s v="USD"/>
    <n v="1487811600"/>
    <n v="1486077481"/>
    <b v="0"/>
    <n v="7"/>
    <b v="0"/>
    <x v="7"/>
    <n v="7"/>
    <n v="30.71"/>
    <x v="2"/>
    <x v="7"/>
    <x v="4027"/>
    <d v="2016-05-07T01:41:55"/>
    <x v="3"/>
  </r>
  <r>
    <n v="4028"/>
    <s v="The Last King of the I.D.A. (Minnesota Fringe)"/>
    <s v="The 2014 Minnesota Fringe Festival brings the World Premiere of LightBright's one-act play, The Last King of the I.D.A."/>
    <x v="14"/>
    <n v="561"/>
    <x v="2"/>
    <s v="US"/>
    <s v="USD"/>
    <n v="1402007500"/>
    <n v="1399415500"/>
    <b v="0"/>
    <n v="11"/>
    <b v="0"/>
    <x v="7"/>
    <n v="28"/>
    <n v="51"/>
    <x v="2"/>
    <x v="7"/>
    <x v="4028"/>
    <d v="2014-08-18T19:10:10"/>
    <x v="5"/>
  </r>
  <r>
    <n v="4029"/>
    <s v="Next 2 the Stage"/>
    <s v="A theater complex that educates as we entertain.  We will provide shows that inspire and theater classes that motivate."/>
    <x v="23"/>
    <n v="0"/>
    <x v="2"/>
    <s v="US"/>
    <s v="USD"/>
    <n v="1450053370"/>
    <n v="1447461370"/>
    <b v="0"/>
    <n v="0"/>
    <b v="0"/>
    <x v="7"/>
    <n v="0"/>
    <n v="0"/>
    <x v="2"/>
    <x v="7"/>
    <x v="4029"/>
    <d v="2015-10-28T16:06:07"/>
    <x v="2"/>
  </r>
  <r>
    <n v="4030"/>
    <s v="The Martin and Lewis Tribute Show"/>
    <s v="The world's best and only tribute to Dean Martin and Jerry Lewis_x000a_ bringing back the Music, Laughter and the Love."/>
    <x v="1"/>
    <n v="400"/>
    <x v="2"/>
    <s v="US"/>
    <s v="USD"/>
    <n v="1454525340"/>
    <n v="1452008599"/>
    <b v="0"/>
    <n v="6"/>
    <b v="0"/>
    <x v="7"/>
    <n v="16"/>
    <n v="66.67"/>
    <x v="2"/>
    <x v="7"/>
    <x v="4030"/>
    <d v="2015-05-20T05:33:24"/>
    <x v="4"/>
  </r>
  <r>
    <n v="4031"/>
    <s v="As You Like It in The Enchanted Forest Wildlife Sanctuary"/>
    <s v="HeARTistry's contemporary production of As You Like It epitomizes the wit and eloquence of William Shakespeare for a modern audience."/>
    <x v="11"/>
    <n v="0"/>
    <x v="2"/>
    <s v="US"/>
    <s v="USD"/>
    <n v="1418914964"/>
    <n v="1414591364"/>
    <b v="0"/>
    <n v="0"/>
    <b v="0"/>
    <x v="7"/>
    <n v="0"/>
    <n v="0"/>
    <x v="2"/>
    <x v="7"/>
    <x v="4031"/>
    <d v="2016-07-08T11:22:34"/>
    <x v="5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x v="7"/>
    <n v="7"/>
    <n v="59"/>
    <x v="2"/>
    <x v="7"/>
    <x v="4032"/>
    <d v="2014-12-22T02:01:04"/>
    <x v="2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x v="7"/>
    <n v="26"/>
    <n v="65.34"/>
    <x v="2"/>
    <x v="7"/>
    <x v="4033"/>
    <d v="2014-11-05T22:58:45"/>
    <x v="4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x v="7"/>
    <n v="1"/>
    <n v="100"/>
    <x v="2"/>
    <x v="7"/>
    <x v="4034"/>
    <d v="2015-03-11T05:16:22"/>
    <x v="2"/>
  </r>
  <r>
    <n v="4035"/>
    <s v="The Lost Boy"/>
    <s v="&quot;Stories are where you go to look for the truth of your own life.&quot; (Frank Delaney)"/>
    <x v="5"/>
    <n v="3685"/>
    <x v="2"/>
    <s v="US"/>
    <s v="USD"/>
    <n v="1413925887"/>
    <n v="1411333887"/>
    <b v="0"/>
    <n v="25"/>
    <b v="0"/>
    <x v="7"/>
    <n v="37"/>
    <n v="147.4"/>
    <x v="2"/>
    <x v="7"/>
    <x v="4035"/>
    <d v="2014-07-22T04:49:49"/>
    <x v="5"/>
  </r>
  <r>
    <n v="4036"/>
    <s v="3 Days In Savannah"/>
    <s v="&quot;3 Days In Savannah&quot; explores the issues of love, racism, and regret while reminding us that, &quot;life is a game and love is the prize.&quot;"/>
    <x v="13"/>
    <n v="2823"/>
    <x v="2"/>
    <s v="US"/>
    <s v="USD"/>
    <n v="1404253800"/>
    <n v="1402784964"/>
    <b v="0"/>
    <n v="17"/>
    <b v="0"/>
    <x v="7"/>
    <n v="47"/>
    <n v="166.06"/>
    <x v="2"/>
    <x v="7"/>
    <x v="4036"/>
    <d v="2014-09-22T15:36:50"/>
    <x v="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x v="7"/>
    <n v="11"/>
    <n v="40"/>
    <x v="2"/>
    <x v="7"/>
    <x v="4037"/>
    <d v="2014-12-18T00:32:23"/>
    <x v="4"/>
  </r>
  <r>
    <n v="4038"/>
    <s v="Take the Vagina Monologues to Main Street in Lexington, NC!"/>
    <s v="We are vagina warriors ready to bring our message of human rights, empowerment and diversity to Main St. Lexington, NC."/>
    <x v="1"/>
    <n v="301"/>
    <x v="2"/>
    <s v="US"/>
    <s v="USD"/>
    <n v="1413573010"/>
    <n v="1408389010"/>
    <b v="0"/>
    <n v="4"/>
    <b v="0"/>
    <x v="7"/>
    <n v="12"/>
    <n v="75.25"/>
    <x v="2"/>
    <x v="7"/>
    <x v="4038"/>
    <d v="2016-03-07T12:13:07"/>
    <x v="5"/>
  </r>
  <r>
    <n v="4039"/>
    <s v="Defiant Entertainment presents: The Park Bench"/>
    <s v="Help stage an original One Act Play that brings awareness to Alzheimer's in its debut performance."/>
    <x v="4"/>
    <n v="300"/>
    <x v="2"/>
    <s v="US"/>
    <s v="USD"/>
    <n v="1448949540"/>
    <n v="1446048367"/>
    <b v="0"/>
    <n v="5"/>
    <b v="0"/>
    <x v="7"/>
    <n v="60"/>
    <n v="60"/>
    <x v="2"/>
    <x v="7"/>
    <x v="4039"/>
    <d v="2015-06-14T23:00:15"/>
    <x v="2"/>
  </r>
  <r>
    <n v="4040"/>
    <s v="The Last Encore Musical"/>
    <s v="This nationally published book, set in the 70â€™s, tells the untold story of singers and a friendly reunion visit turning bad."/>
    <x v="8"/>
    <n v="2500"/>
    <x v="2"/>
    <s v="US"/>
    <s v="USD"/>
    <n v="1437188400"/>
    <n v="1432100004"/>
    <b v="0"/>
    <n v="2"/>
    <b v="0"/>
    <x v="7"/>
    <n v="31"/>
    <n v="1250"/>
    <x v="2"/>
    <x v="7"/>
    <x v="4040"/>
    <d v="2014-09-23T15:16:31"/>
    <x v="2"/>
  </r>
  <r>
    <n v="4041"/>
    <s v="In the Land of Gold"/>
    <s v="A bold, colouful, vibrant play centred around the last remaining monarchy of Africa."/>
    <x v="11"/>
    <n v="21"/>
    <x v="2"/>
    <s v="GB"/>
    <s v="GBP"/>
    <n v="1473160954"/>
    <n v="1467976954"/>
    <b v="0"/>
    <n v="2"/>
    <b v="0"/>
    <x v="7"/>
    <n v="0"/>
    <n v="10.5"/>
    <x v="2"/>
    <x v="7"/>
    <x v="4041"/>
    <d v="2014-05-02T19:26:37"/>
    <x v="4"/>
  </r>
  <r>
    <n v="4042"/>
    <s v="Messages"/>
    <s v="Acting group and production for inner city youth, about inner city youth. The problems and stuation that they see everyday."/>
    <x v="5"/>
    <n v="21"/>
    <x v="2"/>
    <s v="US"/>
    <s v="USD"/>
    <n v="1421781360"/>
    <n v="1419213664"/>
    <b v="0"/>
    <n v="3"/>
    <b v="0"/>
    <x v="7"/>
    <n v="0"/>
    <n v="7"/>
    <x v="2"/>
    <x v="7"/>
    <x v="4042"/>
    <d v="2014-08-14T21:05:16"/>
    <x v="5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x v="7"/>
    <n v="0"/>
    <n v="0"/>
    <x v="2"/>
    <x v="7"/>
    <x v="4043"/>
    <d v="2014-10-16T16:33:48"/>
    <x v="5"/>
  </r>
  <r>
    <n v="4044"/>
    <s v="Cielito Lindo (Pretty Little One)"/>
    <s v="A bilingual play in The New Works Festival at UT that crosses cultures and explores what it means to be confident with who you are."/>
    <x v="21"/>
    <n v="225"/>
    <x v="2"/>
    <s v="US"/>
    <s v="USD"/>
    <n v="1428642000"/>
    <n v="1426050982"/>
    <b v="0"/>
    <n v="4"/>
    <b v="0"/>
    <x v="7"/>
    <n v="38"/>
    <n v="56.25"/>
    <x v="2"/>
    <x v="7"/>
    <x v="4044"/>
    <d v="2016-08-31T20:11:25"/>
    <x v="2"/>
  </r>
  <r>
    <n v="4045"/>
    <s v="The Hostages"/>
    <s v="&quot;The Hostages&quot; is about a bank robbery gone wrong, as we learn more about each characters, we question who are the actually hostages..."/>
    <x v="11"/>
    <n v="1"/>
    <x v="2"/>
    <s v="AU"/>
    <s v="AUD"/>
    <n v="1408596589"/>
    <n v="1406004589"/>
    <b v="0"/>
    <n v="1"/>
    <b v="0"/>
    <x v="7"/>
    <n v="0"/>
    <n v="1"/>
    <x v="2"/>
    <x v="7"/>
    <x v="4045"/>
    <d v="2014-05-20T15:33:51"/>
    <x v="5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x v="7"/>
    <n v="8"/>
    <n v="38.33"/>
    <x v="2"/>
    <x v="7"/>
    <x v="4046"/>
    <d v="2016-06-13T22:23:59"/>
    <x v="5"/>
  </r>
  <r>
    <n v="4047"/>
    <s v="The Bridge That Brought Us Over: The History of Gospel Music"/>
    <s v="A conservative grandmother takes her hip-hop generation grandchildren through the history of Gospel music in one night..."/>
    <x v="11"/>
    <n v="110"/>
    <x v="2"/>
    <s v="US"/>
    <s v="USD"/>
    <n v="1420938000"/>
    <n v="1418862743"/>
    <b v="0"/>
    <n v="4"/>
    <b v="0"/>
    <x v="7"/>
    <n v="2"/>
    <n v="27.5"/>
    <x v="2"/>
    <x v="7"/>
    <x v="4047"/>
    <d v="2015-11-02T23:14:40"/>
    <x v="5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x v="7"/>
    <n v="18"/>
    <n v="32.979999999999997"/>
    <x v="2"/>
    <x v="7"/>
    <x v="4048"/>
    <d v="2016-03-17T01:27:24"/>
    <x v="4"/>
  </r>
  <r>
    <n v="4049"/>
    <s v="The Hounds of Reservoir - A Shakesperian Heist film"/>
    <s v="A caravan heist goes horribly wrong. When the rogues meet up to discuss the matter, they suspect one of them is the King's guard."/>
    <x v="23"/>
    <n v="16"/>
    <x v="2"/>
    <s v="US"/>
    <s v="USD"/>
    <n v="1436914815"/>
    <n v="1434322815"/>
    <b v="0"/>
    <n v="1"/>
    <b v="0"/>
    <x v="7"/>
    <n v="0"/>
    <n v="16"/>
    <x v="2"/>
    <x v="7"/>
    <x v="4049"/>
    <d v="2014-08-15T15:22:32"/>
    <x v="2"/>
  </r>
  <r>
    <n v="4050"/>
    <s v="Ø¢Ù…ÙŠÙ† (Amen)"/>
    <s v="Amen is an important jarring story about the repercussions of reporting the war from the front lines and the war that follows them home"/>
    <x v="16"/>
    <n v="1"/>
    <x v="2"/>
    <s v="US"/>
    <s v="USD"/>
    <n v="1414077391"/>
    <n v="1411485391"/>
    <b v="0"/>
    <n v="1"/>
    <b v="0"/>
    <x v="7"/>
    <n v="0"/>
    <n v="1"/>
    <x v="2"/>
    <x v="7"/>
    <x v="4050"/>
    <d v="2014-05-20T16:40:56"/>
    <x v="5"/>
  </r>
  <r>
    <n v="4051"/>
    <s v="Phantom of the Kun Opera"/>
    <s v="It is a heart-breaking life story of Wu family who tries to preserve the gem of Chinese Kun Opera through generations."/>
    <x v="4"/>
    <n v="0"/>
    <x v="2"/>
    <s v="US"/>
    <s v="USD"/>
    <n v="1399618380"/>
    <n v="1399058797"/>
    <b v="0"/>
    <n v="0"/>
    <b v="0"/>
    <x v="7"/>
    <n v="0"/>
    <n v="0"/>
    <x v="2"/>
    <x v="7"/>
    <x v="4051"/>
    <d v="2016-02-21T03:23:43"/>
    <x v="5"/>
  </r>
  <r>
    <n v="4052"/>
    <s v="Throw Like A Girl"/>
    <s v="This empowering piece encourages women to rise up and pursue their dreams, not by behaving like a boy but by,_x000a_â€œThrowing Like A Girl.â€"/>
    <x v="10"/>
    <n v="1126"/>
    <x v="2"/>
    <s v="US"/>
    <s v="USD"/>
    <n v="1413234316"/>
    <n v="1408050316"/>
    <b v="0"/>
    <n v="13"/>
    <b v="0"/>
    <x v="7"/>
    <n v="38"/>
    <n v="86.62"/>
    <x v="2"/>
    <x v="7"/>
    <x v="4052"/>
    <d v="2016-06-02T17:44:28"/>
    <x v="5"/>
  </r>
  <r>
    <n v="4053"/>
    <s v="'Time at the Bar!' - Written and directed by Kieran Mellish"/>
    <s v="'Time at the Bar!' is a play written by Kieran Mellish, a student at Loughborough University and member of LSU Stage Society."/>
    <x v="4"/>
    <n v="110"/>
    <x v="2"/>
    <s v="GB"/>
    <s v="GBP"/>
    <n v="1416081600"/>
    <n v="1413477228"/>
    <b v="0"/>
    <n v="2"/>
    <b v="0"/>
    <x v="7"/>
    <n v="22"/>
    <n v="55"/>
    <x v="2"/>
    <x v="7"/>
    <x v="4053"/>
    <d v="2014-05-28T16:21:24"/>
    <x v="5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x v="7"/>
    <n v="0"/>
    <n v="0"/>
    <x v="2"/>
    <x v="7"/>
    <x v="4054"/>
    <d v="2015-03-30T14:07:06"/>
    <x v="4"/>
  </r>
  <r>
    <n v="4055"/>
    <s v="'The Tempest' at the Minack Theatre Cornwall, July 2014"/>
    <s v="Moving Stories' 'The Tempest' promises to be vibrant &amp; enchanting, with original music, vivid design &amp; unforgettable performances."/>
    <x v="11"/>
    <n v="881"/>
    <x v="2"/>
    <s v="GB"/>
    <s v="GBP"/>
    <n v="1403192031"/>
    <n v="1400600031"/>
    <b v="0"/>
    <n v="21"/>
    <b v="0"/>
    <x v="7"/>
    <n v="18"/>
    <n v="41.95"/>
    <x v="2"/>
    <x v="7"/>
    <x v="4055"/>
    <d v="2014-07-13T22:50:11"/>
    <x v="5"/>
  </r>
  <r>
    <n v="4056"/>
    <s v="American Pride"/>
    <s v="American Pride is a play centered on the Poetry of one Iraq War veteran, and follows her journey through war and back home."/>
    <x v="16"/>
    <n v="795"/>
    <x v="2"/>
    <s v="US"/>
    <s v="USD"/>
    <n v="1467575940"/>
    <n v="1465856639"/>
    <b v="0"/>
    <n v="9"/>
    <b v="0"/>
    <x v="7"/>
    <n v="53"/>
    <n v="88.33"/>
    <x v="2"/>
    <x v="7"/>
    <x v="4056"/>
    <d v="2016-04-19T00:56:28"/>
    <x v="4"/>
  </r>
  <r>
    <n v="4057"/>
    <s v="HOWARD BARKER DOUBLE BILL - Arcola Theatre 2015"/>
    <s v="Exhilarating Double Bill uniting London premiere of THE TWELFTH BATTLE OF ISONZO &amp; thrilling revival of JUDITH: A PARTING FROM THE BODY"/>
    <x v="0"/>
    <n v="775"/>
    <x v="2"/>
    <s v="GB"/>
    <s v="GBP"/>
    <n v="1448492400"/>
    <n v="1446506080"/>
    <b v="0"/>
    <n v="6"/>
    <b v="0"/>
    <x v="7"/>
    <n v="22"/>
    <n v="129.16999999999999"/>
    <x v="2"/>
    <x v="7"/>
    <x v="4057"/>
    <d v="2015-08-19T02:49:10"/>
    <x v="2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x v="7"/>
    <n v="3"/>
    <n v="23.75"/>
    <x v="2"/>
    <x v="7"/>
    <x v="4058"/>
    <d v="2016-12-14T23:07:35"/>
    <x v="4"/>
  </r>
  <r>
    <n v="4059"/>
    <s v="The Million Dollar Shot"/>
    <s v="A very Canadian children's play inspired by the tradition of British pantomimes like Aladdin, and the Nutcracker."/>
    <x v="5"/>
    <n v="250"/>
    <x v="2"/>
    <s v="CA"/>
    <s v="CAD"/>
    <n v="1410836400"/>
    <n v="1408116152"/>
    <b v="0"/>
    <n v="7"/>
    <b v="0"/>
    <x v="7"/>
    <n v="3"/>
    <n v="35.71"/>
    <x v="2"/>
    <x v="7"/>
    <x v="4059"/>
    <d v="2015-01-18T15:52:36"/>
    <x v="5"/>
  </r>
  <r>
    <n v="4060"/>
    <s v="Good Evening, I'm Robert Service"/>
    <s v="A funny, poignant play that revives the forgotten life and adventures of great Scottish Canadian, world renowned poet, Robert Service."/>
    <x v="5"/>
    <n v="285"/>
    <x v="2"/>
    <s v="CA"/>
    <s v="CAD"/>
    <n v="1403539200"/>
    <n v="1400604056"/>
    <b v="0"/>
    <n v="5"/>
    <b v="0"/>
    <x v="7"/>
    <n v="3"/>
    <n v="57"/>
    <x v="2"/>
    <x v="7"/>
    <x v="4060"/>
    <d v="2015-01-27T16:00:20"/>
    <x v="5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x v="7"/>
    <n v="0"/>
    <n v="0"/>
    <x v="2"/>
    <x v="7"/>
    <x v="4061"/>
    <d v="2016-11-26T19:18:51"/>
    <x v="4"/>
  </r>
  <r>
    <n v="4062"/>
    <s v="Motorcycle MacBeth...NOT your grandmother's Shakespeare!"/>
    <s v="Shakespeare's beloved tragedy, MacBeth, staged in the Black Hills of Wyoming during Sturgis '76. Warning! This is no church picnic!"/>
    <x v="23"/>
    <n v="490"/>
    <x v="2"/>
    <s v="US"/>
    <s v="USD"/>
    <n v="1467481468"/>
    <n v="1464889468"/>
    <b v="0"/>
    <n v="3"/>
    <b v="0"/>
    <x v="7"/>
    <n v="2"/>
    <n v="163.33000000000001"/>
    <x v="2"/>
    <x v="7"/>
    <x v="4062"/>
    <d v="2014-06-22T18:35:11"/>
    <x v="4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x v="7"/>
    <n v="1"/>
    <n v="15"/>
    <x v="2"/>
    <x v="7"/>
    <x v="4063"/>
    <d v="2015-03-15T08:17:06"/>
    <x v="5"/>
  </r>
  <r>
    <n v="4064"/>
    <s v="Help us make &quot;The Odd Couple&quot; a show to remember."/>
    <s v="We are mounting a production of Neil Simon's brilliant comedy, The Odd Couple, and need your help to make it as wonderful as we can."/>
    <x v="14"/>
    <n v="385"/>
    <x v="2"/>
    <s v="AU"/>
    <s v="AUD"/>
    <n v="1430316426"/>
    <n v="1427724426"/>
    <b v="0"/>
    <n v="6"/>
    <b v="0"/>
    <x v="7"/>
    <n v="19"/>
    <n v="64.17"/>
    <x v="2"/>
    <x v="7"/>
    <x v="4064"/>
    <d v="2015-10-06T13:16:15"/>
    <x v="2"/>
  </r>
  <r>
    <n v="4065"/>
    <s v="A Midsummer's Night's Dream"/>
    <s v="A classical/ fantasy version of midsummers done by professionally trained actors in Tulsa!"/>
    <x v="24"/>
    <n v="27"/>
    <x v="2"/>
    <s v="US"/>
    <s v="USD"/>
    <n v="1407883811"/>
    <n v="1405291811"/>
    <b v="0"/>
    <n v="4"/>
    <b v="0"/>
    <x v="7"/>
    <n v="1"/>
    <n v="6.75"/>
    <x v="2"/>
    <x v="7"/>
    <x v="4065"/>
    <d v="2014-05-20T01:06:09"/>
    <x v="5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x v="7"/>
    <n v="0"/>
    <n v="25"/>
    <x v="2"/>
    <x v="7"/>
    <x v="4066"/>
    <d v="2014-09-23T19:05:49"/>
    <x v="4"/>
  </r>
  <r>
    <n v="4067"/>
    <s v="Help Shakespeare Troupe accept invite to perform in UK!"/>
    <s v="Will Power Troupe is the only US group invited to perform in London's Shakespeare Festival. We need your help to bring the USA to UK!"/>
    <x v="11"/>
    <n v="3045"/>
    <x v="2"/>
    <s v="US"/>
    <s v="USD"/>
    <n v="1443408550"/>
    <n v="1439952550"/>
    <b v="0"/>
    <n v="17"/>
    <b v="0"/>
    <x v="7"/>
    <n v="61"/>
    <n v="179.12"/>
    <x v="2"/>
    <x v="7"/>
    <x v="4067"/>
    <d v="2016-11-21T17:03:14"/>
    <x v="2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x v="7"/>
    <n v="1"/>
    <n v="34.950000000000003"/>
    <x v="2"/>
    <x v="7"/>
    <x v="4068"/>
    <d v="2016-12-28T18:54:02"/>
    <x v="4"/>
  </r>
  <r>
    <n v="4069"/>
    <s v="The Pendulum Swings"/>
    <s v="'The Pendulum Swings' is a three-act dark comedy that sees Frank and Michael await their execution on Death Row."/>
    <x v="22"/>
    <n v="430"/>
    <x v="2"/>
    <s v="GB"/>
    <s v="GBP"/>
    <n v="1425124800"/>
    <n v="1421596356"/>
    <b v="0"/>
    <n v="13"/>
    <b v="0"/>
    <x v="7"/>
    <n v="34"/>
    <n v="33.08"/>
    <x v="2"/>
    <x v="7"/>
    <x v="4069"/>
    <d v="2016-05-20T22:32:01"/>
    <x v="2"/>
  </r>
  <r>
    <n v="4070"/>
    <s v="Southern Utah University: V-Day 2015"/>
    <s v="V-Day Southern Utah University 2015 and Second Studio Players presents: The Vagina Monologues"/>
    <x v="29"/>
    <n v="165"/>
    <x v="2"/>
    <s v="US"/>
    <s v="USD"/>
    <n v="1425178800"/>
    <n v="1422374420"/>
    <b v="0"/>
    <n v="6"/>
    <b v="0"/>
    <x v="7"/>
    <n v="17"/>
    <n v="27.5"/>
    <x v="2"/>
    <x v="7"/>
    <x v="4070"/>
    <d v="2016-05-21T16:45:16"/>
    <x v="2"/>
  </r>
  <r>
    <n v="4071"/>
    <s v="ATEMPORAL"/>
    <s v="ExÃ¡men final de alumnos del Centro de CapacitaciÃ³n de la ANDA. Son extractos de obras: El JardÃ­n de los CerezoS, Madre Coraje y Casa"/>
    <x v="23"/>
    <n v="0"/>
    <x v="2"/>
    <s v="MX"/>
    <s v="MXN"/>
    <n v="1482779931"/>
    <n v="1480187931"/>
    <b v="0"/>
    <n v="0"/>
    <b v="0"/>
    <x v="7"/>
    <n v="0"/>
    <n v="0"/>
    <x v="2"/>
    <x v="7"/>
    <x v="4071"/>
    <d v="2015-02-06T13:57:05"/>
    <x v="4"/>
  </r>
  <r>
    <n v="4072"/>
    <s v="Oh! What a Lovely War - Salute the Centenary"/>
    <s v="Salute the Centenary with this satirical and moving play. The centenary has national relevance, and we want to mark it in our community"/>
    <x v="29"/>
    <n v="4"/>
    <x v="2"/>
    <s v="GB"/>
    <s v="GBP"/>
    <n v="1408646111"/>
    <n v="1403462111"/>
    <b v="0"/>
    <n v="2"/>
    <b v="0"/>
    <x v="7"/>
    <n v="0"/>
    <n v="2"/>
    <x v="2"/>
    <x v="7"/>
    <x v="4072"/>
    <d v="2015-10-30T04:32:33"/>
    <x v="5"/>
  </r>
  <r>
    <n v="4073"/>
    <s v="OTHELLO, by William Shakespeare ( FUNDRAISER)"/>
    <s v="OTHELLO, directed by Daniel Echevarria. A tragedy that highlights political corruption and the madness that can come out of love."/>
    <x v="0"/>
    <n v="37"/>
    <x v="2"/>
    <s v="US"/>
    <s v="USD"/>
    <n v="1431144000"/>
    <n v="1426407426"/>
    <b v="0"/>
    <n v="2"/>
    <b v="0"/>
    <x v="7"/>
    <n v="1"/>
    <n v="18.5"/>
    <x v="2"/>
    <x v="7"/>
    <x v="4073"/>
    <d v="2015-12-15T18:16:56"/>
    <x v="2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x v="7"/>
    <n v="27"/>
    <n v="35"/>
    <x v="2"/>
    <x v="7"/>
    <x v="4074"/>
    <d v="2016-09-09T10:28:26"/>
    <x v="2"/>
  </r>
  <r>
    <n v="4075"/>
    <s v="Julius Caesar - Which side will you choose?"/>
    <s v="Set in the near future, this version of Shakespeare's classic play looks at how events that shook an empire could still happen today."/>
    <x v="14"/>
    <n v="576"/>
    <x v="2"/>
    <s v="GB"/>
    <s v="GBP"/>
    <n v="1404149280"/>
    <n v="1400547969"/>
    <b v="0"/>
    <n v="13"/>
    <b v="0"/>
    <x v="7"/>
    <n v="29"/>
    <n v="44.31"/>
    <x v="2"/>
    <x v="7"/>
    <x v="4075"/>
    <d v="2015-02-23T14:29:35"/>
    <x v="5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x v="7"/>
    <n v="0"/>
    <n v="0"/>
    <x v="2"/>
    <x v="7"/>
    <x v="4076"/>
    <d v="2015-10-27T22:34:59"/>
    <x v="5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x v="7"/>
    <n v="9"/>
    <n v="222.5"/>
    <x v="2"/>
    <x v="7"/>
    <x v="4077"/>
    <d v="2016-06-17T17:49:46"/>
    <x v="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x v="7"/>
    <n v="0"/>
    <n v="0"/>
    <x v="2"/>
    <x v="7"/>
    <x v="4078"/>
    <d v="2014-12-17T14:42:04"/>
    <x v="4"/>
  </r>
  <r>
    <n v="4079"/>
    <s v="Professor O'Hannigan's Time Machine (Student Directed)"/>
    <s v="A tale of obsession, science, and lost love! Help the Caddo Magnet Players give this student-written play its debut on a real stage!"/>
    <x v="10"/>
    <n v="5"/>
    <x v="2"/>
    <s v="US"/>
    <s v="USD"/>
    <n v="1466375521"/>
    <n v="1463783521"/>
    <b v="0"/>
    <n v="1"/>
    <b v="0"/>
    <x v="7"/>
    <n v="0"/>
    <n v="5"/>
    <x v="2"/>
    <x v="7"/>
    <x v="4079"/>
    <d v="2015-04-28T17:34:48"/>
    <x v="4"/>
  </r>
  <r>
    <n v="4080"/>
    <s v="Uncommonnotions"/>
    <s v="&quot;Uncommonnotion&quot;. is a collections of short humors stories, I want to develop into plays, interest has been shown in this idea."/>
    <x v="10"/>
    <n v="0"/>
    <x v="2"/>
    <s v="US"/>
    <s v="USD"/>
    <n v="1465930440"/>
    <n v="1463849116"/>
    <b v="0"/>
    <n v="0"/>
    <b v="0"/>
    <x v="7"/>
    <n v="0"/>
    <n v="0"/>
    <x v="2"/>
    <x v="7"/>
    <x v="4080"/>
    <d v="2015-07-24T16:08:57"/>
    <x v="4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x v="7"/>
    <n v="16"/>
    <n v="29.17"/>
    <x v="2"/>
    <x v="7"/>
    <x v="4081"/>
    <d v="2014-12-17T12:09:11"/>
    <x v="2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x v="7"/>
    <n v="2"/>
    <n v="1.5"/>
    <x v="2"/>
    <x v="7"/>
    <x v="4082"/>
    <d v="2015-02-04T04:40:47"/>
    <x v="2"/>
  </r>
  <r>
    <n v="4083"/>
    <s v="Defendant Maurice Chevalier"/>
    <s v="Condemned to death for Collaboration with the Nazis, popular French Singer &amp; Entertainer Maurice Chevalier tells his side of the story"/>
    <x v="0"/>
    <n v="759"/>
    <x v="2"/>
    <s v="US"/>
    <s v="USD"/>
    <n v="1452795416"/>
    <n v="1450203416"/>
    <b v="0"/>
    <n v="6"/>
    <b v="0"/>
    <x v="7"/>
    <n v="22"/>
    <n v="126.5"/>
    <x v="2"/>
    <x v="7"/>
    <x v="4083"/>
    <d v="2015-06-23T19:34:53"/>
    <x v="2"/>
  </r>
  <r>
    <n v="4084"/>
    <s v="WANTS (We Are Not The Same)"/>
    <s v="WANTS deals with diversity in all its various facets._x000a_The drama is set in a futuristic society where no diversity si accepted."/>
    <x v="10"/>
    <n v="10"/>
    <x v="2"/>
    <s v="IT"/>
    <s v="EUR"/>
    <n v="1476008906"/>
    <n v="1473416906"/>
    <b v="0"/>
    <n v="1"/>
    <b v="0"/>
    <x v="7"/>
    <n v="0"/>
    <n v="10"/>
    <x v="2"/>
    <x v="7"/>
    <x v="4084"/>
    <d v="2014-09-08T02:05:00"/>
    <x v="4"/>
  </r>
  <r>
    <n v="4085"/>
    <s v="Age of Valor: Heritage - The Audio Drama"/>
    <s v="Just like the good old fashioned radio dramas, Heritage will be performed and narrated for you by 16 different talented voice actors."/>
    <x v="0"/>
    <n v="10"/>
    <x v="2"/>
    <s v="US"/>
    <s v="USD"/>
    <n v="1427169540"/>
    <n v="1424701775"/>
    <b v="0"/>
    <n v="1"/>
    <b v="0"/>
    <x v="7"/>
    <n v="0"/>
    <n v="10"/>
    <x v="2"/>
    <x v="7"/>
    <x v="4085"/>
    <d v="2016-11-19T00:45:50"/>
    <x v="2"/>
  </r>
  <r>
    <n v="4086"/>
    <s v="Carpe Diem Theater Troupe"/>
    <s v="Our theater troupe needs your help to put on a unique production of Hamlet! Pledge to help young actors learn and refine their skills!"/>
    <x v="29"/>
    <n v="47"/>
    <x v="2"/>
    <s v="US"/>
    <s v="USD"/>
    <n v="1448078400"/>
    <n v="1445985299"/>
    <b v="0"/>
    <n v="5"/>
    <b v="0"/>
    <x v="7"/>
    <n v="5"/>
    <n v="9.4"/>
    <x v="2"/>
    <x v="7"/>
    <x v="4086"/>
    <d v="2017-01-15T12:43:39"/>
    <x v="2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x v="7"/>
    <n v="0"/>
    <n v="0"/>
    <x v="2"/>
    <x v="7"/>
    <x v="4087"/>
    <d v="2015-12-06T19:47:17"/>
    <x v="4"/>
  </r>
  <r>
    <n v="4088"/>
    <s v="Community Theatre Project-Children's Show (Arthur)"/>
    <s v="Young persons theatre company working in deprived area seeking funding for children's theatrical production."/>
    <x v="14"/>
    <n v="216"/>
    <x v="2"/>
    <s v="GB"/>
    <s v="GBP"/>
    <n v="1421403960"/>
    <n v="1418827324"/>
    <b v="0"/>
    <n v="3"/>
    <b v="0"/>
    <x v="7"/>
    <n v="11"/>
    <n v="72"/>
    <x v="2"/>
    <x v="7"/>
    <x v="4088"/>
    <d v="2016-05-05T17:19:57"/>
    <x v="5"/>
  </r>
  <r>
    <n v="4089"/>
    <s v="THE SNAIL: a comedy play at Hollywood Fringe Festival 2015"/>
    <s v="&quot;The Snail&quot; is the story of Andrew, a Transgender, who discovers his identity through the relationship with parents, with peers and sex"/>
    <x v="11"/>
    <n v="240"/>
    <x v="2"/>
    <s v="US"/>
    <s v="USD"/>
    <n v="1433093700"/>
    <n v="1430242488"/>
    <b v="0"/>
    <n v="8"/>
    <b v="0"/>
    <x v="7"/>
    <n v="5"/>
    <n v="30"/>
    <x v="2"/>
    <x v="7"/>
    <x v="4089"/>
    <d v="2016-07-19T20:24:33"/>
    <x v="2"/>
  </r>
  <r>
    <n v="4090"/>
    <s v="&quot; Sweet O'l Mama &quot; Theater Production"/>
    <s v="A gripping re-enactment of a true breast cancer survival story, highlighted with inspiration and laughter!"/>
    <x v="29"/>
    <n v="32"/>
    <x v="2"/>
    <s v="US"/>
    <s v="USD"/>
    <n v="1438959600"/>
    <n v="1437754137"/>
    <b v="0"/>
    <n v="3"/>
    <b v="0"/>
    <x v="7"/>
    <n v="3"/>
    <n v="10.67"/>
    <x v="2"/>
    <x v="7"/>
    <x v="4090"/>
    <d v="2014-10-15T02:59:50"/>
    <x v="2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x v="7"/>
    <n v="13"/>
    <n v="25.5"/>
    <x v="2"/>
    <x v="7"/>
    <x v="4091"/>
    <d v="2016-12-26T21:41:22"/>
    <x v="5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x v="7"/>
    <n v="0"/>
    <n v="20"/>
    <x v="2"/>
    <x v="7"/>
    <x v="4092"/>
    <d v="2016-04-15T20:21:13"/>
    <x v="2"/>
  </r>
  <r>
    <n v="4093"/>
    <s v="The Grouch Who Couldn't Steal Christmas"/>
    <s v="'The Grouch' is the perfect way to brighten up your Christmas. Full of love, laughs and some sheer calculated silliness, don't miss it!"/>
    <x v="1"/>
    <n v="60"/>
    <x v="2"/>
    <s v="GB"/>
    <s v="GBP"/>
    <n v="1440272093"/>
    <n v="1435088093"/>
    <b v="0"/>
    <n v="4"/>
    <b v="0"/>
    <x v="7"/>
    <n v="2"/>
    <n v="15"/>
    <x v="2"/>
    <x v="7"/>
    <x v="4093"/>
    <d v="2015-07-03T19:59:26"/>
    <x v="2"/>
  </r>
  <r>
    <n v="4094"/>
    <s v="Live at the Speakeasy with Ryan Anderson"/>
    <s v="Live at the Speakeasy with Ryan Anderson is a local talk show! Showcasing local artist, special guest, and talented bands."/>
    <x v="14"/>
    <n v="730"/>
    <x v="2"/>
    <s v="US"/>
    <s v="USD"/>
    <n v="1413953940"/>
    <n v="1410141900"/>
    <b v="0"/>
    <n v="8"/>
    <b v="0"/>
    <x v="7"/>
    <n v="37"/>
    <n v="91.25"/>
    <x v="2"/>
    <x v="7"/>
    <x v="4094"/>
    <d v="2016-09-27T06:40:34"/>
    <x v="5"/>
  </r>
  <r>
    <n v="4095"/>
    <s v="LOPE ENAMORADO"/>
    <s v="Proyecto teatral dirigido por MartÃ­n Acosta que habla y reflexiona sobre el amor y su naturaleza."/>
    <x v="12"/>
    <n v="800"/>
    <x v="2"/>
    <s v="MX"/>
    <s v="MXN"/>
    <n v="1482108350"/>
    <n v="1479516350"/>
    <b v="0"/>
    <n v="1"/>
    <b v="0"/>
    <x v="7"/>
    <n v="3"/>
    <n v="800"/>
    <x v="2"/>
    <x v="7"/>
    <x v="4095"/>
    <d v="2016-11-23T00:15:09"/>
    <x v="4"/>
  </r>
  <r>
    <n v="4096"/>
    <s v="Theatre for Life, Youth Theatre Company, Southampton UK"/>
    <s v="Theatre for Life believes in unlocking young people's creativity, developing self belief and creating positive opportunities."/>
    <x v="0"/>
    <n v="400"/>
    <x v="2"/>
    <s v="GB"/>
    <s v="GBP"/>
    <n v="1488271860"/>
    <n v="1484484219"/>
    <b v="0"/>
    <n v="5"/>
    <b v="0"/>
    <x v="7"/>
    <n v="11"/>
    <n v="80"/>
    <x v="2"/>
    <x v="7"/>
    <x v="4096"/>
    <d v="2015-02-18T01:11:06"/>
    <x v="3"/>
  </r>
  <r>
    <n v="4097"/>
    <s v="And There Was War! Major Theatre Production"/>
    <s v="And There Was War is a play, a biblical narrative deeply entrenched in the concepts of the great controversy between Good and Evil!"/>
    <x v="5"/>
    <n v="0"/>
    <x v="2"/>
    <s v="GB"/>
    <s v="GBP"/>
    <n v="1454284500"/>
    <n v="1449431237"/>
    <b v="0"/>
    <n v="0"/>
    <b v="0"/>
    <x v="7"/>
    <n v="0"/>
    <n v="0"/>
    <x v="2"/>
    <x v="7"/>
    <x v="4097"/>
    <d v="2014-09-01T22:00:01"/>
    <x v="2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x v="7"/>
    <n v="0"/>
    <n v="0"/>
    <x v="2"/>
    <x v="7"/>
    <x v="4098"/>
    <d v="2017-02-01T00:45:37"/>
    <x v="4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x v="7"/>
    <n v="1"/>
    <n v="50"/>
    <x v="2"/>
    <x v="7"/>
    <x v="4099"/>
    <d v="2015-10-30T12:56:44"/>
    <x v="4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x v="7"/>
    <n v="0"/>
    <n v="0"/>
    <x v="2"/>
    <x v="7"/>
    <x v="4100"/>
    <d v="2016-05-22T15:02:31"/>
    <x v="5"/>
  </r>
  <r>
    <n v="4101"/>
    <s v="Meet The Claires - Valentine's Day Weekend Comedy Stage Play"/>
    <s v="This is a Comedic Story about a young boy who saw the image of the perfect woman and from that point searched for someone similar"/>
    <x v="21"/>
    <n v="0"/>
    <x v="2"/>
    <s v="US"/>
    <s v="USD"/>
    <n v="1485380482"/>
    <n v="1482788482"/>
    <b v="0"/>
    <n v="0"/>
    <b v="0"/>
    <x v="7"/>
    <n v="0"/>
    <n v="0"/>
    <x v="2"/>
    <x v="7"/>
    <x v="4101"/>
    <d v="2015-01-25T03:15:40"/>
    <x v="4"/>
  </r>
  <r>
    <n v="4102"/>
    <s v="4th Wall Theatre Project"/>
    <s v="Local Community theater to get up and running in the Idaho Falls area. Something new, something different!"/>
    <x v="4"/>
    <n v="137"/>
    <x v="2"/>
    <s v="US"/>
    <s v="USD"/>
    <n v="1463343673"/>
    <n v="1460751673"/>
    <b v="0"/>
    <n v="6"/>
    <b v="0"/>
    <x v="7"/>
    <n v="27"/>
    <n v="22.83"/>
    <x v="2"/>
    <x v="7"/>
    <x v="4102"/>
    <d v="2016-01-31T22:43:06"/>
    <x v="4"/>
  </r>
  <r>
    <n v="4103"/>
    <s v="Weather Men"/>
    <s v="Weather Men is a play, written by Nathan Black.  A comedy/drama that explores the question of 'why people stay together?'"/>
    <x v="29"/>
    <n v="100"/>
    <x v="2"/>
    <s v="US"/>
    <s v="USD"/>
    <n v="1440613920"/>
    <n v="1435953566"/>
    <b v="0"/>
    <n v="6"/>
    <b v="0"/>
    <x v="7"/>
    <n v="10"/>
    <n v="16.670000000000002"/>
    <x v="2"/>
    <x v="7"/>
    <x v="4103"/>
    <d v="2015-12-20T13:45:23"/>
    <x v="2"/>
  </r>
  <r>
    <n v="4104"/>
    <s v="PETER PAN - a new play by Ebony Rattle"/>
    <s v="PETER PAN, written by Ebony Rattle, is a new retelling of the classic play by J.M. Barrie about a boy who refused to grow up."/>
    <x v="10"/>
    <n v="641"/>
    <x v="2"/>
    <s v="AU"/>
    <s v="AUD"/>
    <n v="1477550434"/>
    <n v="1474958434"/>
    <b v="0"/>
    <n v="14"/>
    <b v="0"/>
    <x v="7"/>
    <n v="21"/>
    <n v="45.79"/>
    <x v="2"/>
    <x v="7"/>
    <x v="4104"/>
    <d v="1970-01-01T00:00:00"/>
    <x v="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x v="7"/>
    <n v="7"/>
    <n v="383.33"/>
    <x v="2"/>
    <x v="7"/>
    <x v="4105"/>
    <d v="1970-01-01T00:00:00"/>
    <x v="4"/>
  </r>
  <r>
    <n v="4106"/>
    <s v="David Facer, Paradox Magic"/>
    <s v="No magic show has ever integrated theatre arts like this.  World of Paradox is designed for all audiences and is interactive in nature."/>
    <x v="11"/>
    <n v="3530"/>
    <x v="2"/>
    <s v="US"/>
    <s v="USD"/>
    <n v="1427936400"/>
    <n v="1424221866"/>
    <b v="0"/>
    <n v="33"/>
    <b v="0"/>
    <x v="7"/>
    <n v="71"/>
    <n v="106.97"/>
    <x v="2"/>
    <x v="7"/>
    <x v="4106"/>
    <d v="1970-01-01T00:00:00"/>
    <x v="2"/>
  </r>
  <r>
    <n v="4107"/>
    <s v="Sacrifice"/>
    <s v="A new dramatic comedy dealing with a father's unwillingness to let go of his past causes major problems for the future of his daughter."/>
    <x v="14"/>
    <n v="41"/>
    <x v="2"/>
    <s v="US"/>
    <s v="USD"/>
    <n v="1411596001"/>
    <n v="1409608801"/>
    <b v="0"/>
    <n v="4"/>
    <b v="0"/>
    <x v="7"/>
    <n v="2"/>
    <n v="10.25"/>
    <x v="2"/>
    <x v="7"/>
    <x v="4107"/>
    <d v="1970-01-01T00:00:00"/>
    <x v="5"/>
  </r>
  <r>
    <n v="4108"/>
    <s v="The Black Woman's Attitude Stage Play"/>
    <s v="We are producing and directing a stage play that will focus on relationships and the stereotypes/truths that prohibit growth."/>
    <x v="10"/>
    <n v="59"/>
    <x v="2"/>
    <s v="US"/>
    <s v="USD"/>
    <n v="1488517200"/>
    <n v="1485909937"/>
    <b v="0"/>
    <n v="1"/>
    <b v="0"/>
    <x v="7"/>
    <n v="2"/>
    <n v="59"/>
    <x v="2"/>
    <x v="7"/>
    <x v="4108"/>
    <d v="1970-01-01T00:00:00"/>
    <x v="3"/>
  </r>
  <r>
    <n v="4109"/>
    <s v="Jack the Lad"/>
    <s v="Jack the Lad - a new play that explores how far the boundaries of friendship will stretch when morality and loyalties clash."/>
    <x v="4"/>
    <n v="0"/>
    <x v="2"/>
    <s v="GB"/>
    <s v="GBP"/>
    <n v="1448805404"/>
    <n v="1446209804"/>
    <b v="0"/>
    <n v="0"/>
    <b v="0"/>
    <x v="7"/>
    <n v="0"/>
    <n v="0"/>
    <x v="2"/>
    <x v="7"/>
    <x v="4109"/>
    <d v="1970-01-01T00:00:00"/>
    <x v="2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x v="7"/>
    <n v="29"/>
    <n v="14.33"/>
    <x v="2"/>
    <x v="7"/>
    <x v="4110"/>
    <d v="1970-01-01T00:00:00"/>
    <x v="4"/>
  </r>
  <r>
    <n v="4111"/>
    <s v="REBORN IN LOVE"/>
    <s v="REBORN IN LOVE is the sequel to REBORN FROM ABOVE: A Tale of Eternal Love.  This is part two, of a One-Act play series."/>
    <x v="10"/>
    <n v="94"/>
    <x v="2"/>
    <s v="US"/>
    <s v="USD"/>
    <n v="1424747740"/>
    <n v="1422155740"/>
    <b v="0"/>
    <n v="6"/>
    <b v="0"/>
    <x v="7"/>
    <n v="3"/>
    <n v="15.67"/>
    <x v="2"/>
    <x v="7"/>
    <x v="4111"/>
    <d v="1970-01-01T00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x v="1"/>
    <n v="1"/>
    <x v="2"/>
    <s v="IE"/>
    <s v="EUR"/>
    <n v="1456617600"/>
    <n v="1454280186"/>
    <b v="0"/>
    <n v="1"/>
    <b v="0"/>
    <x v="7"/>
    <n v="0"/>
    <n v="1"/>
    <x v="2"/>
    <x v="7"/>
    <x v="4112"/>
    <d v="1970-01-01T00:00:00"/>
    <x v="4"/>
  </r>
  <r>
    <n v="4113"/>
    <s v="The Toy Box by Anthony H. Wallace"/>
    <s v="A family oriented play about Christians &amp; the sins they live with, portrayed by &quot;puppets and toys&quot; at Queensbury Theater in Houston."/>
    <x v="16"/>
    <n v="3"/>
    <x v="2"/>
    <s v="US"/>
    <s v="USD"/>
    <n v="1452234840"/>
    <n v="1450619123"/>
    <b v="0"/>
    <n v="3"/>
    <b v="0"/>
    <x v="7"/>
    <n v="0"/>
    <n v="1"/>
    <x v="2"/>
    <x v="7"/>
    <x v="4113"/>
    <d v="1970-01-01T00:00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2E7A34-2A1D-4182-A39D-ABEF91E54BC8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>
      <items count="446">
        <item x="332"/>
        <item x="365"/>
        <item x="328"/>
        <item x="185"/>
        <item x="25"/>
        <item x="269"/>
        <item x="251"/>
        <item x="170"/>
        <item x="45"/>
        <item x="294"/>
        <item x="159"/>
        <item x="277"/>
        <item x="213"/>
        <item x="404"/>
        <item x="252"/>
        <item x="304"/>
        <item x="342"/>
        <item x="325"/>
        <item x="326"/>
        <item x="212"/>
        <item x="48"/>
        <item x="422"/>
        <item x="420"/>
        <item x="49"/>
        <item x="444"/>
        <item x="293"/>
        <item x="43"/>
        <item x="416"/>
        <item x="423"/>
        <item x="360"/>
        <item x="19"/>
        <item x="44"/>
        <item x="329"/>
        <item x="52"/>
        <item x="298"/>
        <item x="334"/>
        <item x="319"/>
        <item x="4"/>
        <item x="133"/>
        <item x="155"/>
        <item x="274"/>
        <item x="441"/>
        <item x="373"/>
        <item x="131"/>
        <item x="435"/>
        <item x="21"/>
        <item x="421"/>
        <item x="81"/>
        <item x="246"/>
        <item x="302"/>
        <item x="414"/>
        <item x="432"/>
        <item x="176"/>
        <item x="418"/>
        <item x="353"/>
        <item x="47"/>
        <item x="415"/>
        <item x="398"/>
        <item x="153"/>
        <item x="134"/>
        <item x="357"/>
        <item x="17"/>
        <item x="42"/>
        <item x="232"/>
        <item x="359"/>
        <item x="413"/>
        <item x="409"/>
        <item x="117"/>
        <item x="29"/>
        <item x="132"/>
        <item x="406"/>
        <item x="358"/>
        <item x="184"/>
        <item x="76"/>
        <item x="146"/>
        <item x="38"/>
        <item x="22"/>
        <item x="46"/>
        <item x="209"/>
        <item x="383"/>
        <item x="315"/>
        <item x="412"/>
        <item x="123"/>
        <item x="187"/>
        <item x="16"/>
        <item x="207"/>
        <item x="411"/>
        <item x="351"/>
        <item x="311"/>
        <item x="183"/>
        <item x="410"/>
        <item x="243"/>
        <item x="180"/>
        <item x="257"/>
        <item x="40"/>
        <item x="378"/>
        <item x="272"/>
        <item x="168"/>
        <item x="434"/>
        <item x="417"/>
        <item x="338"/>
        <item x="369"/>
        <item x="14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1"/>
        <item x="305"/>
        <item x="317"/>
        <item x="28"/>
        <item x="224"/>
        <item x="200"/>
        <item x="254"/>
        <item x="181"/>
        <item x="70"/>
        <item x="121"/>
        <item x="431"/>
        <item x="424"/>
        <item x="283"/>
        <item x="428"/>
        <item x="374"/>
        <item x="193"/>
        <item x="174"/>
        <item x="68"/>
        <item x="10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0"/>
        <item x="400"/>
        <item x="172"/>
        <item x="352"/>
        <item x="250"/>
        <item x="192"/>
        <item x="179"/>
        <item x="191"/>
        <item x="276"/>
        <item x="148"/>
        <item x="407"/>
        <item x="195"/>
        <item x="366"/>
        <item x="333"/>
        <item x="7"/>
        <item x="24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3"/>
        <item x="11"/>
        <item x="280"/>
        <item x="279"/>
        <item x="221"/>
        <item x="27"/>
        <item x="105"/>
        <item x="327"/>
        <item x="62"/>
        <item x="291"/>
        <item x="439"/>
        <item x="238"/>
        <item x="394"/>
        <item x="401"/>
        <item x="245"/>
        <item x="368"/>
        <item x="13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8"/>
        <item x="198"/>
        <item x="278"/>
        <item x="8"/>
        <item x="331"/>
        <item x="169"/>
        <item x="386"/>
        <item x="33"/>
        <item x="2"/>
        <item x="35"/>
        <item x="222"/>
        <item x="188"/>
        <item x="440"/>
        <item x="129"/>
        <item x="113"/>
        <item x="9"/>
        <item x="354"/>
        <item x="297"/>
        <item x="219"/>
        <item x="196"/>
        <item x="376"/>
        <item x="112"/>
        <item x="336"/>
        <item x="97"/>
        <item x="204"/>
        <item x="5"/>
        <item x="284"/>
        <item x="241"/>
        <item x="3"/>
        <item x="124"/>
        <item x="339"/>
        <item x="385"/>
        <item x="34"/>
        <item x="433"/>
        <item x="151"/>
        <item x="375"/>
        <item x="108"/>
        <item x="236"/>
        <item x="405"/>
        <item x="158"/>
        <item x="15"/>
        <item x="145"/>
        <item x="271"/>
        <item x="402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9"/>
        <item x="182"/>
        <item x="178"/>
        <item x="430"/>
        <item x="102"/>
        <item x="18"/>
        <item x="234"/>
        <item x="341"/>
        <item x="256"/>
        <item x="266"/>
        <item x="330"/>
        <item x="230"/>
        <item x="372"/>
        <item x="23"/>
        <item x="223"/>
        <item x="30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6"/>
        <item x="160"/>
        <item x="88"/>
        <item x="12"/>
        <item x="310"/>
        <item x="261"/>
        <item x="248"/>
        <item x="286"/>
        <item x="313"/>
        <item x="287"/>
        <item x="106"/>
        <item x="109"/>
        <item x="20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6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6"/>
        <item x="0"/>
        <item x="5"/>
        <item x="4"/>
        <item x="3"/>
        <item x="2"/>
        <item x="19"/>
        <item x="34"/>
        <item x="33"/>
        <item x="18"/>
        <item x="32"/>
        <item x="17"/>
        <item x="16"/>
        <item x="35"/>
        <item x="15"/>
        <item x="28"/>
        <item x="1"/>
        <item x="14"/>
        <item x="13"/>
        <item x="27"/>
        <item x="12"/>
        <item x="21"/>
        <item x="24"/>
        <item x="31"/>
        <item x="20"/>
        <item x="26"/>
        <item x="25"/>
        <item x="39"/>
        <item x="11"/>
        <item x="10"/>
        <item x="23"/>
        <item x="22"/>
        <item x="29"/>
        <item x="30"/>
        <item x="37"/>
        <item x="36"/>
        <item x="9"/>
        <item x="8"/>
        <item x="40"/>
        <item x="7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1"/>
        <item x="8"/>
        <item x="4"/>
        <item x="3"/>
        <item x="2"/>
        <item t="default"/>
      </items>
    </pivotField>
    <pivotField showAll="0">
      <items count="42">
        <item x="6"/>
        <item x="25"/>
        <item x="16"/>
        <item x="39"/>
        <item x="35"/>
        <item x="0"/>
        <item x="5"/>
        <item x="15"/>
        <item x="28"/>
        <item x="11"/>
        <item x="19"/>
        <item x="29"/>
        <item x="30"/>
        <item x="1"/>
        <item x="14"/>
        <item x="37"/>
        <item x="13"/>
        <item x="18"/>
        <item x="40"/>
        <item x="24"/>
        <item x="10"/>
        <item x="31"/>
        <item x="20"/>
        <item x="26"/>
        <item x="7"/>
        <item x="27"/>
        <item x="23"/>
        <item x="34"/>
        <item x="12"/>
        <item x="4"/>
        <item x="3"/>
        <item x="33"/>
        <item x="36"/>
        <item x="38"/>
        <item x="32"/>
        <item x="2"/>
        <item x="22"/>
        <item x="17"/>
        <item x="9"/>
        <item x="8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numFmtId="14" showAll="0">
      <items count="10">
        <item x="8"/>
        <item x="0"/>
        <item x="1"/>
        <item x="7"/>
        <item x="6"/>
        <item x="5"/>
        <item x="2"/>
        <item x="4"/>
        <item x="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DDBCD0-E513-4887-BD96-DD46692E409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multipleItemSelectionAllowed="1" showAll="0">
      <items count="22">
        <item h="1" x="19"/>
        <item h="1" x="1"/>
        <item h="1" x="6"/>
        <item h="1" x="4"/>
        <item h="1" x="13"/>
        <item h="1" x="3"/>
        <item h="1" x="7"/>
        <item h="1" x="10"/>
        <item h="1" x="16"/>
        <item h="1" x="2"/>
        <item h="1" x="17"/>
        <item h="1" x="8"/>
        <item h="1" x="9"/>
        <item h="1" x="18"/>
        <item h="1" x="12"/>
        <item h="1" x="11"/>
        <item h="1" x="15"/>
        <item h="1" x="5"/>
        <item h="1" x="14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0"/>
        <item x="4"/>
        <item x="22"/>
        <item x="10"/>
        <item x="18"/>
        <item x="20"/>
        <item x="9"/>
        <item x="35"/>
        <item x="34"/>
        <item x="24"/>
        <item x="30"/>
        <item x="26"/>
        <item x="29"/>
        <item x="21"/>
        <item x="12"/>
        <item x="1"/>
        <item x="6"/>
        <item x="14"/>
        <item x="38"/>
        <item x="7"/>
        <item x="17"/>
        <item x="31"/>
        <item x="39"/>
        <item x="3"/>
        <item x="37"/>
        <item x="23"/>
        <item x="11"/>
        <item x="28"/>
        <item x="19"/>
        <item x="32"/>
        <item x="16"/>
        <item x="40"/>
        <item x="15"/>
        <item x="36"/>
        <item x="27"/>
        <item x="33"/>
        <item x="25"/>
        <item x="13"/>
        <item x="2"/>
        <item x="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406C8B-B631-43D6-89ED-2CF7E0E9370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9"/>
        <item x="1"/>
        <item x="6"/>
        <item x="4"/>
        <item x="13"/>
        <item x="3"/>
        <item x="7"/>
        <item x="10"/>
        <item x="16"/>
        <item x="2"/>
        <item x="17"/>
        <item x="8"/>
        <item x="9"/>
        <item x="18"/>
        <item x="12"/>
        <item x="11"/>
        <item x="15"/>
        <item x="5"/>
        <item x="14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4"/>
        <item x="7"/>
        <item x="8"/>
        <item x="1"/>
        <item x="3"/>
        <item x="5"/>
        <item x="6"/>
        <item x="2"/>
        <item t="default"/>
      </items>
    </pivotField>
    <pivotField axis="axisRow" showAll="0">
      <items count="42">
        <item x="5"/>
        <item x="23"/>
        <item x="26"/>
        <item x="11"/>
        <item x="29"/>
        <item x="0"/>
        <item x="4"/>
        <item x="21"/>
        <item x="12"/>
        <item x="28"/>
        <item x="20"/>
        <item x="40"/>
        <item x="15"/>
        <item x="1"/>
        <item x="6"/>
        <item x="36"/>
        <item x="14"/>
        <item x="34"/>
        <item x="13"/>
        <item x="31"/>
        <item x="19"/>
        <item x="39"/>
        <item x="3"/>
        <item x="37"/>
        <item x="2"/>
        <item x="38"/>
        <item x="32"/>
        <item x="9"/>
        <item x="7"/>
        <item x="22"/>
        <item x="10"/>
        <item x="35"/>
        <item x="27"/>
        <item x="8"/>
        <item x="24"/>
        <item x="18"/>
        <item x="16"/>
        <item x="30"/>
        <item x="33"/>
        <item x="25"/>
        <item x="17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0C8247-6A28-4ABB-8994-7D0DD3EED29C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4"/>
        <item x="7"/>
        <item x="8"/>
        <item x="1"/>
        <item x="3"/>
        <item x="5"/>
        <item x="6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9F84E-A4F3-42DE-A02D-20464E748D28}">
  <dimension ref="A1:E18"/>
  <sheetViews>
    <sheetView tabSelected="1" workbookViewId="0">
      <selection activeCell="G27" sqref="G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8312</v>
      </c>
    </row>
    <row r="2" spans="1:5" x14ac:dyDescent="0.25">
      <c r="A2" s="11" t="s">
        <v>8402</v>
      </c>
      <c r="B2" t="s">
        <v>8363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E49EC-6C54-42A5-BFE9-F68D3F4DD322}">
  <dimension ref="A1:H12"/>
  <sheetViews>
    <sheetView workbookViewId="0">
      <selection activeCell="H34" sqref="H34"/>
    </sheetView>
  </sheetViews>
  <sheetFormatPr defaultRowHeight="15" x14ac:dyDescent="0.25"/>
  <cols>
    <col min="1" max="1" width="14.28515625" customWidth="1"/>
    <col min="2" max="2" width="18.5703125" customWidth="1"/>
    <col min="3" max="3" width="14.140625" customWidth="1"/>
    <col min="4" max="4" width="17" customWidth="1"/>
    <col min="5" max="5" width="12.7109375" customWidth="1"/>
    <col min="6" max="6" width="20.42578125" customWidth="1"/>
    <col min="7" max="7" width="17" customWidth="1"/>
    <col min="8" max="8" width="19.5703125" customWidth="1"/>
  </cols>
  <sheetData>
    <row r="1" spans="1:8" x14ac:dyDescent="0.25">
      <c r="A1" s="16" t="s">
        <v>8384</v>
      </c>
      <c r="B1" s="16" t="s">
        <v>8403</v>
      </c>
      <c r="C1" s="16" t="s">
        <v>8404</v>
      </c>
      <c r="D1" s="16" t="s">
        <v>8405</v>
      </c>
      <c r="E1" s="16" t="s">
        <v>8406</v>
      </c>
      <c r="F1" s="16" t="s">
        <v>8407</v>
      </c>
      <c r="G1" s="16" t="s">
        <v>8408</v>
      </c>
      <c r="H1" s="16" t="s">
        <v>8409</v>
      </c>
    </row>
    <row r="2" spans="1:8" ht="19.5" x14ac:dyDescent="0.25">
      <c r="A2" t="s">
        <v>8410</v>
      </c>
      <c r="B2" s="20">
        <f>COUNTIFS(Kickstarter!$D:$D,"&lt;1000",Kickstarter!$F:$F,"=successful",Kickstarter!$R:$R,"=plays")</f>
        <v>141</v>
      </c>
      <c r="C2">
        <f>COUNTIFS(Kickstarter!$D:$D,"&lt;1000",Kickstarter!$F:$F,"=failed",Kickstarter!$R:$R,"=plays")</f>
        <v>45</v>
      </c>
      <c r="D2">
        <f>COUNTIFS(Kickstarter!$D:$D,"&lt;1000",Kickstarter!$F:$F,"=canceled",Kickstarter!$R:$R,"=plays")</f>
        <v>0</v>
      </c>
      <c r="E2">
        <f>SUM(B2:D2)</f>
        <v>186</v>
      </c>
      <c r="F2" s="21">
        <f>B2/E2</f>
        <v>0.75806451612903225</v>
      </c>
      <c r="G2" s="21">
        <f>AVERAGE(C2/E2)</f>
        <v>0.24193548387096775</v>
      </c>
      <c r="H2" s="21">
        <v>0</v>
      </c>
    </row>
    <row r="3" spans="1:8" x14ac:dyDescent="0.25">
      <c r="A3" t="s">
        <v>8411</v>
      </c>
      <c r="B3">
        <f>COUNTIFS(Kickstarter!$D:$D,"&gt;=1000",Kickstarter!$D:$D,"&lt;=4999",Kickstarter!$F:$F,"=successful",Kickstarter!$R:$R,"=plays")</f>
        <v>388</v>
      </c>
      <c r="C3">
        <f>COUNTIFS(Kickstarter!$D:$D,"&gt;=1000",Kickstarter!$D:$D,"&lt;=4999",Kickstarter!$F:$F,"=failed",Kickstarter!$R:$R,"=plays")</f>
        <v>146</v>
      </c>
      <c r="D3">
        <f>COUNTIFS(Kickstarter!$D:$D,"&lt;1000",Kickstarter!$F:$F,"=canceled",Kickstarter!$R:$R,"=plays")</f>
        <v>0</v>
      </c>
      <c r="E3">
        <f>SUM(B3:D3)</f>
        <v>534</v>
      </c>
      <c r="F3" s="21">
        <f>B3/E3</f>
        <v>0.72659176029962547</v>
      </c>
      <c r="G3" s="21">
        <f>AVERAGE(C3/E3)</f>
        <v>0.27340823970037453</v>
      </c>
      <c r="H3" s="21">
        <v>0</v>
      </c>
    </row>
    <row r="4" spans="1:8" x14ac:dyDescent="0.25">
      <c r="A4" t="s">
        <v>8412</v>
      </c>
      <c r="B4">
        <f>COUNTIFS(Kickstarter!$D:$D,"&gt;=5000",Kickstarter!$D:$D,"&lt;=9999",Kickstarter!$F:$F,"=successful",Kickstarter!$R:$R,"=plays")</f>
        <v>93</v>
      </c>
      <c r="C4">
        <f>COUNTIFS(Kickstarter!$D:$D,"&gt;=5000",Kickstarter!$D:$D,"&lt;=9999",Kickstarter!$F:$F,"=failed",Kickstarter!$R:$R,"=plays")</f>
        <v>76</v>
      </c>
      <c r="D4">
        <f>COUNTIFS(Kickstarter!$D:$D,"&lt;1000",Kickstarter!$F:$F,"=canceled",Kickstarter!$R:$R,"=plays")</f>
        <v>0</v>
      </c>
      <c r="E4">
        <f>SUM(B4:D4)</f>
        <v>169</v>
      </c>
      <c r="F4" s="21">
        <f>B4/E4</f>
        <v>0.55029585798816572</v>
      </c>
      <c r="G4" s="21">
        <f>AVERAGE(C4/E4)</f>
        <v>0.44970414201183434</v>
      </c>
      <c r="H4" s="21">
        <v>0</v>
      </c>
    </row>
    <row r="5" spans="1:8" x14ac:dyDescent="0.25">
      <c r="A5" t="s">
        <v>8413</v>
      </c>
      <c r="B5">
        <f>COUNTIFS(Kickstarter!$D:$D,"&gt;=10000",Kickstarter!$D:$D,"&lt;=14999",Kickstarter!$F:$F,"=successful",Kickstarter!$R:$R,"=plays")</f>
        <v>39</v>
      </c>
      <c r="C5">
        <f>COUNTIFS(Kickstarter!$D:$D,"&gt;=10000",Kickstarter!$D:$D,"&lt;=14999",Kickstarter!$F:$F,"=failed",Kickstarter!$R:$R,"=plays")</f>
        <v>33</v>
      </c>
      <c r="D5">
        <f>COUNTIFS(Kickstarter!$D:$D,"&lt;1000",Kickstarter!$F:$F,"=canceled",Kickstarter!$R:$R,"=plays")</f>
        <v>0</v>
      </c>
      <c r="E5">
        <f>SUM(B5:D5)</f>
        <v>72</v>
      </c>
      <c r="F5" s="21">
        <f>B5/E5</f>
        <v>0.54166666666666663</v>
      </c>
      <c r="G5" s="21">
        <f>AVERAGE(C5/E5)</f>
        <v>0.45833333333333331</v>
      </c>
      <c r="H5" s="21">
        <v>0</v>
      </c>
    </row>
    <row r="6" spans="1:8" x14ac:dyDescent="0.25">
      <c r="A6" t="s">
        <v>8414</v>
      </c>
      <c r="B6">
        <f>COUNTIFS(Kickstarter!$D:$D,"&gt;=20000",Kickstarter!$D:$D,"&lt;=24999",Kickstarter!$F:$F,"=successful",Kickstarter!$R:$R,"=plays")</f>
        <v>9</v>
      </c>
      <c r="C6">
        <f>COUNTIFS(Kickstarter!$D:$D,"&gt;=20000",Kickstarter!$D:$D,"&lt;=24999",Kickstarter!$F:$F,"=failed",Kickstarter!$R:$R,"=plays")</f>
        <v>11</v>
      </c>
      <c r="D6">
        <f>COUNTIFS(Kickstarter!$D:$D,"&lt;1000",Kickstarter!$F:$F,"=canceled",Kickstarter!$R:$R,"=plays")</f>
        <v>0</v>
      </c>
      <c r="E6">
        <f>SUM(B6:D6)</f>
        <v>20</v>
      </c>
      <c r="F6" s="21">
        <f>B6/E6</f>
        <v>0.45</v>
      </c>
      <c r="G6" s="21">
        <f>AVERAGE(C6/E6)</f>
        <v>0.55000000000000004</v>
      </c>
      <c r="H6" s="21">
        <v>0</v>
      </c>
    </row>
    <row r="7" spans="1:8" x14ac:dyDescent="0.25">
      <c r="A7" t="s">
        <v>8415</v>
      </c>
      <c r="B7">
        <f>COUNTIFS(Kickstarter!$D:$D,"&gt;=25000",Kickstarter!$D:$D,"&lt;=29999",Kickstarter!$F:$F,"=successful",Kickstarter!$R:$R,"=plays")</f>
        <v>1</v>
      </c>
      <c r="C7">
        <f>COUNTIFS(Kickstarter!$D:$D,"&gt;=25000",Kickstarter!$D:$D,"&lt;=29999",Kickstarter!$F:$F,"=failed",Kickstarter!$R:$R,"=plays")</f>
        <v>4</v>
      </c>
      <c r="D7">
        <f>COUNTIFS(Kickstarter!$D:$D,"&lt;1000",Kickstarter!$F:$F,"=canceled",Kickstarter!$R:$R,"=plays")</f>
        <v>0</v>
      </c>
      <c r="E7">
        <f>SUM(B7:D7)</f>
        <v>5</v>
      </c>
      <c r="F7" s="21">
        <f>B7/E7</f>
        <v>0.2</v>
      </c>
      <c r="G7" s="21">
        <f>AVERAGE(C7/E7)</f>
        <v>0.8</v>
      </c>
      <c r="H7" s="21">
        <v>0</v>
      </c>
    </row>
    <row r="8" spans="1:8" x14ac:dyDescent="0.25">
      <c r="A8" t="s">
        <v>8416</v>
      </c>
      <c r="B8">
        <f>COUNTIFS(Kickstarter!$D:$D,"&gt;=30000",Kickstarter!$D:$D,"&lt;=34999",Kickstarter!$F:$F,"=successful",Kickstarter!$R:$R,"=plays")</f>
        <v>3</v>
      </c>
      <c r="C8">
        <f>COUNTIFS(Kickstarter!$D:$D,"&gt;=30000",Kickstarter!$D:$D,"&lt;=34999",Kickstarter!$F:$F,"=failed",Kickstarter!$R:$R,"=plays")</f>
        <v>8</v>
      </c>
      <c r="D8">
        <f>COUNTIFS(Kickstarter!$D:$D,"&lt;1000",Kickstarter!$F:$F,"=canceled",Kickstarter!$R:$R,"=plays")</f>
        <v>0</v>
      </c>
      <c r="E8">
        <f>SUM(B8:D8)</f>
        <v>11</v>
      </c>
      <c r="F8" s="21">
        <f>B8/E8</f>
        <v>0.27272727272727271</v>
      </c>
      <c r="G8" s="21">
        <f>AVERAGE(C8/E8)</f>
        <v>0.72727272727272729</v>
      </c>
      <c r="H8" s="21">
        <v>0</v>
      </c>
    </row>
    <row r="9" spans="1:8" x14ac:dyDescent="0.25">
      <c r="A9" t="s">
        <v>8417</v>
      </c>
      <c r="B9">
        <f>COUNTIFS(Kickstarter!$D:$D,"&gt;=35000",Kickstarter!$D:$D,"&lt;=39999",Kickstarter!$F:$F,"=successful",Kickstarter!$R:$R,"=plays")</f>
        <v>4</v>
      </c>
      <c r="C9">
        <f>COUNTIFS(Kickstarter!$D:$D,"&gt;=35000",Kickstarter!$D:$D,"&lt;=39999",Kickstarter!$F:$F,"=failed",Kickstarter!$R:$R,"=plays")</f>
        <v>2</v>
      </c>
      <c r="D9">
        <f>COUNTIFS(Kickstarter!$D:$D,"&lt;1000",Kickstarter!$F:$F,"=canceled",Kickstarter!$R:$R,"=plays")</f>
        <v>0</v>
      </c>
      <c r="E9">
        <f>SUM(B9:D9)</f>
        <v>6</v>
      </c>
      <c r="F9" s="21">
        <f>B9/E9</f>
        <v>0.66666666666666663</v>
      </c>
      <c r="G9" s="21">
        <f>AVERAGE(C9/E9)</f>
        <v>0.33333333333333331</v>
      </c>
      <c r="H9" s="21">
        <v>0</v>
      </c>
    </row>
    <row r="10" spans="1:8" x14ac:dyDescent="0.25">
      <c r="A10" t="s">
        <v>8418</v>
      </c>
      <c r="B10">
        <f>COUNTIFS(Kickstarter!$D:$D,"&gt;=40000",Kickstarter!$D:$D,"&lt;=44999",Kickstarter!$F:$F,"=successful",Kickstarter!$R:$R,"=plays")</f>
        <v>2</v>
      </c>
      <c r="C10">
        <f>COUNTIFS(Kickstarter!$D:$D,"&gt;=40000",Kickstarter!$D:$D,"&lt;=44999",Kickstarter!$F:$F,"=failed",Kickstarter!$R:$R,"=plays")</f>
        <v>1</v>
      </c>
      <c r="D10">
        <f>COUNTIFS(Kickstarter!$D:$D,"&lt;1000",Kickstarter!$F:$F,"=canceled",Kickstarter!$R:$R,"=plays")</f>
        <v>0</v>
      </c>
      <c r="E10">
        <f>SUM(B10:D10)</f>
        <v>3</v>
      </c>
      <c r="F10" s="21">
        <f>B10/E10</f>
        <v>0.66666666666666663</v>
      </c>
      <c r="G10" s="21">
        <f>AVERAGE(C10/E10)</f>
        <v>0.33333333333333331</v>
      </c>
      <c r="H10" s="21">
        <v>0</v>
      </c>
    </row>
    <row r="11" spans="1:8" x14ac:dyDescent="0.25">
      <c r="A11" t="s">
        <v>8419</v>
      </c>
      <c r="B11">
        <f>COUNTIFS(Kickstarter!$D:$D,"&gt;=45000",Kickstarter!$D:$D,"&lt;=49999",Kickstarter!$F:$F,"=successful",Kickstarter!$R:$R,"=plays")</f>
        <v>0</v>
      </c>
      <c r="C11">
        <f>COUNTIFS(Kickstarter!$D:$D,"&gt;=45000",Kickstarter!$D:$D,"&lt;=49999",Kickstarter!$F:$F,"=failed",Kickstarter!$R:$R,"=plays")</f>
        <v>1</v>
      </c>
      <c r="D11">
        <f>COUNTIFS(Kickstarter!$D:$D,"&lt;1000",Kickstarter!$F:$F,"=canceled",Kickstarter!$R:$R,"=plays")</f>
        <v>0</v>
      </c>
      <c r="E11">
        <f>SUM(B11:D11)</f>
        <v>1</v>
      </c>
      <c r="F11" s="21">
        <f>B11/E11</f>
        <v>0</v>
      </c>
      <c r="G11" s="21">
        <f>AVERAGE(C11/E11)</f>
        <v>1</v>
      </c>
      <c r="H11" s="21">
        <v>0</v>
      </c>
    </row>
    <row r="12" spans="1:8" x14ac:dyDescent="0.25">
      <c r="A12" t="s">
        <v>8420</v>
      </c>
      <c r="B12">
        <f>COUNTIFS(Kickstarter!$D:$D,"&gt;50000",Kickstarter!$F:$F,"=successful",Kickstarter!$R:$R,"=plays")</f>
        <v>2</v>
      </c>
      <c r="C12">
        <f>COUNTIFS(Kickstarter!$D:$D,"&gt;50000",Kickstarter!$F:$F,"=failed",Kickstarter!$R:$R,"=plays")</f>
        <v>10</v>
      </c>
      <c r="D12">
        <v>0</v>
      </c>
      <c r="E12">
        <f>SUM(B12:C12)</f>
        <v>12</v>
      </c>
      <c r="F12" s="21">
        <f>B12/E12</f>
        <v>0.16666666666666666</v>
      </c>
      <c r="G12" s="21">
        <f>AVERAGE(C12/E12)</f>
        <v>0.83333333333333337</v>
      </c>
      <c r="H12" s="21">
        <v>0</v>
      </c>
    </row>
  </sheetData>
  <autoFilter ref="A1:N12" xr:uid="{A8CE49EC-6C54-42A5-BFE9-F68D3F4DD322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ySplit="1" topLeftCell="A523" activePane="bottomLeft" state="frozen"/>
      <selection activeCell="N23" sqref="N23"/>
      <selection pane="bottomLeft" activeCell="R1" sqref="R1:R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4.85546875" customWidth="1"/>
    <col min="15" max="16" width="27.5703125" customWidth="1"/>
    <col min="17" max="17" width="34.85546875" customWidth="1"/>
    <col min="18" max="18" width="17.140625" customWidth="1"/>
    <col min="19" max="19" width="24.7109375" customWidth="1"/>
    <col min="20" max="20" width="20.71093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6" t="s">
        <v>8402</v>
      </c>
    </row>
    <row r="2" spans="1:21" ht="60" hidden="1" x14ac:dyDescent="0.25">
      <c r="A2">
        <v>244</v>
      </c>
      <c r="B2" s="4">
        <v>39756</v>
      </c>
      <c r="C2" s="3" t="s">
        <v>4354</v>
      </c>
      <c r="D2" s="6">
        <v>3500</v>
      </c>
      <c r="E2" s="8">
        <v>3981.5</v>
      </c>
      <c r="F2" t="s">
        <v>8218</v>
      </c>
      <c r="G2" t="s">
        <v>8223</v>
      </c>
      <c r="H2" t="s">
        <v>8245</v>
      </c>
      <c r="I2">
        <v>1268723160</v>
      </c>
      <c r="J2">
        <v>1265269559</v>
      </c>
      <c r="K2" t="b">
        <v>1</v>
      </c>
      <c r="L2">
        <v>84</v>
      </c>
      <c r="M2" t="b">
        <v>1</v>
      </c>
      <c r="N2" t="s">
        <v>8267</v>
      </c>
      <c r="O2">
        <f>ROUND(E2/D2*100,0)</f>
        <v>114</v>
      </c>
      <c r="P2">
        <f>IFERROR(ROUND(E2/L2,2),0)</f>
        <v>47.4</v>
      </c>
      <c r="Q2" s="10" t="s">
        <v>8308</v>
      </c>
      <c r="R2" t="s">
        <v>8309</v>
      </c>
      <c r="S2" s="14">
        <f>(((J2/60)/60)/24)+DATE(1970,1,1)</f>
        <v>40213.323599537034</v>
      </c>
      <c r="T2" s="14">
        <f>(((J12/60)/60)/24)+DATE(1970,1,1)</f>
        <v>42468.94458333333</v>
      </c>
      <c r="U2">
        <f>YEAR(S2)</f>
        <v>2010</v>
      </c>
    </row>
    <row r="3" spans="1:21" ht="45" hidden="1" x14ac:dyDescent="0.25">
      <c r="A3">
        <v>2095</v>
      </c>
      <c r="B3" s="3" t="s">
        <v>2096</v>
      </c>
      <c r="C3" s="3" t="s">
        <v>6205</v>
      </c>
      <c r="D3" s="6">
        <v>2500</v>
      </c>
      <c r="E3" s="8">
        <v>2500</v>
      </c>
      <c r="F3" t="s">
        <v>8218</v>
      </c>
      <c r="G3" t="s">
        <v>8223</v>
      </c>
      <c r="H3" t="s">
        <v>8245</v>
      </c>
      <c r="I3">
        <v>1317576973</v>
      </c>
      <c r="J3">
        <v>1312392973</v>
      </c>
      <c r="K3" t="b">
        <v>0</v>
      </c>
      <c r="L3">
        <v>22</v>
      </c>
      <c r="M3" t="b">
        <v>1</v>
      </c>
      <c r="N3" t="s">
        <v>8277</v>
      </c>
      <c r="O3">
        <f>ROUND(E3/D3*100,0)</f>
        <v>100</v>
      </c>
      <c r="P3">
        <f>IFERROR(ROUND(E3/L3,2),0)</f>
        <v>113.64</v>
      </c>
      <c r="Q3" s="10" t="s">
        <v>8310</v>
      </c>
      <c r="R3" t="s">
        <v>8311</v>
      </c>
      <c r="S3" s="14">
        <f>(((J3/60)/60)/24)+DATE(1970,1,1)</f>
        <v>40758.733483796292</v>
      </c>
      <c r="T3" s="14">
        <f>(((J13/60)/60)/24)+DATE(1970,1,1)</f>
        <v>42447.103518518517</v>
      </c>
      <c r="U3">
        <f t="shared" ref="U3:U66" si="0">YEAR(S3)</f>
        <v>2011</v>
      </c>
    </row>
    <row r="4" spans="1:21" ht="60" hidden="1" x14ac:dyDescent="0.25">
      <c r="A4">
        <v>0</v>
      </c>
      <c r="B4" s="3" t="s">
        <v>2</v>
      </c>
      <c r="C4" s="3" t="s">
        <v>4111</v>
      </c>
      <c r="D4" s="6">
        <v>8500</v>
      </c>
      <c r="E4" s="8">
        <v>11633</v>
      </c>
      <c r="F4" t="s">
        <v>8218</v>
      </c>
      <c r="G4" t="s">
        <v>8223</v>
      </c>
      <c r="H4" t="s">
        <v>8245</v>
      </c>
      <c r="I4">
        <v>1437620400</v>
      </c>
      <c r="J4">
        <v>1434931811</v>
      </c>
      <c r="K4" t="b">
        <v>0</v>
      </c>
      <c r="L4">
        <v>182</v>
      </c>
      <c r="M4" t="b">
        <v>1</v>
      </c>
      <c r="N4" t="s">
        <v>8263</v>
      </c>
      <c r="O4">
        <f t="shared" ref="O4:O67" si="1">ROUND(E4/D4*100,0)</f>
        <v>137</v>
      </c>
      <c r="P4">
        <f t="shared" ref="P4:P67" si="2">IFERROR(ROUND(E4/L4,2),0)</f>
        <v>63.92</v>
      </c>
      <c r="Q4" s="10" t="s">
        <v>8308</v>
      </c>
      <c r="R4" t="s">
        <v>8333</v>
      </c>
      <c r="S4" s="14">
        <f t="shared" ref="S4:S67" si="3">(((J4/60)/60)/24)+DATE(1970,1,1)</f>
        <v>42177.007071759261</v>
      </c>
      <c r="T4" s="14">
        <f t="shared" ref="T4:T67" si="4">(((J14/60)/60)/24)+DATE(1970,1,1)</f>
        <v>41780.068043981482</v>
      </c>
      <c r="U4">
        <f t="shared" si="0"/>
        <v>2015</v>
      </c>
    </row>
    <row r="5" spans="1:21" ht="30" hidden="1" x14ac:dyDescent="0.25">
      <c r="A5">
        <v>1</v>
      </c>
      <c r="B5" s="3" t="s">
        <v>3</v>
      </c>
      <c r="C5" s="3" t="s">
        <v>4112</v>
      </c>
      <c r="D5" s="6">
        <v>10275</v>
      </c>
      <c r="E5" s="8">
        <v>14653</v>
      </c>
      <c r="F5" t="s">
        <v>8218</v>
      </c>
      <c r="G5" t="s">
        <v>8223</v>
      </c>
      <c r="H5" t="s">
        <v>8245</v>
      </c>
      <c r="I5">
        <v>1488464683</v>
      </c>
      <c r="J5">
        <v>1485872683</v>
      </c>
      <c r="K5" t="b">
        <v>0</v>
      </c>
      <c r="L5">
        <v>79</v>
      </c>
      <c r="M5" t="b">
        <v>1</v>
      </c>
      <c r="N5" t="s">
        <v>8263</v>
      </c>
      <c r="O5">
        <f t="shared" si="1"/>
        <v>143</v>
      </c>
      <c r="P5">
        <f t="shared" si="2"/>
        <v>185.48</v>
      </c>
      <c r="Q5" s="10" t="s">
        <v>8308</v>
      </c>
      <c r="R5" t="s">
        <v>8333</v>
      </c>
      <c r="S5" s="14">
        <f t="shared" si="3"/>
        <v>42766.600497685184</v>
      </c>
      <c r="T5" s="14">
        <f t="shared" si="4"/>
        <v>42572.778495370367</v>
      </c>
      <c r="U5">
        <f t="shared" si="0"/>
        <v>2017</v>
      </c>
    </row>
    <row r="6" spans="1:21" ht="45" hidden="1" x14ac:dyDescent="0.25">
      <c r="A6">
        <v>2</v>
      </c>
      <c r="B6" s="3" t="s">
        <v>4</v>
      </c>
      <c r="C6" s="3" t="s">
        <v>4113</v>
      </c>
      <c r="D6" s="6">
        <v>500</v>
      </c>
      <c r="E6" s="8">
        <v>525</v>
      </c>
      <c r="F6" t="s">
        <v>8218</v>
      </c>
      <c r="G6" t="s">
        <v>8224</v>
      </c>
      <c r="H6" t="s">
        <v>8246</v>
      </c>
      <c r="I6">
        <v>1455555083</v>
      </c>
      <c r="J6">
        <v>1454691083</v>
      </c>
      <c r="K6" t="b">
        <v>0</v>
      </c>
      <c r="L6">
        <v>35</v>
      </c>
      <c r="M6" t="b">
        <v>1</v>
      </c>
      <c r="N6" t="s">
        <v>8263</v>
      </c>
      <c r="O6">
        <f t="shared" si="1"/>
        <v>105</v>
      </c>
      <c r="P6">
        <f t="shared" si="2"/>
        <v>15</v>
      </c>
      <c r="Q6" s="10" t="s">
        <v>8308</v>
      </c>
      <c r="R6" t="s">
        <v>8333</v>
      </c>
      <c r="S6" s="14">
        <f t="shared" si="3"/>
        <v>42405.702349537038</v>
      </c>
      <c r="T6" s="14">
        <f t="shared" si="4"/>
        <v>41791.713252314818</v>
      </c>
      <c r="U6">
        <f t="shared" si="0"/>
        <v>2016</v>
      </c>
    </row>
    <row r="7" spans="1:21" ht="30" hidden="1" x14ac:dyDescent="0.25">
      <c r="A7">
        <v>3</v>
      </c>
      <c r="B7" s="3" t="s">
        <v>5</v>
      </c>
      <c r="C7" s="3" t="s">
        <v>4114</v>
      </c>
      <c r="D7" s="6">
        <v>10000</v>
      </c>
      <c r="E7" s="8">
        <v>10390</v>
      </c>
      <c r="F7" t="s">
        <v>8218</v>
      </c>
      <c r="G7" t="s">
        <v>8223</v>
      </c>
      <c r="H7" t="s">
        <v>8245</v>
      </c>
      <c r="I7">
        <v>1407414107</v>
      </c>
      <c r="J7">
        <v>1404822107</v>
      </c>
      <c r="K7" t="b">
        <v>0</v>
      </c>
      <c r="L7">
        <v>150</v>
      </c>
      <c r="M7" t="b">
        <v>1</v>
      </c>
      <c r="N7" t="s">
        <v>8263</v>
      </c>
      <c r="O7">
        <f t="shared" si="1"/>
        <v>104</v>
      </c>
      <c r="P7">
        <f t="shared" si="2"/>
        <v>69.27</v>
      </c>
      <c r="Q7" s="10" t="s">
        <v>8308</v>
      </c>
      <c r="R7" t="s">
        <v>8333</v>
      </c>
      <c r="S7" s="14">
        <f t="shared" si="3"/>
        <v>41828.515127314815</v>
      </c>
      <c r="T7" s="14">
        <f t="shared" si="4"/>
        <v>42508.677187499998</v>
      </c>
      <c r="U7">
        <f t="shared" si="0"/>
        <v>2014</v>
      </c>
    </row>
    <row r="8" spans="1:21" ht="60" hidden="1" x14ac:dyDescent="0.25">
      <c r="A8">
        <v>4</v>
      </c>
      <c r="B8" s="3" t="s">
        <v>6</v>
      </c>
      <c r="C8" s="3" t="s">
        <v>4115</v>
      </c>
      <c r="D8" s="6">
        <v>44000</v>
      </c>
      <c r="E8" s="8">
        <v>54116.28</v>
      </c>
      <c r="F8" t="s">
        <v>8218</v>
      </c>
      <c r="G8" t="s">
        <v>8223</v>
      </c>
      <c r="H8" t="s">
        <v>8245</v>
      </c>
      <c r="I8">
        <v>1450555279</v>
      </c>
      <c r="J8">
        <v>1447963279</v>
      </c>
      <c r="K8" t="b">
        <v>0</v>
      </c>
      <c r="L8">
        <v>284</v>
      </c>
      <c r="M8" t="b">
        <v>1</v>
      </c>
      <c r="N8" t="s">
        <v>8263</v>
      </c>
      <c r="O8">
        <f t="shared" si="1"/>
        <v>123</v>
      </c>
      <c r="P8">
        <f t="shared" si="2"/>
        <v>190.55</v>
      </c>
      <c r="Q8" s="10" t="s">
        <v>8308</v>
      </c>
      <c r="R8" t="s">
        <v>8333</v>
      </c>
      <c r="S8" s="14">
        <f t="shared" si="3"/>
        <v>42327.834247685183</v>
      </c>
      <c r="T8" s="14">
        <f t="shared" si="4"/>
        <v>41808.02648148148</v>
      </c>
      <c r="U8">
        <f t="shared" si="0"/>
        <v>2015</v>
      </c>
    </row>
    <row r="9" spans="1:21" ht="45" hidden="1" x14ac:dyDescent="0.25">
      <c r="A9">
        <v>5</v>
      </c>
      <c r="B9" s="3" t="s">
        <v>7</v>
      </c>
      <c r="C9" s="3" t="s">
        <v>4116</v>
      </c>
      <c r="D9" s="6">
        <v>3999</v>
      </c>
      <c r="E9" s="8">
        <v>4390</v>
      </c>
      <c r="F9" t="s">
        <v>8218</v>
      </c>
      <c r="G9" t="s">
        <v>8223</v>
      </c>
      <c r="H9" t="s">
        <v>8245</v>
      </c>
      <c r="I9">
        <v>1469770500</v>
      </c>
      <c r="J9">
        <v>1468362207</v>
      </c>
      <c r="K9" t="b">
        <v>0</v>
      </c>
      <c r="L9">
        <v>47</v>
      </c>
      <c r="M9" t="b">
        <v>1</v>
      </c>
      <c r="N9" t="s">
        <v>8263</v>
      </c>
      <c r="O9">
        <f t="shared" si="1"/>
        <v>110</v>
      </c>
      <c r="P9">
        <f t="shared" si="2"/>
        <v>93.4</v>
      </c>
      <c r="Q9" s="10" t="s">
        <v>8308</v>
      </c>
      <c r="R9" t="s">
        <v>8333</v>
      </c>
      <c r="S9" s="14">
        <f t="shared" si="3"/>
        <v>42563.932951388888</v>
      </c>
      <c r="T9" s="14">
        <f t="shared" si="4"/>
        <v>42256.391875000001</v>
      </c>
      <c r="U9">
        <f t="shared" si="0"/>
        <v>2016</v>
      </c>
    </row>
    <row r="10" spans="1:21" ht="60" hidden="1" x14ac:dyDescent="0.25">
      <c r="A10">
        <v>6</v>
      </c>
      <c r="B10" s="3" t="s">
        <v>8</v>
      </c>
      <c r="C10" s="3" t="s">
        <v>4117</v>
      </c>
      <c r="D10" s="6">
        <v>8000</v>
      </c>
      <c r="E10" s="8">
        <v>8519</v>
      </c>
      <c r="F10" t="s">
        <v>8218</v>
      </c>
      <c r="G10" t="s">
        <v>8223</v>
      </c>
      <c r="H10" t="s">
        <v>8245</v>
      </c>
      <c r="I10">
        <v>1402710250</v>
      </c>
      <c r="J10">
        <v>1401846250</v>
      </c>
      <c r="K10" t="b">
        <v>0</v>
      </c>
      <c r="L10">
        <v>58</v>
      </c>
      <c r="M10" t="b">
        <v>1</v>
      </c>
      <c r="N10" t="s">
        <v>8263</v>
      </c>
      <c r="O10">
        <f t="shared" si="1"/>
        <v>106</v>
      </c>
      <c r="P10">
        <f t="shared" si="2"/>
        <v>146.88</v>
      </c>
      <c r="Q10" s="10" t="s">
        <v>8308</v>
      </c>
      <c r="R10" t="s">
        <v>8333</v>
      </c>
      <c r="S10" s="14">
        <f t="shared" si="3"/>
        <v>41794.072337962964</v>
      </c>
      <c r="T10" s="14">
        <f t="shared" si="4"/>
        <v>41760.796423611115</v>
      </c>
      <c r="U10">
        <f t="shared" si="0"/>
        <v>2014</v>
      </c>
    </row>
    <row r="11" spans="1:21" ht="60" hidden="1" x14ac:dyDescent="0.25">
      <c r="A11">
        <v>7</v>
      </c>
      <c r="B11" s="3" t="s">
        <v>9</v>
      </c>
      <c r="C11" s="3" t="s">
        <v>4118</v>
      </c>
      <c r="D11" s="6">
        <v>9000</v>
      </c>
      <c r="E11" s="8">
        <v>9110</v>
      </c>
      <c r="F11" t="s">
        <v>8218</v>
      </c>
      <c r="G11" t="s">
        <v>8223</v>
      </c>
      <c r="H11" t="s">
        <v>8245</v>
      </c>
      <c r="I11">
        <v>1467680867</v>
      </c>
      <c r="J11">
        <v>1464224867</v>
      </c>
      <c r="K11" t="b">
        <v>0</v>
      </c>
      <c r="L11">
        <v>57</v>
      </c>
      <c r="M11" t="b">
        <v>1</v>
      </c>
      <c r="N11" t="s">
        <v>8263</v>
      </c>
      <c r="O11">
        <f t="shared" si="1"/>
        <v>101</v>
      </c>
      <c r="P11">
        <f t="shared" si="2"/>
        <v>159.82</v>
      </c>
      <c r="Q11" s="10" t="s">
        <v>8308</v>
      </c>
      <c r="R11" t="s">
        <v>8333</v>
      </c>
      <c r="S11" s="14">
        <f t="shared" si="3"/>
        <v>42516.047071759262</v>
      </c>
      <c r="T11" s="14">
        <f t="shared" si="4"/>
        <v>41917.731736111113</v>
      </c>
      <c r="U11">
        <f t="shared" si="0"/>
        <v>2016</v>
      </c>
    </row>
    <row r="12" spans="1:21" ht="30" hidden="1" x14ac:dyDescent="0.25">
      <c r="A12">
        <v>8</v>
      </c>
      <c r="B12" s="3" t="s">
        <v>10</v>
      </c>
      <c r="C12" s="3" t="s">
        <v>4119</v>
      </c>
      <c r="D12" s="6">
        <v>3500</v>
      </c>
      <c r="E12" s="8">
        <v>3501.52</v>
      </c>
      <c r="F12" t="s">
        <v>8218</v>
      </c>
      <c r="G12" t="s">
        <v>8223</v>
      </c>
      <c r="H12" t="s">
        <v>8245</v>
      </c>
      <c r="I12">
        <v>1460754000</v>
      </c>
      <c r="J12">
        <v>1460155212</v>
      </c>
      <c r="K12" t="b">
        <v>0</v>
      </c>
      <c r="L12">
        <v>12</v>
      </c>
      <c r="M12" t="b">
        <v>1</v>
      </c>
      <c r="N12" t="s">
        <v>8263</v>
      </c>
      <c r="O12">
        <f t="shared" si="1"/>
        <v>100</v>
      </c>
      <c r="P12">
        <f t="shared" si="2"/>
        <v>291.79000000000002</v>
      </c>
      <c r="Q12" s="10" t="s">
        <v>8308</v>
      </c>
      <c r="R12" t="s">
        <v>8333</v>
      </c>
      <c r="S12" s="14">
        <f t="shared" si="3"/>
        <v>42468.94458333333</v>
      </c>
      <c r="T12" s="14">
        <f t="shared" si="4"/>
        <v>41869.542314814818</v>
      </c>
      <c r="U12">
        <f t="shared" si="0"/>
        <v>2016</v>
      </c>
    </row>
    <row r="13" spans="1:21" ht="45" hidden="1" x14ac:dyDescent="0.25">
      <c r="A13">
        <v>9</v>
      </c>
      <c r="B13" s="3" t="s">
        <v>11</v>
      </c>
      <c r="C13" s="3" t="s">
        <v>4120</v>
      </c>
      <c r="D13" s="6">
        <v>500</v>
      </c>
      <c r="E13" s="8">
        <v>629.99</v>
      </c>
      <c r="F13" t="s">
        <v>8218</v>
      </c>
      <c r="G13" t="s">
        <v>8223</v>
      </c>
      <c r="H13" t="s">
        <v>8245</v>
      </c>
      <c r="I13">
        <v>1460860144</v>
      </c>
      <c r="J13">
        <v>1458268144</v>
      </c>
      <c r="K13" t="b">
        <v>0</v>
      </c>
      <c r="L13">
        <v>20</v>
      </c>
      <c r="M13" t="b">
        <v>1</v>
      </c>
      <c r="N13" t="s">
        <v>8263</v>
      </c>
      <c r="O13">
        <f t="shared" si="1"/>
        <v>126</v>
      </c>
      <c r="P13">
        <f t="shared" si="2"/>
        <v>31.5</v>
      </c>
      <c r="Q13" s="10" t="s">
        <v>8308</v>
      </c>
      <c r="R13" t="s">
        <v>8333</v>
      </c>
      <c r="S13" s="14">
        <f t="shared" si="3"/>
        <v>42447.103518518517</v>
      </c>
      <c r="T13" s="14">
        <f t="shared" si="4"/>
        <v>42175.816365740742</v>
      </c>
      <c r="U13">
        <f t="shared" si="0"/>
        <v>2016</v>
      </c>
    </row>
    <row r="14" spans="1:21" ht="60" hidden="1" x14ac:dyDescent="0.25">
      <c r="A14">
        <v>10</v>
      </c>
      <c r="B14" s="3" t="s">
        <v>12</v>
      </c>
      <c r="C14" s="3" t="s">
        <v>4121</v>
      </c>
      <c r="D14" s="6">
        <v>3000</v>
      </c>
      <c r="E14" s="8">
        <v>3015</v>
      </c>
      <c r="F14" t="s">
        <v>8218</v>
      </c>
      <c r="G14" t="s">
        <v>8223</v>
      </c>
      <c r="H14" t="s">
        <v>8245</v>
      </c>
      <c r="I14">
        <v>1403660279</v>
      </c>
      <c r="J14">
        <v>1400636279</v>
      </c>
      <c r="K14" t="b">
        <v>0</v>
      </c>
      <c r="L14">
        <v>19</v>
      </c>
      <c r="M14" t="b">
        <v>1</v>
      </c>
      <c r="N14" t="s">
        <v>8263</v>
      </c>
      <c r="O14">
        <f t="shared" si="1"/>
        <v>101</v>
      </c>
      <c r="P14">
        <f t="shared" si="2"/>
        <v>158.68</v>
      </c>
      <c r="Q14" s="10" t="s">
        <v>8308</v>
      </c>
      <c r="R14" t="s">
        <v>8333</v>
      </c>
      <c r="S14" s="14">
        <f t="shared" si="3"/>
        <v>41780.068043981482</v>
      </c>
      <c r="T14" s="14">
        <f t="shared" si="4"/>
        <v>42200.758240740746</v>
      </c>
      <c r="U14">
        <f t="shared" si="0"/>
        <v>2014</v>
      </c>
    </row>
    <row r="15" spans="1:21" ht="60" hidden="1" x14ac:dyDescent="0.25">
      <c r="A15">
        <v>11</v>
      </c>
      <c r="B15" s="3" t="s">
        <v>13</v>
      </c>
      <c r="C15" s="3" t="s">
        <v>4122</v>
      </c>
      <c r="D15" s="6">
        <v>5000</v>
      </c>
      <c r="E15" s="8">
        <v>6025</v>
      </c>
      <c r="F15" t="s">
        <v>8218</v>
      </c>
      <c r="G15" t="s">
        <v>8223</v>
      </c>
      <c r="H15" t="s">
        <v>8245</v>
      </c>
      <c r="I15">
        <v>1471834800</v>
      </c>
      <c r="J15">
        <v>1469126462</v>
      </c>
      <c r="K15" t="b">
        <v>0</v>
      </c>
      <c r="L15">
        <v>75</v>
      </c>
      <c r="M15" t="b">
        <v>1</v>
      </c>
      <c r="N15" t="s">
        <v>8263</v>
      </c>
      <c r="O15">
        <f t="shared" si="1"/>
        <v>121</v>
      </c>
      <c r="P15">
        <f t="shared" si="2"/>
        <v>80.33</v>
      </c>
      <c r="Q15" s="10" t="s">
        <v>8308</v>
      </c>
      <c r="R15" t="s">
        <v>8333</v>
      </c>
      <c r="S15" s="14">
        <f t="shared" si="3"/>
        <v>42572.778495370367</v>
      </c>
      <c r="T15" s="14">
        <f t="shared" si="4"/>
        <v>41878.627187500002</v>
      </c>
      <c r="U15">
        <f t="shared" si="0"/>
        <v>2016</v>
      </c>
    </row>
    <row r="16" spans="1:21" ht="60" hidden="1" x14ac:dyDescent="0.25">
      <c r="A16">
        <v>12</v>
      </c>
      <c r="B16" s="3" t="s">
        <v>14</v>
      </c>
      <c r="C16" s="3" t="s">
        <v>4123</v>
      </c>
      <c r="D16" s="6">
        <v>30000</v>
      </c>
      <c r="E16" s="8">
        <v>49588</v>
      </c>
      <c r="F16" t="s">
        <v>8218</v>
      </c>
      <c r="G16" t="s">
        <v>8223</v>
      </c>
      <c r="H16" t="s">
        <v>8245</v>
      </c>
      <c r="I16">
        <v>1405479600</v>
      </c>
      <c r="J16">
        <v>1401642425</v>
      </c>
      <c r="K16" t="b">
        <v>0</v>
      </c>
      <c r="L16">
        <v>827</v>
      </c>
      <c r="M16" t="b">
        <v>1</v>
      </c>
      <c r="N16" t="s">
        <v>8263</v>
      </c>
      <c r="O16">
        <f t="shared" si="1"/>
        <v>165</v>
      </c>
      <c r="P16">
        <f t="shared" si="2"/>
        <v>59.96</v>
      </c>
      <c r="Q16" s="10" t="s">
        <v>8308</v>
      </c>
      <c r="R16" t="s">
        <v>8333</v>
      </c>
      <c r="S16" s="14">
        <f t="shared" si="3"/>
        <v>41791.713252314818</v>
      </c>
      <c r="T16" s="14">
        <f t="shared" si="4"/>
        <v>41989.91134259259</v>
      </c>
      <c r="U16">
        <f t="shared" si="0"/>
        <v>2014</v>
      </c>
    </row>
    <row r="17" spans="1:21" ht="45" hidden="1" x14ac:dyDescent="0.25">
      <c r="A17">
        <v>13</v>
      </c>
      <c r="B17" s="3" t="s">
        <v>15</v>
      </c>
      <c r="C17" s="3" t="s">
        <v>4124</v>
      </c>
      <c r="D17" s="6">
        <v>3500</v>
      </c>
      <c r="E17" s="8">
        <v>5599</v>
      </c>
      <c r="F17" t="s">
        <v>8218</v>
      </c>
      <c r="G17" t="s">
        <v>8223</v>
      </c>
      <c r="H17" t="s">
        <v>8245</v>
      </c>
      <c r="I17">
        <v>1466713620</v>
      </c>
      <c r="J17">
        <v>1463588109</v>
      </c>
      <c r="K17" t="b">
        <v>0</v>
      </c>
      <c r="L17">
        <v>51</v>
      </c>
      <c r="M17" t="b">
        <v>1</v>
      </c>
      <c r="N17" t="s">
        <v>8263</v>
      </c>
      <c r="O17">
        <f t="shared" si="1"/>
        <v>160</v>
      </c>
      <c r="P17">
        <f t="shared" si="2"/>
        <v>109.78</v>
      </c>
      <c r="Q17" s="10" t="s">
        <v>8308</v>
      </c>
      <c r="R17" t="s">
        <v>8333</v>
      </c>
      <c r="S17" s="14">
        <f t="shared" si="3"/>
        <v>42508.677187499998</v>
      </c>
      <c r="T17" s="14">
        <f t="shared" si="4"/>
        <v>42097.778946759259</v>
      </c>
      <c r="U17">
        <f t="shared" si="0"/>
        <v>2016</v>
      </c>
    </row>
    <row r="18" spans="1:21" ht="30" hidden="1" x14ac:dyDescent="0.25">
      <c r="A18">
        <v>14</v>
      </c>
      <c r="B18" s="3" t="s">
        <v>16</v>
      </c>
      <c r="C18" s="3" t="s">
        <v>4125</v>
      </c>
      <c r="D18" s="6">
        <v>6000</v>
      </c>
      <c r="E18" s="8">
        <v>6056</v>
      </c>
      <c r="F18" t="s">
        <v>8218</v>
      </c>
      <c r="G18" t="s">
        <v>8225</v>
      </c>
      <c r="H18" t="s">
        <v>8247</v>
      </c>
      <c r="I18">
        <v>1405259940</v>
      </c>
      <c r="J18">
        <v>1403051888</v>
      </c>
      <c r="K18" t="b">
        <v>0</v>
      </c>
      <c r="L18">
        <v>41</v>
      </c>
      <c r="M18" t="b">
        <v>1</v>
      </c>
      <c r="N18" t="s">
        <v>8263</v>
      </c>
      <c r="O18">
        <f t="shared" si="1"/>
        <v>101</v>
      </c>
      <c r="P18">
        <f t="shared" si="2"/>
        <v>147.71</v>
      </c>
      <c r="Q18" s="10" t="s">
        <v>8308</v>
      </c>
      <c r="R18" t="s">
        <v>8333</v>
      </c>
      <c r="S18" s="14">
        <f t="shared" si="3"/>
        <v>41808.02648148148</v>
      </c>
      <c r="T18" s="14">
        <f t="shared" si="4"/>
        <v>42229.820173611108</v>
      </c>
      <c r="U18">
        <f t="shared" si="0"/>
        <v>2014</v>
      </c>
    </row>
    <row r="19" spans="1:21" ht="45" hidden="1" x14ac:dyDescent="0.25">
      <c r="A19">
        <v>15</v>
      </c>
      <c r="B19" s="3" t="s">
        <v>17</v>
      </c>
      <c r="C19" s="3" t="s">
        <v>4126</v>
      </c>
      <c r="D19" s="6">
        <v>2000</v>
      </c>
      <c r="E19" s="8">
        <v>2132</v>
      </c>
      <c r="F19" t="s">
        <v>8218</v>
      </c>
      <c r="G19" t="s">
        <v>8226</v>
      </c>
      <c r="H19" t="s">
        <v>8248</v>
      </c>
      <c r="I19">
        <v>1443384840</v>
      </c>
      <c r="J19">
        <v>1441790658</v>
      </c>
      <c r="K19" t="b">
        <v>0</v>
      </c>
      <c r="L19">
        <v>98</v>
      </c>
      <c r="M19" t="b">
        <v>1</v>
      </c>
      <c r="N19" t="s">
        <v>8263</v>
      </c>
      <c r="O19">
        <f t="shared" si="1"/>
        <v>107</v>
      </c>
      <c r="P19">
        <f t="shared" si="2"/>
        <v>21.76</v>
      </c>
      <c r="Q19" s="10" t="s">
        <v>8308</v>
      </c>
      <c r="R19" t="s">
        <v>8333</v>
      </c>
      <c r="S19" s="14">
        <f t="shared" si="3"/>
        <v>42256.391875000001</v>
      </c>
      <c r="T19" s="14">
        <f t="shared" si="4"/>
        <v>42318.025011574078</v>
      </c>
      <c r="U19">
        <f t="shared" si="0"/>
        <v>2015</v>
      </c>
    </row>
    <row r="20" spans="1:21" ht="60" hidden="1" x14ac:dyDescent="0.25">
      <c r="A20">
        <v>16</v>
      </c>
      <c r="B20" s="3" t="s">
        <v>18</v>
      </c>
      <c r="C20" s="3" t="s">
        <v>4127</v>
      </c>
      <c r="D20" s="6">
        <v>12000</v>
      </c>
      <c r="E20" s="8">
        <v>12029</v>
      </c>
      <c r="F20" t="s">
        <v>8218</v>
      </c>
      <c r="G20" t="s">
        <v>8223</v>
      </c>
      <c r="H20" t="s">
        <v>8245</v>
      </c>
      <c r="I20">
        <v>1402896600</v>
      </c>
      <c r="J20">
        <v>1398971211</v>
      </c>
      <c r="K20" t="b">
        <v>0</v>
      </c>
      <c r="L20">
        <v>70</v>
      </c>
      <c r="M20" t="b">
        <v>1</v>
      </c>
      <c r="N20" t="s">
        <v>8263</v>
      </c>
      <c r="O20">
        <f t="shared" si="1"/>
        <v>100</v>
      </c>
      <c r="P20">
        <f t="shared" si="2"/>
        <v>171.84</v>
      </c>
      <c r="Q20" s="10" t="s">
        <v>8308</v>
      </c>
      <c r="R20" t="s">
        <v>8333</v>
      </c>
      <c r="S20" s="14">
        <f t="shared" si="3"/>
        <v>41760.796423611115</v>
      </c>
      <c r="T20" s="14">
        <f t="shared" si="4"/>
        <v>41828.515555555554</v>
      </c>
      <c r="U20">
        <f t="shared" si="0"/>
        <v>2014</v>
      </c>
    </row>
    <row r="21" spans="1:21" ht="60" hidden="1" x14ac:dyDescent="0.25">
      <c r="A21">
        <v>17</v>
      </c>
      <c r="B21" s="3" t="s">
        <v>19</v>
      </c>
      <c r="C21" s="3" t="s">
        <v>4128</v>
      </c>
      <c r="D21" s="6">
        <v>1500</v>
      </c>
      <c r="E21" s="8">
        <v>1510</v>
      </c>
      <c r="F21" t="s">
        <v>8218</v>
      </c>
      <c r="G21" t="s">
        <v>8224</v>
      </c>
      <c r="H21" t="s">
        <v>8246</v>
      </c>
      <c r="I21">
        <v>1415126022</v>
      </c>
      <c r="J21">
        <v>1412530422</v>
      </c>
      <c r="K21" t="b">
        <v>0</v>
      </c>
      <c r="L21">
        <v>36</v>
      </c>
      <c r="M21" t="b">
        <v>1</v>
      </c>
      <c r="N21" t="s">
        <v>8263</v>
      </c>
      <c r="O21">
        <f t="shared" si="1"/>
        <v>101</v>
      </c>
      <c r="P21">
        <f t="shared" si="2"/>
        <v>41.94</v>
      </c>
      <c r="Q21" s="10" t="s">
        <v>8308</v>
      </c>
      <c r="R21" t="s">
        <v>8333</v>
      </c>
      <c r="S21" s="14">
        <f t="shared" si="3"/>
        <v>41917.731736111113</v>
      </c>
      <c r="T21" s="14">
        <f t="shared" si="4"/>
        <v>41929.164733796293</v>
      </c>
      <c r="U21">
        <f t="shared" si="0"/>
        <v>2014</v>
      </c>
    </row>
    <row r="22" spans="1:21" ht="45" hidden="1" x14ac:dyDescent="0.25">
      <c r="A22">
        <v>18</v>
      </c>
      <c r="B22" s="3" t="s">
        <v>20</v>
      </c>
      <c r="C22" s="3" t="s">
        <v>4129</v>
      </c>
      <c r="D22" s="6">
        <v>30000</v>
      </c>
      <c r="E22" s="8">
        <v>31896.33</v>
      </c>
      <c r="F22" t="s">
        <v>8218</v>
      </c>
      <c r="G22" t="s">
        <v>8223</v>
      </c>
      <c r="H22" t="s">
        <v>8245</v>
      </c>
      <c r="I22">
        <v>1410958856</v>
      </c>
      <c r="J22">
        <v>1408366856</v>
      </c>
      <c r="K22" t="b">
        <v>0</v>
      </c>
      <c r="L22">
        <v>342</v>
      </c>
      <c r="M22" t="b">
        <v>1</v>
      </c>
      <c r="N22" t="s">
        <v>8263</v>
      </c>
      <c r="O22">
        <f t="shared" si="1"/>
        <v>106</v>
      </c>
      <c r="P22">
        <f t="shared" si="2"/>
        <v>93.26</v>
      </c>
      <c r="Q22" s="10" t="s">
        <v>8308</v>
      </c>
      <c r="R22" t="s">
        <v>8333</v>
      </c>
      <c r="S22" s="14">
        <f t="shared" si="3"/>
        <v>41869.542314814818</v>
      </c>
      <c r="T22" s="14">
        <f t="shared" si="4"/>
        <v>42324.96393518518</v>
      </c>
      <c r="U22">
        <f t="shared" si="0"/>
        <v>2014</v>
      </c>
    </row>
    <row r="23" spans="1:21" ht="60" hidden="1" x14ac:dyDescent="0.25">
      <c r="A23">
        <v>19</v>
      </c>
      <c r="B23" s="3" t="s">
        <v>21</v>
      </c>
      <c r="C23" s="3" t="s">
        <v>4130</v>
      </c>
      <c r="D23" s="6">
        <v>850</v>
      </c>
      <c r="E23" s="8">
        <v>1235</v>
      </c>
      <c r="F23" t="s">
        <v>8218</v>
      </c>
      <c r="G23" t="s">
        <v>8223</v>
      </c>
      <c r="H23" t="s">
        <v>8245</v>
      </c>
      <c r="I23">
        <v>1437420934</v>
      </c>
      <c r="J23">
        <v>1434828934</v>
      </c>
      <c r="K23" t="b">
        <v>0</v>
      </c>
      <c r="L23">
        <v>22</v>
      </c>
      <c r="M23" t="b">
        <v>1</v>
      </c>
      <c r="N23" t="s">
        <v>8263</v>
      </c>
      <c r="O23">
        <f t="shared" si="1"/>
        <v>145</v>
      </c>
      <c r="P23">
        <f t="shared" si="2"/>
        <v>56.14</v>
      </c>
      <c r="Q23" s="10" t="s">
        <v>8308</v>
      </c>
      <c r="R23" t="s">
        <v>8333</v>
      </c>
      <c r="S23" s="14">
        <f t="shared" si="3"/>
        <v>42175.816365740742</v>
      </c>
      <c r="T23" s="14">
        <f t="shared" si="4"/>
        <v>41812.67324074074</v>
      </c>
      <c r="U23">
        <f t="shared" si="0"/>
        <v>2015</v>
      </c>
    </row>
    <row r="24" spans="1:21" ht="45" hidden="1" x14ac:dyDescent="0.25">
      <c r="A24">
        <v>20</v>
      </c>
      <c r="B24" s="3" t="s">
        <v>22</v>
      </c>
      <c r="C24" s="3" t="s">
        <v>4131</v>
      </c>
      <c r="D24" s="6">
        <v>2000</v>
      </c>
      <c r="E24" s="8">
        <v>2004</v>
      </c>
      <c r="F24" t="s">
        <v>8218</v>
      </c>
      <c r="G24" t="s">
        <v>8223</v>
      </c>
      <c r="H24" t="s">
        <v>8245</v>
      </c>
      <c r="I24">
        <v>1442167912</v>
      </c>
      <c r="J24">
        <v>1436983912</v>
      </c>
      <c r="K24" t="b">
        <v>0</v>
      </c>
      <c r="L24">
        <v>25</v>
      </c>
      <c r="M24" t="b">
        <v>1</v>
      </c>
      <c r="N24" t="s">
        <v>8263</v>
      </c>
      <c r="O24">
        <f t="shared" si="1"/>
        <v>100</v>
      </c>
      <c r="P24">
        <f t="shared" si="2"/>
        <v>80.16</v>
      </c>
      <c r="Q24" s="10" t="s">
        <v>8308</v>
      </c>
      <c r="R24" t="s">
        <v>8333</v>
      </c>
      <c r="S24" s="14">
        <f t="shared" si="3"/>
        <v>42200.758240740746</v>
      </c>
      <c r="T24" s="14">
        <f t="shared" si="4"/>
        <v>41842.292997685188</v>
      </c>
      <c r="U24">
        <f t="shared" si="0"/>
        <v>2015</v>
      </c>
    </row>
    <row r="25" spans="1:21" ht="45" hidden="1" x14ac:dyDescent="0.25">
      <c r="A25">
        <v>21</v>
      </c>
      <c r="B25" s="3" t="s">
        <v>23</v>
      </c>
      <c r="C25" s="3" t="s">
        <v>4132</v>
      </c>
      <c r="D25" s="6">
        <v>18500</v>
      </c>
      <c r="E25" s="8">
        <v>20190</v>
      </c>
      <c r="F25" t="s">
        <v>8218</v>
      </c>
      <c r="G25" t="s">
        <v>8223</v>
      </c>
      <c r="H25" t="s">
        <v>8245</v>
      </c>
      <c r="I25">
        <v>1411743789</v>
      </c>
      <c r="J25">
        <v>1409151789</v>
      </c>
      <c r="K25" t="b">
        <v>0</v>
      </c>
      <c r="L25">
        <v>101</v>
      </c>
      <c r="M25" t="b">
        <v>1</v>
      </c>
      <c r="N25" t="s">
        <v>8263</v>
      </c>
      <c r="O25">
        <f t="shared" si="1"/>
        <v>109</v>
      </c>
      <c r="P25">
        <f t="shared" si="2"/>
        <v>199.9</v>
      </c>
      <c r="Q25" s="10" t="s">
        <v>8308</v>
      </c>
      <c r="R25" t="s">
        <v>8333</v>
      </c>
      <c r="S25" s="14">
        <f t="shared" si="3"/>
        <v>41878.627187500002</v>
      </c>
      <c r="T25" s="14">
        <f t="shared" si="4"/>
        <v>42376.79206018518</v>
      </c>
      <c r="U25">
        <f t="shared" si="0"/>
        <v>2014</v>
      </c>
    </row>
    <row r="26" spans="1:21" ht="30" hidden="1" x14ac:dyDescent="0.25">
      <c r="A26">
        <v>22</v>
      </c>
      <c r="B26" s="3" t="s">
        <v>24</v>
      </c>
      <c r="C26" s="3" t="s">
        <v>4133</v>
      </c>
      <c r="D26" s="6">
        <v>350</v>
      </c>
      <c r="E26" s="8">
        <v>410</v>
      </c>
      <c r="F26" t="s">
        <v>8218</v>
      </c>
      <c r="G26" t="s">
        <v>8223</v>
      </c>
      <c r="H26" t="s">
        <v>8245</v>
      </c>
      <c r="I26">
        <v>1420099140</v>
      </c>
      <c r="J26">
        <v>1418766740</v>
      </c>
      <c r="K26" t="b">
        <v>0</v>
      </c>
      <c r="L26">
        <v>8</v>
      </c>
      <c r="M26" t="b">
        <v>1</v>
      </c>
      <c r="N26" t="s">
        <v>8263</v>
      </c>
      <c r="O26">
        <f t="shared" si="1"/>
        <v>117</v>
      </c>
      <c r="P26">
        <f t="shared" si="2"/>
        <v>51.25</v>
      </c>
      <c r="Q26" s="10" t="s">
        <v>8308</v>
      </c>
      <c r="R26" t="s">
        <v>8333</v>
      </c>
      <c r="S26" s="14">
        <f t="shared" si="3"/>
        <v>41989.91134259259</v>
      </c>
      <c r="T26" s="14">
        <f t="shared" si="4"/>
        <v>42461.627511574072</v>
      </c>
      <c r="U26">
        <f t="shared" si="0"/>
        <v>2014</v>
      </c>
    </row>
    <row r="27" spans="1:21" ht="45" hidden="1" x14ac:dyDescent="0.25">
      <c r="A27">
        <v>23</v>
      </c>
      <c r="B27" s="3" t="s">
        <v>25</v>
      </c>
      <c r="C27" s="3" t="s">
        <v>4134</v>
      </c>
      <c r="D27" s="6">
        <v>2000</v>
      </c>
      <c r="E27" s="8">
        <v>2370</v>
      </c>
      <c r="F27" t="s">
        <v>8218</v>
      </c>
      <c r="G27" t="s">
        <v>8223</v>
      </c>
      <c r="H27" t="s">
        <v>8245</v>
      </c>
      <c r="I27">
        <v>1430407200</v>
      </c>
      <c r="J27">
        <v>1428086501</v>
      </c>
      <c r="K27" t="b">
        <v>0</v>
      </c>
      <c r="L27">
        <v>23</v>
      </c>
      <c r="M27" t="b">
        <v>1</v>
      </c>
      <c r="N27" t="s">
        <v>8263</v>
      </c>
      <c r="O27">
        <f t="shared" si="1"/>
        <v>119</v>
      </c>
      <c r="P27">
        <f t="shared" si="2"/>
        <v>103.04</v>
      </c>
      <c r="Q27" s="10" t="s">
        <v>8308</v>
      </c>
      <c r="R27" t="s">
        <v>8333</v>
      </c>
      <c r="S27" s="14">
        <f t="shared" si="3"/>
        <v>42097.778946759259</v>
      </c>
      <c r="T27" s="14">
        <f t="shared" si="4"/>
        <v>42286.660891203705</v>
      </c>
      <c r="U27">
        <f t="shared" si="0"/>
        <v>2015</v>
      </c>
    </row>
    <row r="28" spans="1:21" ht="30" hidden="1" x14ac:dyDescent="0.25">
      <c r="A28">
        <v>24</v>
      </c>
      <c r="B28" s="3" t="s">
        <v>26</v>
      </c>
      <c r="C28" s="3" t="s">
        <v>4135</v>
      </c>
      <c r="D28" s="6">
        <v>35000</v>
      </c>
      <c r="E28" s="8">
        <v>38082.69</v>
      </c>
      <c r="F28" t="s">
        <v>8218</v>
      </c>
      <c r="G28" t="s">
        <v>8223</v>
      </c>
      <c r="H28" t="s">
        <v>8245</v>
      </c>
      <c r="I28">
        <v>1442345940</v>
      </c>
      <c r="J28">
        <v>1439494863</v>
      </c>
      <c r="K28" t="b">
        <v>0</v>
      </c>
      <c r="L28">
        <v>574</v>
      </c>
      <c r="M28" t="b">
        <v>1</v>
      </c>
      <c r="N28" t="s">
        <v>8263</v>
      </c>
      <c r="O28">
        <f t="shared" si="1"/>
        <v>109</v>
      </c>
      <c r="P28">
        <f t="shared" si="2"/>
        <v>66.349999999999994</v>
      </c>
      <c r="Q28" s="10" t="s">
        <v>8308</v>
      </c>
      <c r="R28" t="s">
        <v>8333</v>
      </c>
      <c r="S28" s="14">
        <f t="shared" si="3"/>
        <v>42229.820173611108</v>
      </c>
      <c r="T28" s="14">
        <f t="shared" si="4"/>
        <v>41841.321770833332</v>
      </c>
      <c r="U28">
        <f t="shared" si="0"/>
        <v>2015</v>
      </c>
    </row>
    <row r="29" spans="1:21" ht="60" hidden="1" x14ac:dyDescent="0.25">
      <c r="A29">
        <v>25</v>
      </c>
      <c r="B29" s="3" t="s">
        <v>27</v>
      </c>
      <c r="C29" s="3" t="s">
        <v>4136</v>
      </c>
      <c r="D29" s="6">
        <v>600</v>
      </c>
      <c r="E29" s="8">
        <v>800</v>
      </c>
      <c r="F29" t="s">
        <v>8218</v>
      </c>
      <c r="G29" t="s">
        <v>8223</v>
      </c>
      <c r="H29" t="s">
        <v>8245</v>
      </c>
      <c r="I29">
        <v>1452299761</v>
      </c>
      <c r="J29">
        <v>1447115761</v>
      </c>
      <c r="K29" t="b">
        <v>0</v>
      </c>
      <c r="L29">
        <v>14</v>
      </c>
      <c r="M29" t="b">
        <v>1</v>
      </c>
      <c r="N29" t="s">
        <v>8263</v>
      </c>
      <c r="O29">
        <f t="shared" si="1"/>
        <v>133</v>
      </c>
      <c r="P29">
        <f t="shared" si="2"/>
        <v>57.14</v>
      </c>
      <c r="Q29" s="10" t="s">
        <v>8308</v>
      </c>
      <c r="R29" t="s">
        <v>8333</v>
      </c>
      <c r="S29" s="14">
        <f t="shared" si="3"/>
        <v>42318.025011574078</v>
      </c>
      <c r="T29" s="14">
        <f t="shared" si="4"/>
        <v>42098.291828703703</v>
      </c>
      <c r="U29">
        <f t="shared" si="0"/>
        <v>2015</v>
      </c>
    </row>
    <row r="30" spans="1:21" ht="45" hidden="1" x14ac:dyDescent="0.25">
      <c r="A30">
        <v>26</v>
      </c>
      <c r="B30" s="3" t="s">
        <v>28</v>
      </c>
      <c r="C30" s="3" t="s">
        <v>4137</v>
      </c>
      <c r="D30" s="6">
        <v>1250</v>
      </c>
      <c r="E30" s="8">
        <v>1940</v>
      </c>
      <c r="F30" t="s">
        <v>8218</v>
      </c>
      <c r="G30" t="s">
        <v>8223</v>
      </c>
      <c r="H30" t="s">
        <v>8245</v>
      </c>
      <c r="I30">
        <v>1408278144</v>
      </c>
      <c r="J30">
        <v>1404822144</v>
      </c>
      <c r="K30" t="b">
        <v>0</v>
      </c>
      <c r="L30">
        <v>19</v>
      </c>
      <c r="M30" t="b">
        <v>1</v>
      </c>
      <c r="N30" t="s">
        <v>8263</v>
      </c>
      <c r="O30">
        <f t="shared" si="1"/>
        <v>155</v>
      </c>
      <c r="P30">
        <f t="shared" si="2"/>
        <v>102.11</v>
      </c>
      <c r="Q30" s="10" t="s">
        <v>8308</v>
      </c>
      <c r="R30" t="s">
        <v>8333</v>
      </c>
      <c r="S30" s="14">
        <f t="shared" si="3"/>
        <v>41828.515555555554</v>
      </c>
      <c r="T30" s="14">
        <f t="shared" si="4"/>
        <v>42068.307002314818</v>
      </c>
      <c r="U30">
        <f t="shared" si="0"/>
        <v>2014</v>
      </c>
    </row>
    <row r="31" spans="1:21" ht="45" hidden="1" x14ac:dyDescent="0.25">
      <c r="A31">
        <v>27</v>
      </c>
      <c r="B31" s="3" t="s">
        <v>29</v>
      </c>
      <c r="C31" s="3" t="s">
        <v>4138</v>
      </c>
      <c r="D31" s="6">
        <v>20000</v>
      </c>
      <c r="E31" s="8">
        <v>22345</v>
      </c>
      <c r="F31" t="s">
        <v>8218</v>
      </c>
      <c r="G31" t="s">
        <v>8227</v>
      </c>
      <c r="H31" t="s">
        <v>8249</v>
      </c>
      <c r="I31">
        <v>1416113833</v>
      </c>
      <c r="J31">
        <v>1413518233</v>
      </c>
      <c r="K31" t="b">
        <v>0</v>
      </c>
      <c r="L31">
        <v>150</v>
      </c>
      <c r="M31" t="b">
        <v>1</v>
      </c>
      <c r="N31" t="s">
        <v>8263</v>
      </c>
      <c r="O31">
        <f t="shared" si="1"/>
        <v>112</v>
      </c>
      <c r="P31">
        <f t="shared" si="2"/>
        <v>148.97</v>
      </c>
      <c r="Q31" s="10" t="s">
        <v>8308</v>
      </c>
      <c r="R31" t="s">
        <v>8333</v>
      </c>
      <c r="S31" s="14">
        <f t="shared" si="3"/>
        <v>41929.164733796293</v>
      </c>
      <c r="T31" s="14">
        <f t="shared" si="4"/>
        <v>42032.693043981482</v>
      </c>
      <c r="U31">
        <f t="shared" si="0"/>
        <v>2014</v>
      </c>
    </row>
    <row r="32" spans="1:21" ht="30" hidden="1" x14ac:dyDescent="0.25">
      <c r="A32">
        <v>28</v>
      </c>
      <c r="B32" s="3" t="s">
        <v>30</v>
      </c>
      <c r="C32" s="3" t="s">
        <v>4139</v>
      </c>
      <c r="D32" s="6">
        <v>12000</v>
      </c>
      <c r="E32" s="8">
        <v>12042</v>
      </c>
      <c r="F32" t="s">
        <v>8218</v>
      </c>
      <c r="G32" t="s">
        <v>8223</v>
      </c>
      <c r="H32" t="s">
        <v>8245</v>
      </c>
      <c r="I32">
        <v>1450307284</v>
      </c>
      <c r="J32">
        <v>1447715284</v>
      </c>
      <c r="K32" t="b">
        <v>0</v>
      </c>
      <c r="L32">
        <v>71</v>
      </c>
      <c r="M32" t="b">
        <v>1</v>
      </c>
      <c r="N32" t="s">
        <v>8263</v>
      </c>
      <c r="O32">
        <f t="shared" si="1"/>
        <v>100</v>
      </c>
      <c r="P32">
        <f t="shared" si="2"/>
        <v>169.61</v>
      </c>
      <c r="Q32" s="10" t="s">
        <v>8308</v>
      </c>
      <c r="R32" t="s">
        <v>8333</v>
      </c>
      <c r="S32" s="14">
        <f t="shared" si="3"/>
        <v>42324.96393518518</v>
      </c>
      <c r="T32" s="14">
        <f t="shared" si="4"/>
        <v>41375.057222222218</v>
      </c>
      <c r="U32">
        <f t="shared" si="0"/>
        <v>2015</v>
      </c>
    </row>
    <row r="33" spans="1:21" ht="60" hidden="1" x14ac:dyDescent="0.25">
      <c r="A33">
        <v>29</v>
      </c>
      <c r="B33" s="3" t="s">
        <v>31</v>
      </c>
      <c r="C33" s="3" t="s">
        <v>4140</v>
      </c>
      <c r="D33" s="6">
        <v>3000</v>
      </c>
      <c r="E33" s="8">
        <v>3700</v>
      </c>
      <c r="F33" t="s">
        <v>8218</v>
      </c>
      <c r="G33" t="s">
        <v>8224</v>
      </c>
      <c r="H33" t="s">
        <v>8246</v>
      </c>
      <c r="I33">
        <v>1406045368</v>
      </c>
      <c r="J33">
        <v>1403453368</v>
      </c>
      <c r="K33" t="b">
        <v>0</v>
      </c>
      <c r="L33">
        <v>117</v>
      </c>
      <c r="M33" t="b">
        <v>1</v>
      </c>
      <c r="N33" t="s">
        <v>8263</v>
      </c>
      <c r="O33">
        <f t="shared" si="1"/>
        <v>123</v>
      </c>
      <c r="P33">
        <f t="shared" si="2"/>
        <v>31.62</v>
      </c>
      <c r="Q33" s="10" t="s">
        <v>8308</v>
      </c>
      <c r="R33" t="s">
        <v>8333</v>
      </c>
      <c r="S33" s="14">
        <f t="shared" si="3"/>
        <v>41812.67324074074</v>
      </c>
      <c r="T33" s="14">
        <f t="shared" si="4"/>
        <v>41754.047083333331</v>
      </c>
      <c r="U33">
        <f t="shared" si="0"/>
        <v>2014</v>
      </c>
    </row>
    <row r="34" spans="1:21" ht="45" hidden="1" x14ac:dyDescent="0.25">
      <c r="A34">
        <v>30</v>
      </c>
      <c r="B34" s="3" t="s">
        <v>32</v>
      </c>
      <c r="C34" s="3" t="s">
        <v>4141</v>
      </c>
      <c r="D34" s="6">
        <v>4000</v>
      </c>
      <c r="E34" s="8">
        <v>4051.99</v>
      </c>
      <c r="F34" t="s">
        <v>8218</v>
      </c>
      <c r="G34" t="s">
        <v>8223</v>
      </c>
      <c r="H34" t="s">
        <v>8245</v>
      </c>
      <c r="I34">
        <v>1408604515</v>
      </c>
      <c r="J34">
        <v>1406012515</v>
      </c>
      <c r="K34" t="b">
        <v>0</v>
      </c>
      <c r="L34">
        <v>53</v>
      </c>
      <c r="M34" t="b">
        <v>1</v>
      </c>
      <c r="N34" t="s">
        <v>8263</v>
      </c>
      <c r="O34">
        <f t="shared" si="1"/>
        <v>101</v>
      </c>
      <c r="P34">
        <f t="shared" si="2"/>
        <v>76.45</v>
      </c>
      <c r="Q34" s="10" t="s">
        <v>8308</v>
      </c>
      <c r="R34" t="s">
        <v>8333</v>
      </c>
      <c r="S34" s="14">
        <f t="shared" si="3"/>
        <v>41842.292997685188</v>
      </c>
      <c r="T34" s="14">
        <f t="shared" si="4"/>
        <v>41789.21398148148</v>
      </c>
      <c r="U34">
        <f t="shared" si="0"/>
        <v>2014</v>
      </c>
    </row>
    <row r="35" spans="1:21" ht="45" hidden="1" x14ac:dyDescent="0.25">
      <c r="A35">
        <v>31</v>
      </c>
      <c r="B35" s="3" t="s">
        <v>33</v>
      </c>
      <c r="C35" s="3" t="s">
        <v>4142</v>
      </c>
      <c r="D35" s="6">
        <v>13</v>
      </c>
      <c r="E35" s="8">
        <v>13</v>
      </c>
      <c r="F35" t="s">
        <v>8218</v>
      </c>
      <c r="G35" t="s">
        <v>8223</v>
      </c>
      <c r="H35" t="s">
        <v>8245</v>
      </c>
      <c r="I35">
        <v>1453748434</v>
      </c>
      <c r="J35">
        <v>1452193234</v>
      </c>
      <c r="K35" t="b">
        <v>0</v>
      </c>
      <c r="L35">
        <v>1</v>
      </c>
      <c r="M35" t="b">
        <v>1</v>
      </c>
      <c r="N35" t="s">
        <v>8263</v>
      </c>
      <c r="O35">
        <f t="shared" si="1"/>
        <v>100</v>
      </c>
      <c r="P35">
        <f t="shared" si="2"/>
        <v>13</v>
      </c>
      <c r="Q35" s="10" t="s">
        <v>8308</v>
      </c>
      <c r="R35" t="s">
        <v>8333</v>
      </c>
      <c r="S35" s="14">
        <f t="shared" si="3"/>
        <v>42376.79206018518</v>
      </c>
      <c r="T35" s="14">
        <f t="shared" si="4"/>
        <v>41887.568912037037</v>
      </c>
      <c r="U35">
        <f t="shared" si="0"/>
        <v>2016</v>
      </c>
    </row>
    <row r="36" spans="1:21" ht="60" hidden="1" x14ac:dyDescent="0.25">
      <c r="A36">
        <v>32</v>
      </c>
      <c r="B36" s="3" t="s">
        <v>34</v>
      </c>
      <c r="C36" s="3" t="s">
        <v>4143</v>
      </c>
      <c r="D36" s="6">
        <v>28450</v>
      </c>
      <c r="E36" s="8">
        <v>28520</v>
      </c>
      <c r="F36" t="s">
        <v>8218</v>
      </c>
      <c r="G36" t="s">
        <v>8223</v>
      </c>
      <c r="H36" t="s">
        <v>8245</v>
      </c>
      <c r="I36">
        <v>1463111940</v>
      </c>
      <c r="J36">
        <v>1459523017</v>
      </c>
      <c r="K36" t="b">
        <v>0</v>
      </c>
      <c r="L36">
        <v>89</v>
      </c>
      <c r="M36" t="b">
        <v>1</v>
      </c>
      <c r="N36" t="s">
        <v>8263</v>
      </c>
      <c r="O36">
        <f t="shared" si="1"/>
        <v>100</v>
      </c>
      <c r="P36">
        <f t="shared" si="2"/>
        <v>320.45</v>
      </c>
      <c r="Q36" s="10" t="s">
        <v>8308</v>
      </c>
      <c r="R36" t="s">
        <v>8333</v>
      </c>
      <c r="S36" s="14">
        <f t="shared" si="3"/>
        <v>42461.627511574072</v>
      </c>
      <c r="T36" s="14">
        <f t="shared" si="4"/>
        <v>41971.639189814814</v>
      </c>
      <c r="U36">
        <f t="shared" si="0"/>
        <v>2016</v>
      </c>
    </row>
    <row r="37" spans="1:21" ht="60" hidden="1" x14ac:dyDescent="0.25">
      <c r="A37">
        <v>33</v>
      </c>
      <c r="B37" s="3" t="s">
        <v>35</v>
      </c>
      <c r="C37" s="3" t="s">
        <v>4144</v>
      </c>
      <c r="D37" s="6">
        <v>5250</v>
      </c>
      <c r="E37" s="8">
        <v>5360</v>
      </c>
      <c r="F37" t="s">
        <v>8218</v>
      </c>
      <c r="G37" t="s">
        <v>8223</v>
      </c>
      <c r="H37" t="s">
        <v>8245</v>
      </c>
      <c r="I37">
        <v>1447001501</v>
      </c>
      <c r="J37">
        <v>1444405901</v>
      </c>
      <c r="K37" t="b">
        <v>0</v>
      </c>
      <c r="L37">
        <v>64</v>
      </c>
      <c r="M37" t="b">
        <v>1</v>
      </c>
      <c r="N37" t="s">
        <v>8263</v>
      </c>
      <c r="O37">
        <f t="shared" si="1"/>
        <v>102</v>
      </c>
      <c r="P37">
        <f t="shared" si="2"/>
        <v>83.75</v>
      </c>
      <c r="Q37" s="10" t="s">
        <v>8308</v>
      </c>
      <c r="R37" t="s">
        <v>8333</v>
      </c>
      <c r="S37" s="14">
        <f t="shared" si="3"/>
        <v>42286.660891203705</v>
      </c>
      <c r="T37" s="14">
        <f t="shared" si="4"/>
        <v>41802.790347222224</v>
      </c>
      <c r="U37">
        <f t="shared" si="0"/>
        <v>2015</v>
      </c>
    </row>
    <row r="38" spans="1:21" ht="60" hidden="1" x14ac:dyDescent="0.25">
      <c r="A38">
        <v>34</v>
      </c>
      <c r="B38" s="3" t="s">
        <v>36</v>
      </c>
      <c r="C38" s="3" t="s">
        <v>4145</v>
      </c>
      <c r="D38" s="6">
        <v>2600</v>
      </c>
      <c r="E38" s="8">
        <v>3392</v>
      </c>
      <c r="F38" t="s">
        <v>8218</v>
      </c>
      <c r="G38" t="s">
        <v>8223</v>
      </c>
      <c r="H38" t="s">
        <v>8245</v>
      </c>
      <c r="I38">
        <v>1407224601</v>
      </c>
      <c r="J38">
        <v>1405928601</v>
      </c>
      <c r="K38" t="b">
        <v>0</v>
      </c>
      <c r="L38">
        <v>68</v>
      </c>
      <c r="M38" t="b">
        <v>1</v>
      </c>
      <c r="N38" t="s">
        <v>8263</v>
      </c>
      <c r="O38">
        <f t="shared" si="1"/>
        <v>130</v>
      </c>
      <c r="P38">
        <f t="shared" si="2"/>
        <v>49.88</v>
      </c>
      <c r="Q38" s="10" t="s">
        <v>8308</v>
      </c>
      <c r="R38" t="s">
        <v>8333</v>
      </c>
      <c r="S38" s="14">
        <f t="shared" si="3"/>
        <v>41841.321770833332</v>
      </c>
      <c r="T38" s="14">
        <f t="shared" si="4"/>
        <v>41874.098807870374</v>
      </c>
      <c r="U38">
        <f t="shared" si="0"/>
        <v>2014</v>
      </c>
    </row>
    <row r="39" spans="1:21" ht="45" hidden="1" x14ac:dyDescent="0.25">
      <c r="A39">
        <v>35</v>
      </c>
      <c r="B39" s="3" t="s">
        <v>37</v>
      </c>
      <c r="C39" s="3" t="s">
        <v>4146</v>
      </c>
      <c r="D39" s="6">
        <v>1000</v>
      </c>
      <c r="E39" s="8">
        <v>1665</v>
      </c>
      <c r="F39" t="s">
        <v>8218</v>
      </c>
      <c r="G39" t="s">
        <v>8223</v>
      </c>
      <c r="H39" t="s">
        <v>8245</v>
      </c>
      <c r="I39">
        <v>1430179200</v>
      </c>
      <c r="J39">
        <v>1428130814</v>
      </c>
      <c r="K39" t="b">
        <v>0</v>
      </c>
      <c r="L39">
        <v>28</v>
      </c>
      <c r="M39" t="b">
        <v>1</v>
      </c>
      <c r="N39" t="s">
        <v>8263</v>
      </c>
      <c r="O39">
        <f t="shared" si="1"/>
        <v>167</v>
      </c>
      <c r="P39">
        <f t="shared" si="2"/>
        <v>59.46</v>
      </c>
      <c r="Q39" s="10" t="s">
        <v>8308</v>
      </c>
      <c r="R39" t="s">
        <v>8333</v>
      </c>
      <c r="S39" s="14">
        <f t="shared" si="3"/>
        <v>42098.291828703703</v>
      </c>
      <c r="T39" s="14">
        <f t="shared" si="4"/>
        <v>42457.623923611114</v>
      </c>
      <c r="U39">
        <f t="shared" si="0"/>
        <v>2015</v>
      </c>
    </row>
    <row r="40" spans="1:21" ht="30" hidden="1" x14ac:dyDescent="0.25">
      <c r="A40">
        <v>36</v>
      </c>
      <c r="B40" s="3" t="s">
        <v>38</v>
      </c>
      <c r="C40" s="3" t="s">
        <v>4147</v>
      </c>
      <c r="D40" s="6">
        <v>6000</v>
      </c>
      <c r="E40" s="8">
        <v>8529</v>
      </c>
      <c r="F40" t="s">
        <v>8218</v>
      </c>
      <c r="G40" t="s">
        <v>8223</v>
      </c>
      <c r="H40" t="s">
        <v>8245</v>
      </c>
      <c r="I40">
        <v>1428128525</v>
      </c>
      <c r="J40">
        <v>1425540125</v>
      </c>
      <c r="K40" t="b">
        <v>0</v>
      </c>
      <c r="L40">
        <v>44</v>
      </c>
      <c r="M40" t="b">
        <v>1</v>
      </c>
      <c r="N40" t="s">
        <v>8263</v>
      </c>
      <c r="O40">
        <f t="shared" si="1"/>
        <v>142</v>
      </c>
      <c r="P40">
        <f t="shared" si="2"/>
        <v>193.84</v>
      </c>
      <c r="Q40" s="10" t="s">
        <v>8308</v>
      </c>
      <c r="R40" t="s">
        <v>8333</v>
      </c>
      <c r="S40" s="14">
        <f t="shared" si="3"/>
        <v>42068.307002314818</v>
      </c>
      <c r="T40" s="14">
        <f t="shared" si="4"/>
        <v>42323.964976851858</v>
      </c>
      <c r="U40">
        <f t="shared" si="0"/>
        <v>2015</v>
      </c>
    </row>
    <row r="41" spans="1:21" ht="60" hidden="1" x14ac:dyDescent="0.25">
      <c r="A41">
        <v>37</v>
      </c>
      <c r="B41" s="3" t="s">
        <v>39</v>
      </c>
      <c r="C41" s="3" t="s">
        <v>4148</v>
      </c>
      <c r="D41" s="6">
        <v>22000</v>
      </c>
      <c r="E41" s="8">
        <v>40357</v>
      </c>
      <c r="F41" t="s">
        <v>8218</v>
      </c>
      <c r="G41" t="s">
        <v>8223</v>
      </c>
      <c r="H41" t="s">
        <v>8245</v>
      </c>
      <c r="I41">
        <v>1425055079</v>
      </c>
      <c r="J41">
        <v>1422463079</v>
      </c>
      <c r="K41" t="b">
        <v>0</v>
      </c>
      <c r="L41">
        <v>253</v>
      </c>
      <c r="M41" t="b">
        <v>1</v>
      </c>
      <c r="N41" t="s">
        <v>8263</v>
      </c>
      <c r="O41">
        <f t="shared" si="1"/>
        <v>183</v>
      </c>
      <c r="P41">
        <f t="shared" si="2"/>
        <v>159.51</v>
      </c>
      <c r="Q41" s="10" t="s">
        <v>8308</v>
      </c>
      <c r="R41" t="s">
        <v>8333</v>
      </c>
      <c r="S41" s="14">
        <f t="shared" si="3"/>
        <v>42032.693043981482</v>
      </c>
      <c r="T41" s="14">
        <f t="shared" si="4"/>
        <v>41932.819525462961</v>
      </c>
      <c r="U41">
        <f t="shared" si="0"/>
        <v>2015</v>
      </c>
    </row>
    <row r="42" spans="1:21" ht="45" hidden="1" x14ac:dyDescent="0.25">
      <c r="A42">
        <v>38</v>
      </c>
      <c r="B42" s="3" t="s">
        <v>40</v>
      </c>
      <c r="C42" s="3" t="s">
        <v>4149</v>
      </c>
      <c r="D42" s="6">
        <v>2500</v>
      </c>
      <c r="E42" s="8">
        <v>2751</v>
      </c>
      <c r="F42" t="s">
        <v>8218</v>
      </c>
      <c r="G42" t="s">
        <v>8223</v>
      </c>
      <c r="H42" t="s">
        <v>8245</v>
      </c>
      <c r="I42">
        <v>1368235344</v>
      </c>
      <c r="J42">
        <v>1365643344</v>
      </c>
      <c r="K42" t="b">
        <v>0</v>
      </c>
      <c r="L42">
        <v>66</v>
      </c>
      <c r="M42" t="b">
        <v>1</v>
      </c>
      <c r="N42" t="s">
        <v>8263</v>
      </c>
      <c r="O42">
        <f t="shared" si="1"/>
        <v>110</v>
      </c>
      <c r="P42">
        <f t="shared" si="2"/>
        <v>41.68</v>
      </c>
      <c r="Q42" s="10" t="s">
        <v>8308</v>
      </c>
      <c r="R42" t="s">
        <v>8333</v>
      </c>
      <c r="S42" s="14">
        <f t="shared" si="3"/>
        <v>41375.057222222218</v>
      </c>
      <c r="T42" s="14">
        <f t="shared" si="4"/>
        <v>42033.516898148147</v>
      </c>
      <c r="U42">
        <f t="shared" si="0"/>
        <v>2013</v>
      </c>
    </row>
    <row r="43" spans="1:21" ht="60" hidden="1" x14ac:dyDescent="0.25">
      <c r="A43">
        <v>39</v>
      </c>
      <c r="B43" s="3" t="s">
        <v>41</v>
      </c>
      <c r="C43" s="3" t="s">
        <v>4150</v>
      </c>
      <c r="D43" s="6">
        <v>25000</v>
      </c>
      <c r="E43" s="8">
        <v>32745</v>
      </c>
      <c r="F43" t="s">
        <v>8218</v>
      </c>
      <c r="G43" t="s">
        <v>8224</v>
      </c>
      <c r="H43" t="s">
        <v>8246</v>
      </c>
      <c r="I43">
        <v>1401058740</v>
      </c>
      <c r="J43">
        <v>1398388068</v>
      </c>
      <c r="K43" t="b">
        <v>0</v>
      </c>
      <c r="L43">
        <v>217</v>
      </c>
      <c r="M43" t="b">
        <v>1</v>
      </c>
      <c r="N43" t="s">
        <v>8263</v>
      </c>
      <c r="O43">
        <f t="shared" si="1"/>
        <v>131</v>
      </c>
      <c r="P43">
        <f t="shared" si="2"/>
        <v>150.9</v>
      </c>
      <c r="Q43" s="10" t="s">
        <v>8308</v>
      </c>
      <c r="R43" t="s">
        <v>8333</v>
      </c>
      <c r="S43" s="14">
        <f t="shared" si="3"/>
        <v>41754.047083333331</v>
      </c>
      <c r="T43" s="14">
        <f t="shared" si="4"/>
        <v>42271.176446759258</v>
      </c>
      <c r="U43">
        <f t="shared" si="0"/>
        <v>2014</v>
      </c>
    </row>
    <row r="44" spans="1:21" ht="60" hidden="1" x14ac:dyDescent="0.25">
      <c r="A44">
        <v>40</v>
      </c>
      <c r="B44" s="3" t="s">
        <v>42</v>
      </c>
      <c r="C44" s="3" t="s">
        <v>4151</v>
      </c>
      <c r="D44" s="6">
        <v>2000</v>
      </c>
      <c r="E44" s="8">
        <v>2027</v>
      </c>
      <c r="F44" t="s">
        <v>8218</v>
      </c>
      <c r="G44" t="s">
        <v>8223</v>
      </c>
      <c r="H44" t="s">
        <v>8245</v>
      </c>
      <c r="I44">
        <v>1403150400</v>
      </c>
      <c r="J44">
        <v>1401426488</v>
      </c>
      <c r="K44" t="b">
        <v>0</v>
      </c>
      <c r="L44">
        <v>16</v>
      </c>
      <c r="M44" t="b">
        <v>1</v>
      </c>
      <c r="N44" t="s">
        <v>8263</v>
      </c>
      <c r="O44">
        <f t="shared" si="1"/>
        <v>101</v>
      </c>
      <c r="P44">
        <f t="shared" si="2"/>
        <v>126.69</v>
      </c>
      <c r="Q44" s="10" t="s">
        <v>8308</v>
      </c>
      <c r="R44" t="s">
        <v>8333</v>
      </c>
      <c r="S44" s="14">
        <f t="shared" si="3"/>
        <v>41789.21398148148</v>
      </c>
      <c r="T44" s="14">
        <f t="shared" si="4"/>
        <v>41995.752986111111</v>
      </c>
      <c r="U44">
        <f t="shared" si="0"/>
        <v>2014</v>
      </c>
    </row>
    <row r="45" spans="1:21" ht="60" hidden="1" x14ac:dyDescent="0.25">
      <c r="A45">
        <v>41</v>
      </c>
      <c r="B45" s="3" t="s">
        <v>43</v>
      </c>
      <c r="C45" s="3" t="s">
        <v>4152</v>
      </c>
      <c r="D45" s="6">
        <v>2000</v>
      </c>
      <c r="E45" s="8">
        <v>2000</v>
      </c>
      <c r="F45" t="s">
        <v>8218</v>
      </c>
      <c r="G45" t="s">
        <v>8223</v>
      </c>
      <c r="H45" t="s">
        <v>8245</v>
      </c>
      <c r="I45">
        <v>1412516354</v>
      </c>
      <c r="J45">
        <v>1409924354</v>
      </c>
      <c r="K45" t="b">
        <v>0</v>
      </c>
      <c r="L45">
        <v>19</v>
      </c>
      <c r="M45" t="b">
        <v>1</v>
      </c>
      <c r="N45" t="s">
        <v>8263</v>
      </c>
      <c r="O45">
        <f t="shared" si="1"/>
        <v>100</v>
      </c>
      <c r="P45">
        <f t="shared" si="2"/>
        <v>105.26</v>
      </c>
      <c r="Q45" s="10" t="s">
        <v>8308</v>
      </c>
      <c r="R45" t="s">
        <v>8333</v>
      </c>
      <c r="S45" s="14">
        <f t="shared" si="3"/>
        <v>41887.568912037037</v>
      </c>
      <c r="T45" s="14">
        <f t="shared" si="4"/>
        <v>42196.928668981483</v>
      </c>
      <c r="U45">
        <f t="shared" si="0"/>
        <v>2014</v>
      </c>
    </row>
    <row r="46" spans="1:21" ht="60" hidden="1" x14ac:dyDescent="0.25">
      <c r="A46">
        <v>42</v>
      </c>
      <c r="B46" s="3" t="s">
        <v>44</v>
      </c>
      <c r="C46" s="3" t="s">
        <v>4153</v>
      </c>
      <c r="D46" s="6">
        <v>14000</v>
      </c>
      <c r="E46" s="8">
        <v>19860</v>
      </c>
      <c r="F46" t="s">
        <v>8218</v>
      </c>
      <c r="G46" t="s">
        <v>8223</v>
      </c>
      <c r="H46" t="s">
        <v>8245</v>
      </c>
      <c r="I46">
        <v>1419780026</v>
      </c>
      <c r="J46">
        <v>1417188026</v>
      </c>
      <c r="K46" t="b">
        <v>0</v>
      </c>
      <c r="L46">
        <v>169</v>
      </c>
      <c r="M46" t="b">
        <v>1</v>
      </c>
      <c r="N46" t="s">
        <v>8263</v>
      </c>
      <c r="O46">
        <f t="shared" si="1"/>
        <v>142</v>
      </c>
      <c r="P46">
        <f t="shared" si="2"/>
        <v>117.51</v>
      </c>
      <c r="Q46" s="10" t="s">
        <v>8308</v>
      </c>
      <c r="R46" t="s">
        <v>8333</v>
      </c>
      <c r="S46" s="14">
        <f t="shared" si="3"/>
        <v>41971.639189814814</v>
      </c>
      <c r="T46" s="14">
        <f t="shared" si="4"/>
        <v>41807.701921296299</v>
      </c>
      <c r="U46">
        <f t="shared" si="0"/>
        <v>2014</v>
      </c>
    </row>
    <row r="47" spans="1:21" ht="60" hidden="1" x14ac:dyDescent="0.25">
      <c r="A47">
        <v>43</v>
      </c>
      <c r="B47" s="3" t="s">
        <v>45</v>
      </c>
      <c r="C47" s="3" t="s">
        <v>4154</v>
      </c>
      <c r="D47" s="6">
        <v>10000</v>
      </c>
      <c r="E47" s="8">
        <v>30866</v>
      </c>
      <c r="F47" t="s">
        <v>8218</v>
      </c>
      <c r="G47" t="s">
        <v>8223</v>
      </c>
      <c r="H47" t="s">
        <v>8245</v>
      </c>
      <c r="I47">
        <v>1405209600</v>
      </c>
      <c r="J47">
        <v>1402599486</v>
      </c>
      <c r="K47" t="b">
        <v>0</v>
      </c>
      <c r="L47">
        <v>263</v>
      </c>
      <c r="M47" t="b">
        <v>1</v>
      </c>
      <c r="N47" t="s">
        <v>8263</v>
      </c>
      <c r="O47">
        <f t="shared" si="1"/>
        <v>309</v>
      </c>
      <c r="P47">
        <f t="shared" si="2"/>
        <v>117.36</v>
      </c>
      <c r="Q47" s="10" t="s">
        <v>8308</v>
      </c>
      <c r="R47" t="s">
        <v>8333</v>
      </c>
      <c r="S47" s="14">
        <f t="shared" si="3"/>
        <v>41802.790347222224</v>
      </c>
      <c r="T47" s="14">
        <f t="shared" si="4"/>
        <v>41719.549131944441</v>
      </c>
      <c r="U47">
        <f t="shared" si="0"/>
        <v>2014</v>
      </c>
    </row>
    <row r="48" spans="1:21" ht="60" hidden="1" x14ac:dyDescent="0.25">
      <c r="A48">
        <v>44</v>
      </c>
      <c r="B48" s="3" t="s">
        <v>46</v>
      </c>
      <c r="C48" s="3" t="s">
        <v>4155</v>
      </c>
      <c r="D48" s="6">
        <v>2000</v>
      </c>
      <c r="E48" s="8">
        <v>2000</v>
      </c>
      <c r="F48" t="s">
        <v>8218</v>
      </c>
      <c r="G48" t="s">
        <v>8223</v>
      </c>
      <c r="H48" t="s">
        <v>8245</v>
      </c>
      <c r="I48">
        <v>1412648537</v>
      </c>
      <c r="J48">
        <v>1408760537</v>
      </c>
      <c r="K48" t="b">
        <v>0</v>
      </c>
      <c r="L48">
        <v>15</v>
      </c>
      <c r="M48" t="b">
        <v>1</v>
      </c>
      <c r="N48" t="s">
        <v>8263</v>
      </c>
      <c r="O48">
        <f t="shared" si="1"/>
        <v>100</v>
      </c>
      <c r="P48">
        <f t="shared" si="2"/>
        <v>133.33000000000001</v>
      </c>
      <c r="Q48" s="10" t="s">
        <v>8308</v>
      </c>
      <c r="R48" t="s">
        <v>8333</v>
      </c>
      <c r="S48" s="14">
        <f t="shared" si="3"/>
        <v>41874.098807870374</v>
      </c>
      <c r="T48" s="14">
        <f t="shared" si="4"/>
        <v>42333.713206018518</v>
      </c>
      <c r="U48">
        <f t="shared" si="0"/>
        <v>2014</v>
      </c>
    </row>
    <row r="49" spans="1:21" ht="45" hidden="1" x14ac:dyDescent="0.25">
      <c r="A49">
        <v>45</v>
      </c>
      <c r="B49" s="3" t="s">
        <v>47</v>
      </c>
      <c r="C49" s="3" t="s">
        <v>4156</v>
      </c>
      <c r="D49" s="6">
        <v>5000</v>
      </c>
      <c r="E49" s="8">
        <v>6000</v>
      </c>
      <c r="F49" t="s">
        <v>8218</v>
      </c>
      <c r="G49" t="s">
        <v>8223</v>
      </c>
      <c r="H49" t="s">
        <v>8245</v>
      </c>
      <c r="I49">
        <v>1461769107</v>
      </c>
      <c r="J49">
        <v>1459177107</v>
      </c>
      <c r="K49" t="b">
        <v>0</v>
      </c>
      <c r="L49">
        <v>61</v>
      </c>
      <c r="M49" t="b">
        <v>1</v>
      </c>
      <c r="N49" t="s">
        <v>8263</v>
      </c>
      <c r="O49">
        <f t="shared" si="1"/>
        <v>120</v>
      </c>
      <c r="P49">
        <f t="shared" si="2"/>
        <v>98.36</v>
      </c>
      <c r="Q49" s="10" t="s">
        <v>8308</v>
      </c>
      <c r="R49" t="s">
        <v>8333</v>
      </c>
      <c r="S49" s="14">
        <f t="shared" si="3"/>
        <v>42457.623923611114</v>
      </c>
      <c r="T49" s="14">
        <f t="shared" si="4"/>
        <v>42496.968935185185</v>
      </c>
      <c r="U49">
        <f t="shared" si="0"/>
        <v>2016</v>
      </c>
    </row>
    <row r="50" spans="1:21" ht="45" hidden="1" x14ac:dyDescent="0.25">
      <c r="A50">
        <v>46</v>
      </c>
      <c r="B50" s="3" t="s">
        <v>48</v>
      </c>
      <c r="C50" s="3" t="s">
        <v>4157</v>
      </c>
      <c r="D50" s="6">
        <v>8400</v>
      </c>
      <c r="E50" s="8">
        <v>8750</v>
      </c>
      <c r="F50" t="s">
        <v>8218</v>
      </c>
      <c r="G50" t="s">
        <v>8225</v>
      </c>
      <c r="H50" t="s">
        <v>8247</v>
      </c>
      <c r="I50">
        <v>1450220974</v>
      </c>
      <c r="J50">
        <v>1447628974</v>
      </c>
      <c r="K50" t="b">
        <v>0</v>
      </c>
      <c r="L50">
        <v>45</v>
      </c>
      <c r="M50" t="b">
        <v>1</v>
      </c>
      <c r="N50" t="s">
        <v>8263</v>
      </c>
      <c r="O50">
        <f t="shared" si="1"/>
        <v>104</v>
      </c>
      <c r="P50">
        <f t="shared" si="2"/>
        <v>194.44</v>
      </c>
      <c r="Q50" s="10" t="s">
        <v>8308</v>
      </c>
      <c r="R50" t="s">
        <v>8333</v>
      </c>
      <c r="S50" s="14">
        <f t="shared" si="3"/>
        <v>42323.964976851858</v>
      </c>
      <c r="T50" s="14">
        <f t="shared" si="4"/>
        <v>42149.548888888887</v>
      </c>
      <c r="U50">
        <f t="shared" si="0"/>
        <v>2015</v>
      </c>
    </row>
    <row r="51" spans="1:21" ht="60" hidden="1" x14ac:dyDescent="0.25">
      <c r="A51">
        <v>47</v>
      </c>
      <c r="B51" s="3" t="s">
        <v>49</v>
      </c>
      <c r="C51" s="3" t="s">
        <v>4158</v>
      </c>
      <c r="D51" s="6">
        <v>5000</v>
      </c>
      <c r="E51" s="8">
        <v>5380.55</v>
      </c>
      <c r="F51" t="s">
        <v>8218</v>
      </c>
      <c r="G51" t="s">
        <v>8223</v>
      </c>
      <c r="H51" t="s">
        <v>8245</v>
      </c>
      <c r="I51">
        <v>1419021607</v>
      </c>
      <c r="J51">
        <v>1413834007</v>
      </c>
      <c r="K51" t="b">
        <v>0</v>
      </c>
      <c r="L51">
        <v>70</v>
      </c>
      <c r="M51" t="b">
        <v>1</v>
      </c>
      <c r="N51" t="s">
        <v>8263</v>
      </c>
      <c r="O51">
        <f t="shared" si="1"/>
        <v>108</v>
      </c>
      <c r="P51">
        <f t="shared" si="2"/>
        <v>76.87</v>
      </c>
      <c r="Q51" s="10" t="s">
        <v>8308</v>
      </c>
      <c r="R51" t="s">
        <v>8333</v>
      </c>
      <c r="S51" s="14">
        <f t="shared" si="3"/>
        <v>41932.819525462961</v>
      </c>
      <c r="T51" s="14">
        <f t="shared" si="4"/>
        <v>42089.83289351852</v>
      </c>
      <c r="U51">
        <f t="shared" si="0"/>
        <v>2014</v>
      </c>
    </row>
    <row r="52" spans="1:21" ht="60" hidden="1" x14ac:dyDescent="0.25">
      <c r="A52">
        <v>48</v>
      </c>
      <c r="B52" s="3" t="s">
        <v>50</v>
      </c>
      <c r="C52" s="3" t="s">
        <v>4159</v>
      </c>
      <c r="D52" s="6">
        <v>2000</v>
      </c>
      <c r="E52" s="8">
        <v>2159</v>
      </c>
      <c r="F52" t="s">
        <v>8218</v>
      </c>
      <c r="G52" t="s">
        <v>8224</v>
      </c>
      <c r="H52" t="s">
        <v>8246</v>
      </c>
      <c r="I52">
        <v>1425211200</v>
      </c>
      <c r="J52">
        <v>1422534260</v>
      </c>
      <c r="K52" t="b">
        <v>0</v>
      </c>
      <c r="L52">
        <v>38</v>
      </c>
      <c r="M52" t="b">
        <v>1</v>
      </c>
      <c r="N52" t="s">
        <v>8263</v>
      </c>
      <c r="O52">
        <f t="shared" si="1"/>
        <v>108</v>
      </c>
      <c r="P52">
        <f t="shared" si="2"/>
        <v>56.82</v>
      </c>
      <c r="Q52" s="10" t="s">
        <v>8308</v>
      </c>
      <c r="R52" t="s">
        <v>8333</v>
      </c>
      <c r="S52" s="14">
        <f t="shared" si="3"/>
        <v>42033.516898148147</v>
      </c>
      <c r="T52" s="14">
        <f t="shared" si="4"/>
        <v>41932.745046296295</v>
      </c>
      <c r="U52">
        <f t="shared" si="0"/>
        <v>2015</v>
      </c>
    </row>
    <row r="53" spans="1:21" ht="30" hidden="1" x14ac:dyDescent="0.25">
      <c r="A53">
        <v>49</v>
      </c>
      <c r="B53" s="3" t="s">
        <v>51</v>
      </c>
      <c r="C53" s="3" t="s">
        <v>4160</v>
      </c>
      <c r="D53" s="6">
        <v>12000</v>
      </c>
      <c r="E53" s="8">
        <v>12000</v>
      </c>
      <c r="F53" t="s">
        <v>8218</v>
      </c>
      <c r="G53" t="s">
        <v>8223</v>
      </c>
      <c r="H53" t="s">
        <v>8245</v>
      </c>
      <c r="I53">
        <v>1445660045</v>
      </c>
      <c r="J53">
        <v>1443068045</v>
      </c>
      <c r="K53" t="b">
        <v>0</v>
      </c>
      <c r="L53">
        <v>87</v>
      </c>
      <c r="M53" t="b">
        <v>1</v>
      </c>
      <c r="N53" t="s">
        <v>8263</v>
      </c>
      <c r="O53">
        <f t="shared" si="1"/>
        <v>100</v>
      </c>
      <c r="P53">
        <f t="shared" si="2"/>
        <v>137.93</v>
      </c>
      <c r="Q53" s="10" t="s">
        <v>8308</v>
      </c>
      <c r="R53" t="s">
        <v>8333</v>
      </c>
      <c r="S53" s="14">
        <f t="shared" si="3"/>
        <v>42271.176446759258</v>
      </c>
      <c r="T53" s="14">
        <f t="shared" si="4"/>
        <v>42230.23583333334</v>
      </c>
      <c r="U53">
        <f t="shared" si="0"/>
        <v>2015</v>
      </c>
    </row>
    <row r="54" spans="1:21" ht="45" hidden="1" x14ac:dyDescent="0.25">
      <c r="A54">
        <v>50</v>
      </c>
      <c r="B54" s="3" t="s">
        <v>52</v>
      </c>
      <c r="C54" s="3" t="s">
        <v>4161</v>
      </c>
      <c r="D54" s="6">
        <v>600</v>
      </c>
      <c r="E54" s="8">
        <v>600</v>
      </c>
      <c r="F54" t="s">
        <v>8218</v>
      </c>
      <c r="G54" t="s">
        <v>8224</v>
      </c>
      <c r="H54" t="s">
        <v>8246</v>
      </c>
      <c r="I54">
        <v>1422637200</v>
      </c>
      <c r="J54">
        <v>1419271458</v>
      </c>
      <c r="K54" t="b">
        <v>0</v>
      </c>
      <c r="L54">
        <v>22</v>
      </c>
      <c r="M54" t="b">
        <v>1</v>
      </c>
      <c r="N54" t="s">
        <v>8263</v>
      </c>
      <c r="O54">
        <f t="shared" si="1"/>
        <v>100</v>
      </c>
      <c r="P54">
        <f t="shared" si="2"/>
        <v>27.27</v>
      </c>
      <c r="Q54" s="10" t="s">
        <v>8308</v>
      </c>
      <c r="R54" t="s">
        <v>8333</v>
      </c>
      <c r="S54" s="14">
        <f t="shared" si="3"/>
        <v>41995.752986111111</v>
      </c>
      <c r="T54" s="14">
        <f t="shared" si="4"/>
        <v>41701.901817129627</v>
      </c>
      <c r="U54">
        <f t="shared" si="0"/>
        <v>2014</v>
      </c>
    </row>
    <row r="55" spans="1:21" ht="60" hidden="1" x14ac:dyDescent="0.25">
      <c r="A55">
        <v>51</v>
      </c>
      <c r="B55" s="3" t="s">
        <v>53</v>
      </c>
      <c r="C55" s="3" t="s">
        <v>4162</v>
      </c>
      <c r="D55" s="6">
        <v>11000</v>
      </c>
      <c r="E55" s="8">
        <v>14082</v>
      </c>
      <c r="F55" t="s">
        <v>8218</v>
      </c>
      <c r="G55" t="s">
        <v>8223</v>
      </c>
      <c r="H55" t="s">
        <v>8245</v>
      </c>
      <c r="I55">
        <v>1439245037</v>
      </c>
      <c r="J55">
        <v>1436653037</v>
      </c>
      <c r="K55" t="b">
        <v>0</v>
      </c>
      <c r="L55">
        <v>119</v>
      </c>
      <c r="M55" t="b">
        <v>1</v>
      </c>
      <c r="N55" t="s">
        <v>8263</v>
      </c>
      <c r="O55">
        <f t="shared" si="1"/>
        <v>128</v>
      </c>
      <c r="P55">
        <f t="shared" si="2"/>
        <v>118.34</v>
      </c>
      <c r="Q55" s="10" t="s">
        <v>8308</v>
      </c>
      <c r="R55" t="s">
        <v>8333</v>
      </c>
      <c r="S55" s="14">
        <f t="shared" si="3"/>
        <v>42196.928668981483</v>
      </c>
      <c r="T55" s="14">
        <f t="shared" si="4"/>
        <v>41409.814317129632</v>
      </c>
      <c r="U55">
        <f t="shared" si="0"/>
        <v>2015</v>
      </c>
    </row>
    <row r="56" spans="1:21" ht="45" hidden="1" x14ac:dyDescent="0.25">
      <c r="A56">
        <v>52</v>
      </c>
      <c r="B56" s="3" t="s">
        <v>54</v>
      </c>
      <c r="C56" s="3" t="s">
        <v>4163</v>
      </c>
      <c r="D56" s="6">
        <v>10000</v>
      </c>
      <c r="E56" s="8">
        <v>11621</v>
      </c>
      <c r="F56" t="s">
        <v>8218</v>
      </c>
      <c r="G56" t="s">
        <v>8223</v>
      </c>
      <c r="H56" t="s">
        <v>8245</v>
      </c>
      <c r="I56">
        <v>1405615846</v>
      </c>
      <c r="J56">
        <v>1403023846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116</v>
      </c>
      <c r="P56">
        <f t="shared" si="2"/>
        <v>223.48</v>
      </c>
      <c r="Q56" s="10" t="s">
        <v>8308</v>
      </c>
      <c r="R56" t="s">
        <v>8333</v>
      </c>
      <c r="S56" s="14">
        <f t="shared" si="3"/>
        <v>41807.701921296299</v>
      </c>
      <c r="T56" s="14">
        <f t="shared" si="4"/>
        <v>41311.799513888887</v>
      </c>
      <c r="U56">
        <f t="shared" si="0"/>
        <v>2014</v>
      </c>
    </row>
    <row r="57" spans="1:21" ht="30" hidden="1" x14ac:dyDescent="0.25">
      <c r="A57">
        <v>53</v>
      </c>
      <c r="B57" s="3" t="s">
        <v>55</v>
      </c>
      <c r="C57" s="3" t="s">
        <v>4164</v>
      </c>
      <c r="D57" s="6">
        <v>3000</v>
      </c>
      <c r="E57" s="8">
        <v>3289</v>
      </c>
      <c r="F57" t="s">
        <v>8218</v>
      </c>
      <c r="G57" t="s">
        <v>8223</v>
      </c>
      <c r="H57" t="s">
        <v>8245</v>
      </c>
      <c r="I57">
        <v>1396648800</v>
      </c>
      <c r="J57">
        <v>1395407445</v>
      </c>
      <c r="K57" t="b">
        <v>0</v>
      </c>
      <c r="L57">
        <v>117</v>
      </c>
      <c r="M57" t="b">
        <v>1</v>
      </c>
      <c r="N57" t="s">
        <v>8263</v>
      </c>
      <c r="O57">
        <f t="shared" si="1"/>
        <v>110</v>
      </c>
      <c r="P57">
        <f t="shared" si="2"/>
        <v>28.11</v>
      </c>
      <c r="Q57" s="10" t="s">
        <v>8308</v>
      </c>
      <c r="R57" t="s">
        <v>8333</v>
      </c>
      <c r="S57" s="14">
        <f t="shared" si="3"/>
        <v>41719.549131944441</v>
      </c>
      <c r="T57" s="14">
        <f t="shared" si="4"/>
        <v>41612.912187499998</v>
      </c>
      <c r="U57">
        <f t="shared" si="0"/>
        <v>2014</v>
      </c>
    </row>
    <row r="58" spans="1:21" ht="60" hidden="1" x14ac:dyDescent="0.25">
      <c r="A58">
        <v>54</v>
      </c>
      <c r="B58" s="3" t="s">
        <v>56</v>
      </c>
      <c r="C58" s="3" t="s">
        <v>4165</v>
      </c>
      <c r="D58" s="6">
        <v>10000</v>
      </c>
      <c r="E58" s="8">
        <v>10100</v>
      </c>
      <c r="F58" t="s">
        <v>8218</v>
      </c>
      <c r="G58" t="s">
        <v>8223</v>
      </c>
      <c r="H58" t="s">
        <v>8245</v>
      </c>
      <c r="I58">
        <v>1451063221</v>
      </c>
      <c r="J58">
        <v>1448471221</v>
      </c>
      <c r="K58" t="b">
        <v>0</v>
      </c>
      <c r="L58">
        <v>52</v>
      </c>
      <c r="M58" t="b">
        <v>1</v>
      </c>
      <c r="N58" t="s">
        <v>8263</v>
      </c>
      <c r="O58">
        <f t="shared" si="1"/>
        <v>101</v>
      </c>
      <c r="P58">
        <f t="shared" si="2"/>
        <v>194.23</v>
      </c>
      <c r="Q58" s="10" t="s">
        <v>8308</v>
      </c>
      <c r="R58" t="s">
        <v>8333</v>
      </c>
      <c r="S58" s="14">
        <f t="shared" si="3"/>
        <v>42333.713206018518</v>
      </c>
      <c r="T58" s="14">
        <f t="shared" si="4"/>
        <v>41433.01829861111</v>
      </c>
      <c r="U58">
        <f t="shared" si="0"/>
        <v>2015</v>
      </c>
    </row>
    <row r="59" spans="1:21" ht="45" hidden="1" x14ac:dyDescent="0.25">
      <c r="A59">
        <v>55</v>
      </c>
      <c r="B59" s="3" t="s">
        <v>57</v>
      </c>
      <c r="C59" s="3" t="s">
        <v>4166</v>
      </c>
      <c r="D59" s="6">
        <v>8600</v>
      </c>
      <c r="E59" s="8">
        <v>11090</v>
      </c>
      <c r="F59" t="s">
        <v>8218</v>
      </c>
      <c r="G59" t="s">
        <v>8223</v>
      </c>
      <c r="H59" t="s">
        <v>8245</v>
      </c>
      <c r="I59">
        <v>1464390916</v>
      </c>
      <c r="J59">
        <v>1462576516</v>
      </c>
      <c r="K59" t="b">
        <v>0</v>
      </c>
      <c r="L59">
        <v>86</v>
      </c>
      <c r="M59" t="b">
        <v>1</v>
      </c>
      <c r="N59" t="s">
        <v>8263</v>
      </c>
      <c r="O59">
        <f t="shared" si="1"/>
        <v>129</v>
      </c>
      <c r="P59">
        <f t="shared" si="2"/>
        <v>128.94999999999999</v>
      </c>
      <c r="Q59" s="10" t="s">
        <v>8308</v>
      </c>
      <c r="R59" t="s">
        <v>8333</v>
      </c>
      <c r="S59" s="14">
        <f t="shared" si="3"/>
        <v>42496.968935185185</v>
      </c>
      <c r="T59" s="14">
        <f t="shared" si="4"/>
        <v>41835.821226851855</v>
      </c>
      <c r="U59">
        <f t="shared" si="0"/>
        <v>2016</v>
      </c>
    </row>
    <row r="60" spans="1:21" ht="45" hidden="1" x14ac:dyDescent="0.25">
      <c r="A60">
        <v>56</v>
      </c>
      <c r="B60" s="3" t="s">
        <v>58</v>
      </c>
      <c r="C60" s="3" t="s">
        <v>4167</v>
      </c>
      <c r="D60" s="6">
        <v>8000</v>
      </c>
      <c r="E60" s="8">
        <v>8581</v>
      </c>
      <c r="F60" t="s">
        <v>8218</v>
      </c>
      <c r="G60" t="s">
        <v>8224</v>
      </c>
      <c r="H60" t="s">
        <v>8246</v>
      </c>
      <c r="I60">
        <v>1433779200</v>
      </c>
      <c r="J60">
        <v>1432559424</v>
      </c>
      <c r="K60" t="b">
        <v>0</v>
      </c>
      <c r="L60">
        <v>174</v>
      </c>
      <c r="M60" t="b">
        <v>1</v>
      </c>
      <c r="N60" t="s">
        <v>8263</v>
      </c>
      <c r="O60">
        <f t="shared" si="1"/>
        <v>107</v>
      </c>
      <c r="P60">
        <f t="shared" si="2"/>
        <v>49.32</v>
      </c>
      <c r="Q60" s="10" t="s">
        <v>8308</v>
      </c>
      <c r="R60" t="s">
        <v>8333</v>
      </c>
      <c r="S60" s="14">
        <f t="shared" si="3"/>
        <v>42149.548888888887</v>
      </c>
      <c r="T60" s="14">
        <f t="shared" si="4"/>
        <v>42539.849768518514</v>
      </c>
      <c r="U60">
        <f t="shared" si="0"/>
        <v>2015</v>
      </c>
    </row>
    <row r="61" spans="1:21" ht="60" hidden="1" x14ac:dyDescent="0.25">
      <c r="A61">
        <v>57</v>
      </c>
      <c r="B61" s="3" t="s">
        <v>59</v>
      </c>
      <c r="C61" s="3" t="s">
        <v>4168</v>
      </c>
      <c r="D61" s="6">
        <v>15000</v>
      </c>
      <c r="E61" s="8">
        <v>15285</v>
      </c>
      <c r="F61" t="s">
        <v>8218</v>
      </c>
      <c r="G61" t="s">
        <v>8223</v>
      </c>
      <c r="H61" t="s">
        <v>8245</v>
      </c>
      <c r="I61">
        <v>1429991962</v>
      </c>
      <c r="J61">
        <v>1427399962</v>
      </c>
      <c r="K61" t="b">
        <v>0</v>
      </c>
      <c r="L61">
        <v>69</v>
      </c>
      <c r="M61" t="b">
        <v>1</v>
      </c>
      <c r="N61" t="s">
        <v>8263</v>
      </c>
      <c r="O61">
        <f t="shared" si="1"/>
        <v>102</v>
      </c>
      <c r="P61">
        <f t="shared" si="2"/>
        <v>221.52</v>
      </c>
      <c r="Q61" s="10" t="s">
        <v>8308</v>
      </c>
      <c r="R61" t="s">
        <v>8333</v>
      </c>
      <c r="S61" s="14">
        <f t="shared" si="3"/>
        <v>42089.83289351852</v>
      </c>
      <c r="T61" s="14">
        <f t="shared" si="4"/>
        <v>41075.583379629628</v>
      </c>
      <c r="U61">
        <f t="shared" si="0"/>
        <v>2015</v>
      </c>
    </row>
    <row r="62" spans="1:21" ht="45" hidden="1" x14ac:dyDescent="0.25">
      <c r="A62">
        <v>58</v>
      </c>
      <c r="B62" s="3" t="s">
        <v>60</v>
      </c>
      <c r="C62" s="3" t="s">
        <v>4169</v>
      </c>
      <c r="D62" s="6">
        <v>10000</v>
      </c>
      <c r="E62" s="8">
        <v>10291</v>
      </c>
      <c r="F62" t="s">
        <v>8218</v>
      </c>
      <c r="G62" t="s">
        <v>8223</v>
      </c>
      <c r="H62" t="s">
        <v>8245</v>
      </c>
      <c r="I62">
        <v>1416423172</v>
      </c>
      <c r="J62">
        <v>1413827572</v>
      </c>
      <c r="K62" t="b">
        <v>0</v>
      </c>
      <c r="L62">
        <v>75</v>
      </c>
      <c r="M62" t="b">
        <v>1</v>
      </c>
      <c r="N62" t="s">
        <v>8263</v>
      </c>
      <c r="O62">
        <f t="shared" si="1"/>
        <v>103</v>
      </c>
      <c r="P62">
        <f t="shared" si="2"/>
        <v>137.21</v>
      </c>
      <c r="Q62" s="10" t="s">
        <v>8308</v>
      </c>
      <c r="R62" t="s">
        <v>8333</v>
      </c>
      <c r="S62" s="14">
        <f t="shared" si="3"/>
        <v>41932.745046296295</v>
      </c>
      <c r="T62" s="14">
        <f t="shared" si="4"/>
        <v>41663.569340277776</v>
      </c>
      <c r="U62">
        <f t="shared" si="0"/>
        <v>2014</v>
      </c>
    </row>
    <row r="63" spans="1:21" ht="60" hidden="1" x14ac:dyDescent="0.25">
      <c r="A63">
        <v>59</v>
      </c>
      <c r="B63" s="3" t="s">
        <v>61</v>
      </c>
      <c r="C63" s="3" t="s">
        <v>4170</v>
      </c>
      <c r="D63" s="6">
        <v>20000</v>
      </c>
      <c r="E63" s="8">
        <v>20025.14</v>
      </c>
      <c r="F63" t="s">
        <v>8218</v>
      </c>
      <c r="G63" t="s">
        <v>8223</v>
      </c>
      <c r="H63" t="s">
        <v>8245</v>
      </c>
      <c r="I63">
        <v>1442264400</v>
      </c>
      <c r="J63">
        <v>1439530776</v>
      </c>
      <c r="K63" t="b">
        <v>0</v>
      </c>
      <c r="L63">
        <v>33</v>
      </c>
      <c r="M63" t="b">
        <v>1</v>
      </c>
      <c r="N63" t="s">
        <v>8263</v>
      </c>
      <c r="O63">
        <f t="shared" si="1"/>
        <v>100</v>
      </c>
      <c r="P63">
        <f t="shared" si="2"/>
        <v>606.82000000000005</v>
      </c>
      <c r="Q63" s="10" t="s">
        <v>8308</v>
      </c>
      <c r="R63" t="s">
        <v>8333</v>
      </c>
      <c r="S63" s="14">
        <f t="shared" si="3"/>
        <v>42230.23583333334</v>
      </c>
      <c r="T63" s="14">
        <f t="shared" si="4"/>
        <v>40786.187789351854</v>
      </c>
      <c r="U63">
        <f t="shared" si="0"/>
        <v>2015</v>
      </c>
    </row>
    <row r="64" spans="1:21" ht="45" hidden="1" x14ac:dyDescent="0.25">
      <c r="A64">
        <v>60</v>
      </c>
      <c r="B64" s="3" t="s">
        <v>62</v>
      </c>
      <c r="C64" s="3" t="s">
        <v>4171</v>
      </c>
      <c r="D64" s="6">
        <v>4500</v>
      </c>
      <c r="E64" s="8">
        <v>4648.33</v>
      </c>
      <c r="F64" t="s">
        <v>8218</v>
      </c>
      <c r="G64" t="s">
        <v>8224</v>
      </c>
      <c r="H64" t="s">
        <v>8246</v>
      </c>
      <c r="I64">
        <v>1395532800</v>
      </c>
      <c r="J64">
        <v>1393882717</v>
      </c>
      <c r="K64" t="b">
        <v>0</v>
      </c>
      <c r="L64">
        <v>108</v>
      </c>
      <c r="M64" t="b">
        <v>1</v>
      </c>
      <c r="N64" t="s">
        <v>8264</v>
      </c>
      <c r="O64">
        <f t="shared" si="1"/>
        <v>103</v>
      </c>
      <c r="P64">
        <f t="shared" si="2"/>
        <v>43.04</v>
      </c>
      <c r="Q64" s="10" t="s">
        <v>8308</v>
      </c>
      <c r="R64" t="s">
        <v>8323</v>
      </c>
      <c r="S64" s="14">
        <f t="shared" si="3"/>
        <v>41701.901817129627</v>
      </c>
      <c r="T64" s="14">
        <f t="shared" si="4"/>
        <v>40730.896354166667</v>
      </c>
      <c r="U64">
        <f t="shared" si="0"/>
        <v>2014</v>
      </c>
    </row>
    <row r="65" spans="1:21" ht="60" hidden="1" x14ac:dyDescent="0.25">
      <c r="A65">
        <v>61</v>
      </c>
      <c r="B65" s="3" t="s">
        <v>63</v>
      </c>
      <c r="C65" s="3" t="s">
        <v>4172</v>
      </c>
      <c r="D65" s="6">
        <v>5000</v>
      </c>
      <c r="E65" s="8">
        <v>7415</v>
      </c>
      <c r="F65" t="s">
        <v>8218</v>
      </c>
      <c r="G65" t="s">
        <v>8223</v>
      </c>
      <c r="H65" t="s">
        <v>8245</v>
      </c>
      <c r="I65">
        <v>1370547157</v>
      </c>
      <c r="J65">
        <v>1368646357</v>
      </c>
      <c r="K65" t="b">
        <v>0</v>
      </c>
      <c r="L65">
        <v>23</v>
      </c>
      <c r="M65" t="b">
        <v>1</v>
      </c>
      <c r="N65" t="s">
        <v>8264</v>
      </c>
      <c r="O65">
        <f t="shared" si="1"/>
        <v>148</v>
      </c>
      <c r="P65">
        <f t="shared" si="2"/>
        <v>322.39</v>
      </c>
      <c r="Q65" s="10" t="s">
        <v>8308</v>
      </c>
      <c r="R65" t="s">
        <v>8323</v>
      </c>
      <c r="S65" s="14">
        <f t="shared" si="3"/>
        <v>41409.814317129632</v>
      </c>
      <c r="T65" s="14">
        <f t="shared" si="4"/>
        <v>40997.271493055552</v>
      </c>
      <c r="U65">
        <f t="shared" si="0"/>
        <v>2013</v>
      </c>
    </row>
    <row r="66" spans="1:21" ht="60" hidden="1" x14ac:dyDescent="0.25">
      <c r="A66">
        <v>62</v>
      </c>
      <c r="B66" s="3" t="s">
        <v>64</v>
      </c>
      <c r="C66" s="3" t="s">
        <v>4173</v>
      </c>
      <c r="D66" s="6">
        <v>3000</v>
      </c>
      <c r="E66" s="8">
        <v>4642</v>
      </c>
      <c r="F66" t="s">
        <v>8218</v>
      </c>
      <c r="G66" t="s">
        <v>8223</v>
      </c>
      <c r="H66" t="s">
        <v>8245</v>
      </c>
      <c r="I66">
        <v>1362337878</v>
      </c>
      <c r="J66">
        <v>1360177878</v>
      </c>
      <c r="K66" t="b">
        <v>0</v>
      </c>
      <c r="L66">
        <v>48</v>
      </c>
      <c r="M66" t="b">
        <v>1</v>
      </c>
      <c r="N66" t="s">
        <v>8264</v>
      </c>
      <c r="O66">
        <f t="shared" si="1"/>
        <v>155</v>
      </c>
      <c r="P66">
        <f t="shared" si="2"/>
        <v>96.71</v>
      </c>
      <c r="Q66" s="10" t="s">
        <v>8308</v>
      </c>
      <c r="R66" t="s">
        <v>8323</v>
      </c>
      <c r="S66" s="14">
        <f t="shared" si="3"/>
        <v>41311.799513888887</v>
      </c>
      <c r="T66" s="14">
        <f t="shared" si="4"/>
        <v>41208.010196759256</v>
      </c>
      <c r="U66">
        <f t="shared" si="0"/>
        <v>2013</v>
      </c>
    </row>
    <row r="67" spans="1:21" ht="45" hidden="1" x14ac:dyDescent="0.25">
      <c r="A67">
        <v>63</v>
      </c>
      <c r="B67" s="3" t="s">
        <v>65</v>
      </c>
      <c r="C67" s="3" t="s">
        <v>4174</v>
      </c>
      <c r="D67" s="6">
        <v>2000</v>
      </c>
      <c r="E67" s="8">
        <v>2270.37</v>
      </c>
      <c r="F67" t="s">
        <v>8218</v>
      </c>
      <c r="G67" t="s">
        <v>8223</v>
      </c>
      <c r="H67" t="s">
        <v>8245</v>
      </c>
      <c r="I67">
        <v>1388206740</v>
      </c>
      <c r="J67">
        <v>1386194013</v>
      </c>
      <c r="K67" t="b">
        <v>0</v>
      </c>
      <c r="L67">
        <v>64</v>
      </c>
      <c r="M67" t="b">
        <v>1</v>
      </c>
      <c r="N67" t="s">
        <v>8264</v>
      </c>
      <c r="O67">
        <f t="shared" si="1"/>
        <v>114</v>
      </c>
      <c r="P67">
        <f t="shared" si="2"/>
        <v>35.47</v>
      </c>
      <c r="Q67" s="10" t="s">
        <v>8308</v>
      </c>
      <c r="R67" t="s">
        <v>8323</v>
      </c>
      <c r="S67" s="14">
        <f t="shared" si="3"/>
        <v>41612.912187499998</v>
      </c>
      <c r="T67" s="14">
        <f t="shared" si="4"/>
        <v>40587.75675925926</v>
      </c>
      <c r="U67">
        <f t="shared" ref="U67:U130" si="5">YEAR(S67)</f>
        <v>2013</v>
      </c>
    </row>
    <row r="68" spans="1:21" ht="60" hidden="1" x14ac:dyDescent="0.25">
      <c r="A68">
        <v>64</v>
      </c>
      <c r="B68" s="3" t="s">
        <v>66</v>
      </c>
      <c r="C68" s="3" t="s">
        <v>4175</v>
      </c>
      <c r="D68" s="6">
        <v>1200</v>
      </c>
      <c r="E68" s="8">
        <v>2080</v>
      </c>
      <c r="F68" t="s">
        <v>8218</v>
      </c>
      <c r="G68" t="s">
        <v>8223</v>
      </c>
      <c r="H68" t="s">
        <v>8245</v>
      </c>
      <c r="I68">
        <v>1373243181</v>
      </c>
      <c r="J68">
        <v>1370651181</v>
      </c>
      <c r="K68" t="b">
        <v>0</v>
      </c>
      <c r="L68">
        <v>24</v>
      </c>
      <c r="M68" t="b">
        <v>1</v>
      </c>
      <c r="N68" t="s">
        <v>8264</v>
      </c>
      <c r="O68">
        <f t="shared" ref="O68:O131" si="6">ROUND(E68/D68*100,0)</f>
        <v>173</v>
      </c>
      <c r="P68">
        <f t="shared" ref="P68:P131" si="7">IFERROR(ROUND(E68/L68,2),0)</f>
        <v>86.67</v>
      </c>
      <c r="Q68" s="10" t="s">
        <v>8308</v>
      </c>
      <c r="R68" t="s">
        <v>8323</v>
      </c>
      <c r="S68" s="14">
        <f t="shared" ref="S68:S131" si="8">(((J68/60)/60)/24)+DATE(1970,1,1)</f>
        <v>41433.01829861111</v>
      </c>
      <c r="T68" s="14">
        <f t="shared" ref="T68:T131" si="9">(((J78/60)/60)/24)+DATE(1970,1,1)</f>
        <v>42360.487210648149</v>
      </c>
      <c r="U68">
        <f t="shared" si="5"/>
        <v>2013</v>
      </c>
    </row>
    <row r="69" spans="1:21" ht="45" hidden="1" x14ac:dyDescent="0.25">
      <c r="A69">
        <v>65</v>
      </c>
      <c r="B69" s="3" t="s">
        <v>67</v>
      </c>
      <c r="C69" s="3" t="s">
        <v>4176</v>
      </c>
      <c r="D69" s="6">
        <v>7000</v>
      </c>
      <c r="E69" s="8">
        <v>7527</v>
      </c>
      <c r="F69" t="s">
        <v>8218</v>
      </c>
      <c r="G69" t="s">
        <v>8228</v>
      </c>
      <c r="H69" t="s">
        <v>8250</v>
      </c>
      <c r="I69">
        <v>1407736740</v>
      </c>
      <c r="J69">
        <v>1405453354</v>
      </c>
      <c r="K69" t="b">
        <v>0</v>
      </c>
      <c r="L69">
        <v>57</v>
      </c>
      <c r="M69" t="b">
        <v>1</v>
      </c>
      <c r="N69" t="s">
        <v>8264</v>
      </c>
      <c r="O69">
        <f t="shared" si="6"/>
        <v>108</v>
      </c>
      <c r="P69">
        <f t="shared" si="7"/>
        <v>132.05000000000001</v>
      </c>
      <c r="Q69" s="10" t="s">
        <v>8308</v>
      </c>
      <c r="R69" t="s">
        <v>8323</v>
      </c>
      <c r="S69" s="14">
        <f t="shared" si="8"/>
        <v>41835.821226851855</v>
      </c>
      <c r="T69" s="14">
        <f t="shared" si="9"/>
        <v>41357.209166666667</v>
      </c>
      <c r="U69">
        <f t="shared" si="5"/>
        <v>2014</v>
      </c>
    </row>
    <row r="70" spans="1:21" ht="30" hidden="1" x14ac:dyDescent="0.25">
      <c r="A70">
        <v>66</v>
      </c>
      <c r="B70" s="3" t="s">
        <v>68</v>
      </c>
      <c r="C70" s="3" t="s">
        <v>4177</v>
      </c>
      <c r="D70" s="6">
        <v>2000</v>
      </c>
      <c r="E70" s="8">
        <v>2372</v>
      </c>
      <c r="F70" t="s">
        <v>8218</v>
      </c>
      <c r="G70" t="s">
        <v>8223</v>
      </c>
      <c r="H70" t="s">
        <v>8245</v>
      </c>
      <c r="I70">
        <v>1468873420</v>
      </c>
      <c r="J70">
        <v>1466281420</v>
      </c>
      <c r="K70" t="b">
        <v>0</v>
      </c>
      <c r="L70">
        <v>26</v>
      </c>
      <c r="M70" t="b">
        <v>1</v>
      </c>
      <c r="N70" t="s">
        <v>8264</v>
      </c>
      <c r="O70">
        <f t="shared" si="6"/>
        <v>119</v>
      </c>
      <c r="P70">
        <f t="shared" si="7"/>
        <v>91.23</v>
      </c>
      <c r="Q70" s="10" t="s">
        <v>8308</v>
      </c>
      <c r="R70" t="s">
        <v>8323</v>
      </c>
      <c r="S70" s="14">
        <f t="shared" si="8"/>
        <v>42539.849768518514</v>
      </c>
      <c r="T70" s="14">
        <f t="shared" si="9"/>
        <v>40844.691643518519</v>
      </c>
      <c r="U70">
        <f t="shared" si="5"/>
        <v>2016</v>
      </c>
    </row>
    <row r="71" spans="1:21" ht="45" hidden="1" x14ac:dyDescent="0.25">
      <c r="A71">
        <v>67</v>
      </c>
      <c r="B71" s="3" t="s">
        <v>69</v>
      </c>
      <c r="C71" s="3" t="s">
        <v>4178</v>
      </c>
      <c r="D71" s="6">
        <v>2000</v>
      </c>
      <c r="E71" s="8">
        <v>2325</v>
      </c>
      <c r="F71" t="s">
        <v>8218</v>
      </c>
      <c r="G71" t="s">
        <v>8223</v>
      </c>
      <c r="H71" t="s">
        <v>8245</v>
      </c>
      <c r="I71">
        <v>1342360804</v>
      </c>
      <c r="J71">
        <v>1339768804</v>
      </c>
      <c r="K71" t="b">
        <v>0</v>
      </c>
      <c r="L71">
        <v>20</v>
      </c>
      <c r="M71" t="b">
        <v>1</v>
      </c>
      <c r="N71" t="s">
        <v>8264</v>
      </c>
      <c r="O71">
        <f t="shared" si="6"/>
        <v>116</v>
      </c>
      <c r="P71">
        <f t="shared" si="7"/>
        <v>116.25</v>
      </c>
      <c r="Q71" s="10" t="s">
        <v>8308</v>
      </c>
      <c r="R71" t="s">
        <v>8323</v>
      </c>
      <c r="S71" s="14">
        <f t="shared" si="8"/>
        <v>41075.583379629628</v>
      </c>
      <c r="T71" s="14">
        <f t="shared" si="9"/>
        <v>40997.144872685189</v>
      </c>
      <c r="U71">
        <f t="shared" si="5"/>
        <v>2012</v>
      </c>
    </row>
    <row r="72" spans="1:21" ht="60" hidden="1" x14ac:dyDescent="0.25">
      <c r="A72">
        <v>68</v>
      </c>
      <c r="B72" s="3" t="s">
        <v>70</v>
      </c>
      <c r="C72" s="3" t="s">
        <v>4179</v>
      </c>
      <c r="D72" s="6">
        <v>600</v>
      </c>
      <c r="E72" s="8">
        <v>763</v>
      </c>
      <c r="F72" t="s">
        <v>8218</v>
      </c>
      <c r="G72" t="s">
        <v>8224</v>
      </c>
      <c r="H72" t="s">
        <v>8246</v>
      </c>
      <c r="I72">
        <v>1393162791</v>
      </c>
      <c r="J72">
        <v>1390570791</v>
      </c>
      <c r="K72" t="b">
        <v>0</v>
      </c>
      <c r="L72">
        <v>36</v>
      </c>
      <c r="M72" t="b">
        <v>1</v>
      </c>
      <c r="N72" t="s">
        <v>8264</v>
      </c>
      <c r="O72">
        <f t="shared" si="6"/>
        <v>127</v>
      </c>
      <c r="P72">
        <f t="shared" si="7"/>
        <v>21.19</v>
      </c>
      <c r="Q72" s="10" t="s">
        <v>8308</v>
      </c>
      <c r="R72" t="s">
        <v>8323</v>
      </c>
      <c r="S72" s="14">
        <f t="shared" si="8"/>
        <v>41663.569340277776</v>
      </c>
      <c r="T72" s="14">
        <f t="shared" si="9"/>
        <v>42604.730567129634</v>
      </c>
      <c r="U72">
        <f t="shared" si="5"/>
        <v>2014</v>
      </c>
    </row>
    <row r="73" spans="1:21" ht="60" hidden="1" x14ac:dyDescent="0.25">
      <c r="A73">
        <v>69</v>
      </c>
      <c r="B73" s="3" t="s">
        <v>71</v>
      </c>
      <c r="C73" s="3" t="s">
        <v>4180</v>
      </c>
      <c r="D73" s="6">
        <v>10000</v>
      </c>
      <c r="E73" s="8">
        <v>11094.23</v>
      </c>
      <c r="F73" t="s">
        <v>8218</v>
      </c>
      <c r="G73" t="s">
        <v>8223</v>
      </c>
      <c r="H73" t="s">
        <v>8245</v>
      </c>
      <c r="I73">
        <v>1317538740</v>
      </c>
      <c r="J73">
        <v>1314765025</v>
      </c>
      <c r="K73" t="b">
        <v>0</v>
      </c>
      <c r="L73">
        <v>178</v>
      </c>
      <c r="M73" t="b">
        <v>1</v>
      </c>
      <c r="N73" t="s">
        <v>8264</v>
      </c>
      <c r="O73">
        <f t="shared" si="6"/>
        <v>111</v>
      </c>
      <c r="P73">
        <f t="shared" si="7"/>
        <v>62.33</v>
      </c>
      <c r="Q73" s="10" t="s">
        <v>8308</v>
      </c>
      <c r="R73" t="s">
        <v>8323</v>
      </c>
      <c r="S73" s="14">
        <f t="shared" si="8"/>
        <v>40786.187789351854</v>
      </c>
      <c r="T73" s="14">
        <f t="shared" si="9"/>
        <v>41724.776539351849</v>
      </c>
      <c r="U73">
        <f t="shared" si="5"/>
        <v>2011</v>
      </c>
    </row>
    <row r="74" spans="1:21" ht="60" hidden="1" x14ac:dyDescent="0.25">
      <c r="A74">
        <v>70</v>
      </c>
      <c r="B74" s="3" t="s">
        <v>72</v>
      </c>
      <c r="C74" s="3" t="s">
        <v>4181</v>
      </c>
      <c r="D74" s="6">
        <v>500</v>
      </c>
      <c r="E74" s="8">
        <v>636</v>
      </c>
      <c r="F74" t="s">
        <v>8218</v>
      </c>
      <c r="G74" t="s">
        <v>8223</v>
      </c>
      <c r="H74" t="s">
        <v>8245</v>
      </c>
      <c r="I74">
        <v>1315171845</v>
      </c>
      <c r="J74">
        <v>1309987845</v>
      </c>
      <c r="K74" t="b">
        <v>0</v>
      </c>
      <c r="L74">
        <v>17</v>
      </c>
      <c r="M74" t="b">
        <v>1</v>
      </c>
      <c r="N74" t="s">
        <v>8264</v>
      </c>
      <c r="O74">
        <f t="shared" si="6"/>
        <v>127</v>
      </c>
      <c r="P74">
        <f t="shared" si="7"/>
        <v>37.409999999999997</v>
      </c>
      <c r="Q74" s="10" t="s">
        <v>8308</v>
      </c>
      <c r="R74" t="s">
        <v>8323</v>
      </c>
      <c r="S74" s="14">
        <f t="shared" si="8"/>
        <v>40730.896354166667</v>
      </c>
      <c r="T74" s="14">
        <f t="shared" si="9"/>
        <v>41583.083981481483</v>
      </c>
      <c r="U74">
        <f t="shared" si="5"/>
        <v>2011</v>
      </c>
    </row>
    <row r="75" spans="1:21" ht="45" hidden="1" x14ac:dyDescent="0.25">
      <c r="A75">
        <v>71</v>
      </c>
      <c r="B75" s="3" t="s">
        <v>73</v>
      </c>
      <c r="C75" s="3" t="s">
        <v>4182</v>
      </c>
      <c r="D75" s="6">
        <v>1800</v>
      </c>
      <c r="E75" s="8">
        <v>2231</v>
      </c>
      <c r="F75" t="s">
        <v>8218</v>
      </c>
      <c r="G75" t="s">
        <v>8223</v>
      </c>
      <c r="H75" t="s">
        <v>8245</v>
      </c>
      <c r="I75">
        <v>1338186657</v>
      </c>
      <c r="J75">
        <v>1333002657</v>
      </c>
      <c r="K75" t="b">
        <v>0</v>
      </c>
      <c r="L75">
        <v>32</v>
      </c>
      <c r="M75" t="b">
        <v>1</v>
      </c>
      <c r="N75" t="s">
        <v>8264</v>
      </c>
      <c r="O75">
        <f t="shared" si="6"/>
        <v>124</v>
      </c>
      <c r="P75">
        <f t="shared" si="7"/>
        <v>69.72</v>
      </c>
      <c r="Q75" s="10" t="s">
        <v>8308</v>
      </c>
      <c r="R75" t="s">
        <v>8323</v>
      </c>
      <c r="S75" s="14">
        <f t="shared" si="8"/>
        <v>40997.271493055552</v>
      </c>
      <c r="T75" s="14">
        <f t="shared" si="9"/>
        <v>41100.158877314818</v>
      </c>
      <c r="U75">
        <f t="shared" si="5"/>
        <v>2012</v>
      </c>
    </row>
    <row r="76" spans="1:21" ht="60" hidden="1" x14ac:dyDescent="0.25">
      <c r="A76">
        <v>72</v>
      </c>
      <c r="B76" s="3" t="s">
        <v>74</v>
      </c>
      <c r="C76" s="3" t="s">
        <v>4183</v>
      </c>
      <c r="D76" s="6">
        <v>2200</v>
      </c>
      <c r="E76" s="8">
        <v>2385</v>
      </c>
      <c r="F76" t="s">
        <v>8218</v>
      </c>
      <c r="G76" t="s">
        <v>8223</v>
      </c>
      <c r="H76" t="s">
        <v>8245</v>
      </c>
      <c r="I76">
        <v>1352937600</v>
      </c>
      <c r="J76">
        <v>1351210481</v>
      </c>
      <c r="K76" t="b">
        <v>0</v>
      </c>
      <c r="L76">
        <v>41</v>
      </c>
      <c r="M76" t="b">
        <v>1</v>
      </c>
      <c r="N76" t="s">
        <v>8264</v>
      </c>
      <c r="O76">
        <f t="shared" si="6"/>
        <v>108</v>
      </c>
      <c r="P76">
        <f t="shared" si="7"/>
        <v>58.17</v>
      </c>
      <c r="Q76" s="10" t="s">
        <v>8308</v>
      </c>
      <c r="R76" t="s">
        <v>8323</v>
      </c>
      <c r="S76" s="14">
        <f t="shared" si="8"/>
        <v>41208.010196759256</v>
      </c>
      <c r="T76" s="14">
        <f t="shared" si="9"/>
        <v>40795.820150462961</v>
      </c>
      <c r="U76">
        <f t="shared" si="5"/>
        <v>2012</v>
      </c>
    </row>
    <row r="77" spans="1:21" ht="60" hidden="1" x14ac:dyDescent="0.25">
      <c r="A77">
        <v>73</v>
      </c>
      <c r="B77" s="3" t="s">
        <v>75</v>
      </c>
      <c r="C77" s="3" t="s">
        <v>4184</v>
      </c>
      <c r="D77" s="6">
        <v>900</v>
      </c>
      <c r="E77" s="8">
        <v>900</v>
      </c>
      <c r="F77" t="s">
        <v>8218</v>
      </c>
      <c r="G77" t="s">
        <v>8223</v>
      </c>
      <c r="H77" t="s">
        <v>8245</v>
      </c>
      <c r="I77">
        <v>1304395140</v>
      </c>
      <c r="J77">
        <v>1297620584</v>
      </c>
      <c r="K77" t="b">
        <v>0</v>
      </c>
      <c r="L77">
        <v>18</v>
      </c>
      <c r="M77" t="b">
        <v>1</v>
      </c>
      <c r="N77" t="s">
        <v>8264</v>
      </c>
      <c r="O77">
        <f t="shared" si="6"/>
        <v>100</v>
      </c>
      <c r="P77">
        <f t="shared" si="7"/>
        <v>50</v>
      </c>
      <c r="Q77" s="10" t="s">
        <v>8308</v>
      </c>
      <c r="R77" t="s">
        <v>8323</v>
      </c>
      <c r="S77" s="14">
        <f t="shared" si="8"/>
        <v>40587.75675925926</v>
      </c>
      <c r="T77" s="14">
        <f t="shared" si="9"/>
        <v>42042.615613425922</v>
      </c>
      <c r="U77">
        <f t="shared" si="5"/>
        <v>2011</v>
      </c>
    </row>
    <row r="78" spans="1:21" ht="60" hidden="1" x14ac:dyDescent="0.25">
      <c r="A78">
        <v>74</v>
      </c>
      <c r="B78" s="3" t="s">
        <v>76</v>
      </c>
      <c r="C78" s="3" t="s">
        <v>4185</v>
      </c>
      <c r="D78" s="6">
        <v>500</v>
      </c>
      <c r="E78" s="8">
        <v>564.66</v>
      </c>
      <c r="F78" t="s">
        <v>8218</v>
      </c>
      <c r="G78" t="s">
        <v>8229</v>
      </c>
      <c r="H78" t="s">
        <v>8248</v>
      </c>
      <c r="I78">
        <v>1453376495</v>
      </c>
      <c r="J78">
        <v>1450784495</v>
      </c>
      <c r="K78" t="b">
        <v>0</v>
      </c>
      <c r="L78">
        <v>29</v>
      </c>
      <c r="M78" t="b">
        <v>1</v>
      </c>
      <c r="N78" t="s">
        <v>8264</v>
      </c>
      <c r="O78">
        <f t="shared" si="6"/>
        <v>113</v>
      </c>
      <c r="P78">
        <f t="shared" si="7"/>
        <v>19.47</v>
      </c>
      <c r="Q78" s="10" t="s">
        <v>8308</v>
      </c>
      <c r="R78" t="s">
        <v>8323</v>
      </c>
      <c r="S78" s="14">
        <f t="shared" si="8"/>
        <v>42360.487210648149</v>
      </c>
      <c r="T78" s="14">
        <f t="shared" si="9"/>
        <v>40648.757939814815</v>
      </c>
      <c r="U78">
        <f t="shared" si="5"/>
        <v>2015</v>
      </c>
    </row>
    <row r="79" spans="1:21" ht="45" hidden="1" x14ac:dyDescent="0.25">
      <c r="A79">
        <v>75</v>
      </c>
      <c r="B79" s="3" t="s">
        <v>77</v>
      </c>
      <c r="C79" s="3" t="s">
        <v>4186</v>
      </c>
      <c r="D79" s="6">
        <v>3500</v>
      </c>
      <c r="E79" s="8">
        <v>4040</v>
      </c>
      <c r="F79" t="s">
        <v>8218</v>
      </c>
      <c r="G79" t="s">
        <v>8223</v>
      </c>
      <c r="H79" t="s">
        <v>8245</v>
      </c>
      <c r="I79">
        <v>1366693272</v>
      </c>
      <c r="J79">
        <v>1364101272</v>
      </c>
      <c r="K79" t="b">
        <v>0</v>
      </c>
      <c r="L79">
        <v>47</v>
      </c>
      <c r="M79" t="b">
        <v>1</v>
      </c>
      <c r="N79" t="s">
        <v>8264</v>
      </c>
      <c r="O79">
        <f t="shared" si="6"/>
        <v>115</v>
      </c>
      <c r="P79">
        <f t="shared" si="7"/>
        <v>85.96</v>
      </c>
      <c r="Q79" s="10" t="s">
        <v>8308</v>
      </c>
      <c r="R79" t="s">
        <v>8323</v>
      </c>
      <c r="S79" s="14">
        <f t="shared" si="8"/>
        <v>41357.209166666667</v>
      </c>
      <c r="T79" s="14">
        <f t="shared" si="9"/>
        <v>40779.125428240739</v>
      </c>
      <c r="U79">
        <f t="shared" si="5"/>
        <v>2013</v>
      </c>
    </row>
    <row r="80" spans="1:21" ht="60" hidden="1" x14ac:dyDescent="0.25">
      <c r="A80">
        <v>76</v>
      </c>
      <c r="B80" s="3" t="s">
        <v>78</v>
      </c>
      <c r="C80" s="3" t="s">
        <v>4187</v>
      </c>
      <c r="D80" s="6">
        <v>300</v>
      </c>
      <c r="E80" s="8">
        <v>460</v>
      </c>
      <c r="F80" t="s">
        <v>8218</v>
      </c>
      <c r="G80" t="s">
        <v>8223</v>
      </c>
      <c r="H80" t="s">
        <v>8245</v>
      </c>
      <c r="I80">
        <v>1325007358</v>
      </c>
      <c r="J80">
        <v>1319819758</v>
      </c>
      <c r="K80" t="b">
        <v>0</v>
      </c>
      <c r="L80">
        <v>15</v>
      </c>
      <c r="M80" t="b">
        <v>1</v>
      </c>
      <c r="N80" t="s">
        <v>8264</v>
      </c>
      <c r="O80">
        <f t="shared" si="6"/>
        <v>153</v>
      </c>
      <c r="P80">
        <f t="shared" si="7"/>
        <v>30.67</v>
      </c>
      <c r="Q80" s="10" t="s">
        <v>8308</v>
      </c>
      <c r="R80" t="s">
        <v>8323</v>
      </c>
      <c r="S80" s="14">
        <f t="shared" si="8"/>
        <v>40844.691643518519</v>
      </c>
      <c r="T80" s="14">
        <f t="shared" si="9"/>
        <v>42291.556076388893</v>
      </c>
      <c r="U80">
        <f t="shared" si="5"/>
        <v>2011</v>
      </c>
    </row>
    <row r="81" spans="1:21" ht="45" hidden="1" x14ac:dyDescent="0.25">
      <c r="A81">
        <v>77</v>
      </c>
      <c r="B81" s="3" t="s">
        <v>79</v>
      </c>
      <c r="C81" s="3" t="s">
        <v>4188</v>
      </c>
      <c r="D81" s="6">
        <v>400</v>
      </c>
      <c r="E81" s="8">
        <v>1570</v>
      </c>
      <c r="F81" t="s">
        <v>8218</v>
      </c>
      <c r="G81" t="s">
        <v>8223</v>
      </c>
      <c r="H81" t="s">
        <v>8245</v>
      </c>
      <c r="I81">
        <v>1337569140</v>
      </c>
      <c r="J81">
        <v>1332991717</v>
      </c>
      <c r="K81" t="b">
        <v>0</v>
      </c>
      <c r="L81">
        <v>26</v>
      </c>
      <c r="M81" t="b">
        <v>1</v>
      </c>
      <c r="N81" t="s">
        <v>8264</v>
      </c>
      <c r="O81">
        <f t="shared" si="6"/>
        <v>393</v>
      </c>
      <c r="P81">
        <f t="shared" si="7"/>
        <v>60.38</v>
      </c>
      <c r="Q81" s="10" t="s">
        <v>8308</v>
      </c>
      <c r="R81" t="s">
        <v>8323</v>
      </c>
      <c r="S81" s="14">
        <f t="shared" si="8"/>
        <v>40997.144872685189</v>
      </c>
      <c r="T81" s="14">
        <f t="shared" si="9"/>
        <v>40322.53938657407</v>
      </c>
      <c r="U81">
        <f t="shared" si="5"/>
        <v>2012</v>
      </c>
    </row>
    <row r="82" spans="1:21" ht="105" hidden="1" x14ac:dyDescent="0.25">
      <c r="A82">
        <v>78</v>
      </c>
      <c r="B82" s="3" t="s">
        <v>80</v>
      </c>
      <c r="C82" s="3" t="s">
        <v>4189</v>
      </c>
      <c r="D82" s="6">
        <v>50</v>
      </c>
      <c r="E82" s="8">
        <v>1351</v>
      </c>
      <c r="F82" t="s">
        <v>8218</v>
      </c>
      <c r="G82" t="s">
        <v>8229</v>
      </c>
      <c r="H82" t="s">
        <v>8248</v>
      </c>
      <c r="I82">
        <v>1472751121</v>
      </c>
      <c r="J82">
        <v>1471887121</v>
      </c>
      <c r="K82" t="b">
        <v>0</v>
      </c>
      <c r="L82">
        <v>35</v>
      </c>
      <c r="M82" t="b">
        <v>1</v>
      </c>
      <c r="N82" t="s">
        <v>8264</v>
      </c>
      <c r="O82">
        <f t="shared" si="6"/>
        <v>2702</v>
      </c>
      <c r="P82">
        <f t="shared" si="7"/>
        <v>38.6</v>
      </c>
      <c r="Q82" s="10" t="s">
        <v>8308</v>
      </c>
      <c r="R82" t="s">
        <v>8323</v>
      </c>
      <c r="S82" s="14">
        <f t="shared" si="8"/>
        <v>42604.730567129634</v>
      </c>
      <c r="T82" s="14">
        <f t="shared" si="9"/>
        <v>41786.65892361111</v>
      </c>
      <c r="U82">
        <f t="shared" si="5"/>
        <v>2016</v>
      </c>
    </row>
    <row r="83" spans="1:21" ht="45" hidden="1" x14ac:dyDescent="0.25">
      <c r="A83">
        <v>79</v>
      </c>
      <c r="B83" s="3" t="s">
        <v>81</v>
      </c>
      <c r="C83" s="3" t="s">
        <v>4190</v>
      </c>
      <c r="D83" s="6">
        <v>1300</v>
      </c>
      <c r="E83" s="8">
        <v>1651</v>
      </c>
      <c r="F83" t="s">
        <v>8218</v>
      </c>
      <c r="G83" t="s">
        <v>8224</v>
      </c>
      <c r="H83" t="s">
        <v>8246</v>
      </c>
      <c r="I83">
        <v>1398451093</v>
      </c>
      <c r="J83">
        <v>1395859093</v>
      </c>
      <c r="K83" t="b">
        <v>0</v>
      </c>
      <c r="L83">
        <v>41</v>
      </c>
      <c r="M83" t="b">
        <v>1</v>
      </c>
      <c r="N83" t="s">
        <v>8264</v>
      </c>
      <c r="O83">
        <f t="shared" si="6"/>
        <v>127</v>
      </c>
      <c r="P83">
        <f t="shared" si="7"/>
        <v>40.270000000000003</v>
      </c>
      <c r="Q83" s="10" t="s">
        <v>8308</v>
      </c>
      <c r="R83" t="s">
        <v>8323</v>
      </c>
      <c r="S83" s="14">
        <f t="shared" si="8"/>
        <v>41724.776539351849</v>
      </c>
      <c r="T83" s="14">
        <f t="shared" si="9"/>
        <v>41402.752222222225</v>
      </c>
      <c r="U83">
        <f t="shared" si="5"/>
        <v>2014</v>
      </c>
    </row>
    <row r="84" spans="1:21" ht="45" hidden="1" x14ac:dyDescent="0.25">
      <c r="A84">
        <v>80</v>
      </c>
      <c r="B84" s="3" t="s">
        <v>82</v>
      </c>
      <c r="C84" s="3" t="s">
        <v>4191</v>
      </c>
      <c r="D84" s="6">
        <v>12000</v>
      </c>
      <c r="E84" s="8">
        <v>12870</v>
      </c>
      <c r="F84" t="s">
        <v>8218</v>
      </c>
      <c r="G84" t="s">
        <v>8223</v>
      </c>
      <c r="H84" t="s">
        <v>8245</v>
      </c>
      <c r="I84">
        <v>1386640856</v>
      </c>
      <c r="J84">
        <v>1383616856</v>
      </c>
      <c r="K84" t="b">
        <v>0</v>
      </c>
      <c r="L84">
        <v>47</v>
      </c>
      <c r="M84" t="b">
        <v>1</v>
      </c>
      <c r="N84" t="s">
        <v>8264</v>
      </c>
      <c r="O84">
        <f t="shared" si="6"/>
        <v>107</v>
      </c>
      <c r="P84">
        <f t="shared" si="7"/>
        <v>273.83</v>
      </c>
      <c r="Q84" s="10" t="s">
        <v>8308</v>
      </c>
      <c r="R84" t="s">
        <v>8323</v>
      </c>
      <c r="S84" s="14">
        <f t="shared" si="8"/>
        <v>41583.083981481483</v>
      </c>
      <c r="T84" s="14">
        <f t="shared" si="9"/>
        <v>40706.297442129631</v>
      </c>
      <c r="U84">
        <f t="shared" si="5"/>
        <v>2013</v>
      </c>
    </row>
    <row r="85" spans="1:21" ht="60" hidden="1" x14ac:dyDescent="0.25">
      <c r="A85">
        <v>81</v>
      </c>
      <c r="B85" s="3" t="s">
        <v>83</v>
      </c>
      <c r="C85" s="3" t="s">
        <v>4192</v>
      </c>
      <c r="D85" s="6">
        <v>750</v>
      </c>
      <c r="E85" s="8">
        <v>1485</v>
      </c>
      <c r="F85" t="s">
        <v>8218</v>
      </c>
      <c r="G85" t="s">
        <v>8223</v>
      </c>
      <c r="H85" t="s">
        <v>8245</v>
      </c>
      <c r="I85">
        <v>1342234920</v>
      </c>
      <c r="J85">
        <v>1341892127</v>
      </c>
      <c r="K85" t="b">
        <v>0</v>
      </c>
      <c r="L85">
        <v>28</v>
      </c>
      <c r="M85" t="b">
        <v>1</v>
      </c>
      <c r="N85" t="s">
        <v>8264</v>
      </c>
      <c r="O85">
        <f t="shared" si="6"/>
        <v>198</v>
      </c>
      <c r="P85">
        <f t="shared" si="7"/>
        <v>53.04</v>
      </c>
      <c r="Q85" s="10" t="s">
        <v>8308</v>
      </c>
      <c r="R85" t="s">
        <v>8323</v>
      </c>
      <c r="S85" s="14">
        <f t="shared" si="8"/>
        <v>41100.158877314818</v>
      </c>
      <c r="T85" s="14">
        <f t="shared" si="9"/>
        <v>40619.402361111112</v>
      </c>
      <c r="U85">
        <f t="shared" si="5"/>
        <v>2012</v>
      </c>
    </row>
    <row r="86" spans="1:21" ht="60" hidden="1" x14ac:dyDescent="0.25">
      <c r="A86">
        <v>82</v>
      </c>
      <c r="B86" s="3" t="s">
        <v>84</v>
      </c>
      <c r="C86" s="3" t="s">
        <v>4193</v>
      </c>
      <c r="D86" s="6">
        <v>4000</v>
      </c>
      <c r="E86" s="8">
        <v>4000.5</v>
      </c>
      <c r="F86" t="s">
        <v>8218</v>
      </c>
      <c r="G86" t="s">
        <v>8223</v>
      </c>
      <c r="H86" t="s">
        <v>8245</v>
      </c>
      <c r="I86">
        <v>1318189261</v>
      </c>
      <c r="J86">
        <v>1315597261</v>
      </c>
      <c r="K86" t="b">
        <v>0</v>
      </c>
      <c r="L86">
        <v>100</v>
      </c>
      <c r="M86" t="b">
        <v>1</v>
      </c>
      <c r="N86" t="s">
        <v>8264</v>
      </c>
      <c r="O86">
        <f t="shared" si="6"/>
        <v>100</v>
      </c>
      <c r="P86">
        <f t="shared" si="7"/>
        <v>40.01</v>
      </c>
      <c r="Q86" s="10" t="s">
        <v>8308</v>
      </c>
      <c r="R86" t="s">
        <v>8323</v>
      </c>
      <c r="S86" s="14">
        <f t="shared" si="8"/>
        <v>40795.820150462961</v>
      </c>
      <c r="T86" s="14">
        <f t="shared" si="9"/>
        <v>42721.198877314819</v>
      </c>
      <c r="U86">
        <f t="shared" si="5"/>
        <v>2011</v>
      </c>
    </row>
    <row r="87" spans="1:21" ht="60" hidden="1" x14ac:dyDescent="0.25">
      <c r="A87">
        <v>83</v>
      </c>
      <c r="B87" s="3" t="s">
        <v>85</v>
      </c>
      <c r="C87" s="3" t="s">
        <v>4194</v>
      </c>
      <c r="D87" s="6">
        <v>200</v>
      </c>
      <c r="E87" s="8">
        <v>205</v>
      </c>
      <c r="F87" t="s">
        <v>8218</v>
      </c>
      <c r="G87" t="s">
        <v>8224</v>
      </c>
      <c r="H87" t="s">
        <v>8246</v>
      </c>
      <c r="I87">
        <v>1424604600</v>
      </c>
      <c r="J87">
        <v>1423320389</v>
      </c>
      <c r="K87" t="b">
        <v>0</v>
      </c>
      <c r="L87">
        <v>13</v>
      </c>
      <c r="M87" t="b">
        <v>1</v>
      </c>
      <c r="N87" t="s">
        <v>8264</v>
      </c>
      <c r="O87">
        <f t="shared" si="6"/>
        <v>103</v>
      </c>
      <c r="P87">
        <f t="shared" si="7"/>
        <v>15.77</v>
      </c>
      <c r="Q87" s="10" t="s">
        <v>8308</v>
      </c>
      <c r="R87" t="s">
        <v>8323</v>
      </c>
      <c r="S87" s="14">
        <f t="shared" si="8"/>
        <v>42042.615613425922</v>
      </c>
      <c r="T87" s="14">
        <f t="shared" si="9"/>
        <v>41065.858067129629</v>
      </c>
      <c r="U87">
        <f t="shared" si="5"/>
        <v>2015</v>
      </c>
    </row>
    <row r="88" spans="1:21" ht="45" hidden="1" x14ac:dyDescent="0.25">
      <c r="A88">
        <v>84</v>
      </c>
      <c r="B88" s="3" t="s">
        <v>86</v>
      </c>
      <c r="C88" s="3" t="s">
        <v>4195</v>
      </c>
      <c r="D88" s="6">
        <v>500</v>
      </c>
      <c r="E88" s="8">
        <v>500</v>
      </c>
      <c r="F88" t="s">
        <v>8218</v>
      </c>
      <c r="G88" t="s">
        <v>8223</v>
      </c>
      <c r="H88" t="s">
        <v>8245</v>
      </c>
      <c r="I88">
        <v>1305483086</v>
      </c>
      <c r="J88">
        <v>1302891086</v>
      </c>
      <c r="K88" t="b">
        <v>0</v>
      </c>
      <c r="L88">
        <v>7</v>
      </c>
      <c r="M88" t="b">
        <v>1</v>
      </c>
      <c r="N88" t="s">
        <v>8264</v>
      </c>
      <c r="O88">
        <f t="shared" si="6"/>
        <v>100</v>
      </c>
      <c r="P88">
        <f t="shared" si="7"/>
        <v>71.430000000000007</v>
      </c>
      <c r="Q88" s="10" t="s">
        <v>8308</v>
      </c>
      <c r="R88" t="s">
        <v>8323</v>
      </c>
      <c r="S88" s="14">
        <f t="shared" si="8"/>
        <v>40648.757939814815</v>
      </c>
      <c r="T88" s="14">
        <f t="shared" si="9"/>
        <v>41716.717847222222</v>
      </c>
      <c r="U88">
        <f t="shared" si="5"/>
        <v>2011</v>
      </c>
    </row>
    <row r="89" spans="1:21" ht="60" hidden="1" x14ac:dyDescent="0.25">
      <c r="A89">
        <v>85</v>
      </c>
      <c r="B89" s="3" t="s">
        <v>87</v>
      </c>
      <c r="C89" s="3" t="s">
        <v>4196</v>
      </c>
      <c r="D89" s="6">
        <v>1200</v>
      </c>
      <c r="E89" s="8">
        <v>1506</v>
      </c>
      <c r="F89" t="s">
        <v>8218</v>
      </c>
      <c r="G89" t="s">
        <v>8223</v>
      </c>
      <c r="H89" t="s">
        <v>8245</v>
      </c>
      <c r="I89">
        <v>1316746837</v>
      </c>
      <c r="J89">
        <v>1314154837</v>
      </c>
      <c r="K89" t="b">
        <v>0</v>
      </c>
      <c r="L89">
        <v>21</v>
      </c>
      <c r="M89" t="b">
        <v>1</v>
      </c>
      <c r="N89" t="s">
        <v>8264</v>
      </c>
      <c r="O89">
        <f t="shared" si="6"/>
        <v>126</v>
      </c>
      <c r="P89">
        <f t="shared" si="7"/>
        <v>71.709999999999994</v>
      </c>
      <c r="Q89" s="10" t="s">
        <v>8308</v>
      </c>
      <c r="R89" t="s">
        <v>8323</v>
      </c>
      <c r="S89" s="14">
        <f t="shared" si="8"/>
        <v>40779.125428240739</v>
      </c>
      <c r="T89" s="14">
        <f t="shared" si="9"/>
        <v>40935.005104166667</v>
      </c>
      <c r="U89">
        <f t="shared" si="5"/>
        <v>2011</v>
      </c>
    </row>
    <row r="90" spans="1:21" ht="75" hidden="1" x14ac:dyDescent="0.25">
      <c r="A90">
        <v>86</v>
      </c>
      <c r="B90" s="3" t="s">
        <v>88</v>
      </c>
      <c r="C90" s="3" t="s">
        <v>4197</v>
      </c>
      <c r="D90" s="6">
        <v>6000</v>
      </c>
      <c r="E90" s="8">
        <v>6388</v>
      </c>
      <c r="F90" t="s">
        <v>8218</v>
      </c>
      <c r="G90" t="s">
        <v>8229</v>
      </c>
      <c r="H90" t="s">
        <v>8248</v>
      </c>
      <c r="I90">
        <v>1451226045</v>
      </c>
      <c r="J90">
        <v>1444828845</v>
      </c>
      <c r="K90" t="b">
        <v>0</v>
      </c>
      <c r="L90">
        <v>17</v>
      </c>
      <c r="M90" t="b">
        <v>1</v>
      </c>
      <c r="N90" t="s">
        <v>8264</v>
      </c>
      <c r="O90">
        <f t="shared" si="6"/>
        <v>106</v>
      </c>
      <c r="P90">
        <f t="shared" si="7"/>
        <v>375.76</v>
      </c>
      <c r="Q90" s="10" t="s">
        <v>8308</v>
      </c>
      <c r="R90" t="s">
        <v>8323</v>
      </c>
      <c r="S90" s="14">
        <f t="shared" si="8"/>
        <v>42291.556076388893</v>
      </c>
      <c r="T90" s="14">
        <f t="shared" si="9"/>
        <v>40324.662511574075</v>
      </c>
      <c r="U90">
        <f t="shared" si="5"/>
        <v>2015</v>
      </c>
    </row>
    <row r="91" spans="1:21" ht="45" hidden="1" x14ac:dyDescent="0.25">
      <c r="A91">
        <v>87</v>
      </c>
      <c r="B91" s="3" t="s">
        <v>89</v>
      </c>
      <c r="C91" s="3" t="s">
        <v>4198</v>
      </c>
      <c r="D91" s="6">
        <v>2500</v>
      </c>
      <c r="E91" s="8">
        <v>2615</v>
      </c>
      <c r="F91" t="s">
        <v>8218</v>
      </c>
      <c r="G91" t="s">
        <v>8223</v>
      </c>
      <c r="H91" t="s">
        <v>8245</v>
      </c>
      <c r="I91">
        <v>1275529260</v>
      </c>
      <c r="J91">
        <v>1274705803</v>
      </c>
      <c r="K91" t="b">
        <v>0</v>
      </c>
      <c r="L91">
        <v>25</v>
      </c>
      <c r="M91" t="b">
        <v>1</v>
      </c>
      <c r="N91" t="s">
        <v>8264</v>
      </c>
      <c r="O91">
        <f t="shared" si="6"/>
        <v>105</v>
      </c>
      <c r="P91">
        <f t="shared" si="7"/>
        <v>104.6</v>
      </c>
      <c r="Q91" s="10" t="s">
        <v>8308</v>
      </c>
      <c r="R91" t="s">
        <v>8323</v>
      </c>
      <c r="S91" s="14">
        <f t="shared" si="8"/>
        <v>40322.53938657407</v>
      </c>
      <c r="T91" s="14">
        <f t="shared" si="9"/>
        <v>40706.135208333333</v>
      </c>
      <c r="U91">
        <f t="shared" si="5"/>
        <v>2010</v>
      </c>
    </row>
    <row r="92" spans="1:21" ht="60" hidden="1" x14ac:dyDescent="0.25">
      <c r="A92">
        <v>88</v>
      </c>
      <c r="B92" s="3" t="s">
        <v>90</v>
      </c>
      <c r="C92" s="3" t="s">
        <v>4199</v>
      </c>
      <c r="D92" s="6">
        <v>3500</v>
      </c>
      <c r="E92" s="8">
        <v>3600</v>
      </c>
      <c r="F92" t="s">
        <v>8218</v>
      </c>
      <c r="G92" t="s">
        <v>8223</v>
      </c>
      <c r="H92" t="s">
        <v>8245</v>
      </c>
      <c r="I92">
        <v>1403452131</v>
      </c>
      <c r="J92">
        <v>1401205731</v>
      </c>
      <c r="K92" t="b">
        <v>0</v>
      </c>
      <c r="L92">
        <v>60</v>
      </c>
      <c r="M92" t="b">
        <v>1</v>
      </c>
      <c r="N92" t="s">
        <v>8264</v>
      </c>
      <c r="O92">
        <f t="shared" si="6"/>
        <v>103</v>
      </c>
      <c r="P92">
        <f t="shared" si="7"/>
        <v>60</v>
      </c>
      <c r="Q92" s="10" t="s">
        <v>8308</v>
      </c>
      <c r="R92" t="s">
        <v>8323</v>
      </c>
      <c r="S92" s="14">
        <f t="shared" si="8"/>
        <v>41786.65892361111</v>
      </c>
      <c r="T92" s="14">
        <f t="shared" si="9"/>
        <v>41214.79483796296</v>
      </c>
      <c r="U92">
        <f t="shared" si="5"/>
        <v>2014</v>
      </c>
    </row>
    <row r="93" spans="1:21" ht="45" hidden="1" x14ac:dyDescent="0.25">
      <c r="A93">
        <v>89</v>
      </c>
      <c r="B93" s="3" t="s">
        <v>91</v>
      </c>
      <c r="C93" s="3" t="s">
        <v>4200</v>
      </c>
      <c r="D93" s="6">
        <v>6000</v>
      </c>
      <c r="E93" s="8">
        <v>6904</v>
      </c>
      <c r="F93" t="s">
        <v>8218</v>
      </c>
      <c r="G93" t="s">
        <v>8223</v>
      </c>
      <c r="H93" t="s">
        <v>8245</v>
      </c>
      <c r="I93">
        <v>1370196192</v>
      </c>
      <c r="J93">
        <v>1368036192</v>
      </c>
      <c r="K93" t="b">
        <v>0</v>
      </c>
      <c r="L93">
        <v>56</v>
      </c>
      <c r="M93" t="b">
        <v>1</v>
      </c>
      <c r="N93" t="s">
        <v>8264</v>
      </c>
      <c r="O93">
        <f t="shared" si="6"/>
        <v>115</v>
      </c>
      <c r="P93">
        <f t="shared" si="7"/>
        <v>123.29</v>
      </c>
      <c r="Q93" s="10" t="s">
        <v>8308</v>
      </c>
      <c r="R93" t="s">
        <v>8323</v>
      </c>
      <c r="S93" s="14">
        <f t="shared" si="8"/>
        <v>41402.752222222225</v>
      </c>
      <c r="T93" s="14">
        <f t="shared" si="9"/>
        <v>41631.902766203704</v>
      </c>
      <c r="U93">
        <f t="shared" si="5"/>
        <v>2013</v>
      </c>
    </row>
    <row r="94" spans="1:21" ht="30" hidden="1" x14ac:dyDescent="0.25">
      <c r="A94">
        <v>90</v>
      </c>
      <c r="B94" s="3" t="s">
        <v>92</v>
      </c>
      <c r="C94" s="3" t="s">
        <v>4201</v>
      </c>
      <c r="D94" s="6">
        <v>500</v>
      </c>
      <c r="E94" s="8">
        <v>502</v>
      </c>
      <c r="F94" t="s">
        <v>8218</v>
      </c>
      <c r="G94" t="s">
        <v>8223</v>
      </c>
      <c r="H94" t="s">
        <v>8245</v>
      </c>
      <c r="I94">
        <v>1310454499</v>
      </c>
      <c r="J94">
        <v>1307862499</v>
      </c>
      <c r="K94" t="b">
        <v>0</v>
      </c>
      <c r="L94">
        <v>16</v>
      </c>
      <c r="M94" t="b">
        <v>1</v>
      </c>
      <c r="N94" t="s">
        <v>8264</v>
      </c>
      <c r="O94">
        <f t="shared" si="6"/>
        <v>100</v>
      </c>
      <c r="P94">
        <f t="shared" si="7"/>
        <v>31.38</v>
      </c>
      <c r="Q94" s="10" t="s">
        <v>8308</v>
      </c>
      <c r="R94" t="s">
        <v>8323</v>
      </c>
      <c r="S94" s="14">
        <f t="shared" si="8"/>
        <v>40706.297442129631</v>
      </c>
      <c r="T94" s="14">
        <f t="shared" si="9"/>
        <v>41197.753310185188</v>
      </c>
      <c r="U94">
        <f t="shared" si="5"/>
        <v>2011</v>
      </c>
    </row>
    <row r="95" spans="1:21" ht="45" hidden="1" x14ac:dyDescent="0.25">
      <c r="A95">
        <v>91</v>
      </c>
      <c r="B95" s="3" t="s">
        <v>93</v>
      </c>
      <c r="C95" s="3" t="s">
        <v>4202</v>
      </c>
      <c r="D95" s="6">
        <v>3000</v>
      </c>
      <c r="E95" s="8">
        <v>3600</v>
      </c>
      <c r="F95" t="s">
        <v>8218</v>
      </c>
      <c r="G95" t="s">
        <v>8223</v>
      </c>
      <c r="H95" t="s">
        <v>8245</v>
      </c>
      <c r="I95">
        <v>1305625164</v>
      </c>
      <c r="J95">
        <v>1300354764</v>
      </c>
      <c r="K95" t="b">
        <v>0</v>
      </c>
      <c r="L95">
        <v>46</v>
      </c>
      <c r="M95" t="b">
        <v>1</v>
      </c>
      <c r="N95" t="s">
        <v>8264</v>
      </c>
      <c r="O95">
        <f t="shared" si="6"/>
        <v>120</v>
      </c>
      <c r="P95">
        <f t="shared" si="7"/>
        <v>78.260000000000005</v>
      </c>
      <c r="Q95" s="10" t="s">
        <v>8308</v>
      </c>
      <c r="R95" t="s">
        <v>8323</v>
      </c>
      <c r="S95" s="14">
        <f t="shared" si="8"/>
        <v>40619.402361111112</v>
      </c>
      <c r="T95" s="14">
        <f t="shared" si="9"/>
        <v>41274.776736111111</v>
      </c>
      <c r="U95">
        <f t="shared" si="5"/>
        <v>2011</v>
      </c>
    </row>
    <row r="96" spans="1:21" ht="60" hidden="1" x14ac:dyDescent="0.25">
      <c r="A96">
        <v>92</v>
      </c>
      <c r="B96" s="3" t="s">
        <v>94</v>
      </c>
      <c r="C96" s="3" t="s">
        <v>4203</v>
      </c>
      <c r="D96" s="6">
        <v>5000</v>
      </c>
      <c r="E96" s="8">
        <v>5260</v>
      </c>
      <c r="F96" t="s">
        <v>8218</v>
      </c>
      <c r="G96" t="s">
        <v>8228</v>
      </c>
      <c r="H96" t="s">
        <v>8250</v>
      </c>
      <c r="I96">
        <v>1485936000</v>
      </c>
      <c r="J96">
        <v>1481949983</v>
      </c>
      <c r="K96" t="b">
        <v>0</v>
      </c>
      <c r="L96">
        <v>43</v>
      </c>
      <c r="M96" t="b">
        <v>1</v>
      </c>
      <c r="N96" t="s">
        <v>8264</v>
      </c>
      <c r="O96">
        <f t="shared" si="6"/>
        <v>105</v>
      </c>
      <c r="P96">
        <f t="shared" si="7"/>
        <v>122.33</v>
      </c>
      <c r="Q96" s="10" t="s">
        <v>8308</v>
      </c>
      <c r="R96" t="s">
        <v>8323</v>
      </c>
      <c r="S96" s="14">
        <f t="shared" si="8"/>
        <v>42721.198877314819</v>
      </c>
      <c r="T96" s="14">
        <f t="shared" si="9"/>
        <v>40505.131168981483</v>
      </c>
      <c r="U96">
        <f t="shared" si="5"/>
        <v>2016</v>
      </c>
    </row>
    <row r="97" spans="1:21" ht="60" hidden="1" x14ac:dyDescent="0.25">
      <c r="A97">
        <v>93</v>
      </c>
      <c r="B97" s="3" t="s">
        <v>95</v>
      </c>
      <c r="C97" s="3" t="s">
        <v>4204</v>
      </c>
      <c r="D97" s="6">
        <v>1000</v>
      </c>
      <c r="E97" s="8">
        <v>1106</v>
      </c>
      <c r="F97" t="s">
        <v>8218</v>
      </c>
      <c r="G97" t="s">
        <v>8223</v>
      </c>
      <c r="H97" t="s">
        <v>8245</v>
      </c>
      <c r="I97">
        <v>1341349200</v>
      </c>
      <c r="J97">
        <v>1338928537</v>
      </c>
      <c r="K97" t="b">
        <v>0</v>
      </c>
      <c r="L97">
        <v>15</v>
      </c>
      <c r="M97" t="b">
        <v>1</v>
      </c>
      <c r="N97" t="s">
        <v>8264</v>
      </c>
      <c r="O97">
        <f t="shared" si="6"/>
        <v>111</v>
      </c>
      <c r="P97">
        <f t="shared" si="7"/>
        <v>73.73</v>
      </c>
      <c r="Q97" s="10" t="s">
        <v>8308</v>
      </c>
      <c r="R97" t="s">
        <v>8323</v>
      </c>
      <c r="S97" s="14">
        <f t="shared" si="8"/>
        <v>41065.858067129629</v>
      </c>
      <c r="T97" s="14">
        <f t="shared" si="9"/>
        <v>41682.805902777778</v>
      </c>
      <c r="U97">
        <f t="shared" si="5"/>
        <v>2012</v>
      </c>
    </row>
    <row r="98" spans="1:21" ht="45" hidden="1" x14ac:dyDescent="0.25">
      <c r="A98">
        <v>94</v>
      </c>
      <c r="B98" s="3" t="s">
        <v>96</v>
      </c>
      <c r="C98" s="3" t="s">
        <v>4205</v>
      </c>
      <c r="D98" s="6">
        <v>250</v>
      </c>
      <c r="E98" s="8">
        <v>260</v>
      </c>
      <c r="F98" t="s">
        <v>8218</v>
      </c>
      <c r="G98" t="s">
        <v>8224</v>
      </c>
      <c r="H98" t="s">
        <v>8246</v>
      </c>
      <c r="I98">
        <v>1396890822</v>
      </c>
      <c r="J98">
        <v>1395162822</v>
      </c>
      <c r="K98" t="b">
        <v>0</v>
      </c>
      <c r="L98">
        <v>12</v>
      </c>
      <c r="M98" t="b">
        <v>1</v>
      </c>
      <c r="N98" t="s">
        <v>8264</v>
      </c>
      <c r="O98">
        <f t="shared" si="6"/>
        <v>104</v>
      </c>
      <c r="P98">
        <f t="shared" si="7"/>
        <v>21.67</v>
      </c>
      <c r="Q98" s="10" t="s">
        <v>8308</v>
      </c>
      <c r="R98" t="s">
        <v>8323</v>
      </c>
      <c r="S98" s="14">
        <f t="shared" si="8"/>
        <v>41716.717847222222</v>
      </c>
      <c r="T98" s="14">
        <f t="shared" si="9"/>
        <v>40612.695208333331</v>
      </c>
      <c r="U98">
        <f t="shared" si="5"/>
        <v>2014</v>
      </c>
    </row>
    <row r="99" spans="1:21" ht="60" hidden="1" x14ac:dyDescent="0.25">
      <c r="A99">
        <v>95</v>
      </c>
      <c r="B99" s="3" t="s">
        <v>97</v>
      </c>
      <c r="C99" s="3" t="s">
        <v>4206</v>
      </c>
      <c r="D99" s="6">
        <v>350</v>
      </c>
      <c r="E99" s="8">
        <v>460</v>
      </c>
      <c r="F99" t="s">
        <v>8218</v>
      </c>
      <c r="G99" t="s">
        <v>8223</v>
      </c>
      <c r="H99" t="s">
        <v>8245</v>
      </c>
      <c r="I99">
        <v>1330214841</v>
      </c>
      <c r="J99">
        <v>1327622841</v>
      </c>
      <c r="K99" t="b">
        <v>0</v>
      </c>
      <c r="L99">
        <v>21</v>
      </c>
      <c r="M99" t="b">
        <v>1</v>
      </c>
      <c r="N99" t="s">
        <v>8264</v>
      </c>
      <c r="O99">
        <f t="shared" si="6"/>
        <v>131</v>
      </c>
      <c r="P99">
        <f t="shared" si="7"/>
        <v>21.9</v>
      </c>
      <c r="Q99" s="10" t="s">
        <v>8308</v>
      </c>
      <c r="R99" t="s">
        <v>8323</v>
      </c>
      <c r="S99" s="14">
        <f t="shared" si="8"/>
        <v>40935.005104166667</v>
      </c>
      <c r="T99" s="14">
        <f t="shared" si="9"/>
        <v>42485.724768518514</v>
      </c>
      <c r="U99">
        <f t="shared" si="5"/>
        <v>2012</v>
      </c>
    </row>
    <row r="100" spans="1:21" ht="60" hidden="1" x14ac:dyDescent="0.25">
      <c r="A100">
        <v>96</v>
      </c>
      <c r="B100" s="3" t="s">
        <v>98</v>
      </c>
      <c r="C100" s="3" t="s">
        <v>4207</v>
      </c>
      <c r="D100" s="6">
        <v>1500</v>
      </c>
      <c r="E100" s="8">
        <v>1720</v>
      </c>
      <c r="F100" t="s">
        <v>8218</v>
      </c>
      <c r="G100" t="s">
        <v>8223</v>
      </c>
      <c r="H100" t="s">
        <v>8245</v>
      </c>
      <c r="I100">
        <v>1280631600</v>
      </c>
      <c r="J100">
        <v>1274889241</v>
      </c>
      <c r="K100" t="b">
        <v>0</v>
      </c>
      <c r="L100">
        <v>34</v>
      </c>
      <c r="M100" t="b">
        <v>1</v>
      </c>
      <c r="N100" t="s">
        <v>8264</v>
      </c>
      <c r="O100">
        <f t="shared" si="6"/>
        <v>115</v>
      </c>
      <c r="P100">
        <f t="shared" si="7"/>
        <v>50.59</v>
      </c>
      <c r="Q100" s="10" t="s">
        <v>8308</v>
      </c>
      <c r="R100" t="s">
        <v>8323</v>
      </c>
      <c r="S100" s="14">
        <f t="shared" si="8"/>
        <v>40324.662511574075</v>
      </c>
      <c r="T100" s="14">
        <f t="shared" si="9"/>
        <v>40987.776631944449</v>
      </c>
      <c r="U100">
        <f t="shared" si="5"/>
        <v>2010</v>
      </c>
    </row>
    <row r="101" spans="1:21" ht="45" hidden="1" x14ac:dyDescent="0.25">
      <c r="A101">
        <v>97</v>
      </c>
      <c r="B101" s="3" t="s">
        <v>99</v>
      </c>
      <c r="C101" s="3" t="s">
        <v>4208</v>
      </c>
      <c r="D101" s="6">
        <v>400</v>
      </c>
      <c r="E101" s="8">
        <v>425</v>
      </c>
      <c r="F101" t="s">
        <v>8218</v>
      </c>
      <c r="G101" t="s">
        <v>8223</v>
      </c>
      <c r="H101" t="s">
        <v>8245</v>
      </c>
      <c r="I101">
        <v>1310440482</v>
      </c>
      <c r="J101">
        <v>1307848482</v>
      </c>
      <c r="K101" t="b">
        <v>0</v>
      </c>
      <c r="L101">
        <v>8</v>
      </c>
      <c r="M101" t="b">
        <v>1</v>
      </c>
      <c r="N101" t="s">
        <v>8264</v>
      </c>
      <c r="O101">
        <f t="shared" si="6"/>
        <v>106</v>
      </c>
      <c r="P101">
        <f t="shared" si="7"/>
        <v>53.13</v>
      </c>
      <c r="Q101" s="10" t="s">
        <v>8308</v>
      </c>
      <c r="R101" t="s">
        <v>8323</v>
      </c>
      <c r="S101" s="14">
        <f t="shared" si="8"/>
        <v>40706.135208333333</v>
      </c>
      <c r="T101" s="14">
        <f t="shared" si="9"/>
        <v>40635.982488425929</v>
      </c>
      <c r="U101">
        <f t="shared" si="5"/>
        <v>2011</v>
      </c>
    </row>
    <row r="102" spans="1:21" ht="45" hidden="1" x14ac:dyDescent="0.25">
      <c r="A102">
        <v>98</v>
      </c>
      <c r="B102" s="3" t="s">
        <v>100</v>
      </c>
      <c r="C102" s="3" t="s">
        <v>4209</v>
      </c>
      <c r="D102" s="6">
        <v>3200</v>
      </c>
      <c r="E102" s="8">
        <v>3400</v>
      </c>
      <c r="F102" t="s">
        <v>8218</v>
      </c>
      <c r="G102" t="s">
        <v>8223</v>
      </c>
      <c r="H102" t="s">
        <v>8245</v>
      </c>
      <c r="I102">
        <v>1354923000</v>
      </c>
      <c r="J102">
        <v>1351796674</v>
      </c>
      <c r="K102" t="b">
        <v>0</v>
      </c>
      <c r="L102">
        <v>60</v>
      </c>
      <c r="M102" t="b">
        <v>1</v>
      </c>
      <c r="N102" t="s">
        <v>8264</v>
      </c>
      <c r="O102">
        <f t="shared" si="6"/>
        <v>106</v>
      </c>
      <c r="P102">
        <f t="shared" si="7"/>
        <v>56.67</v>
      </c>
      <c r="Q102" s="10" t="s">
        <v>8308</v>
      </c>
      <c r="R102" t="s">
        <v>8323</v>
      </c>
      <c r="S102" s="14">
        <f t="shared" si="8"/>
        <v>41214.79483796296</v>
      </c>
      <c r="T102" s="14">
        <f t="shared" si="9"/>
        <v>41365.613078703704</v>
      </c>
      <c r="U102">
        <f t="shared" si="5"/>
        <v>2012</v>
      </c>
    </row>
    <row r="103" spans="1:21" ht="45" hidden="1" x14ac:dyDescent="0.25">
      <c r="A103">
        <v>99</v>
      </c>
      <c r="B103" s="3" t="s">
        <v>101</v>
      </c>
      <c r="C103" s="3" t="s">
        <v>4210</v>
      </c>
      <c r="D103" s="6">
        <v>1500</v>
      </c>
      <c r="E103" s="8">
        <v>1590.29</v>
      </c>
      <c r="F103" t="s">
        <v>8218</v>
      </c>
      <c r="G103" t="s">
        <v>8223</v>
      </c>
      <c r="H103" t="s">
        <v>8245</v>
      </c>
      <c r="I103">
        <v>1390426799</v>
      </c>
      <c r="J103">
        <v>1387834799</v>
      </c>
      <c r="K103" t="b">
        <v>0</v>
      </c>
      <c r="L103">
        <v>39</v>
      </c>
      <c r="M103" t="b">
        <v>1</v>
      </c>
      <c r="N103" t="s">
        <v>8264</v>
      </c>
      <c r="O103">
        <f t="shared" si="6"/>
        <v>106</v>
      </c>
      <c r="P103">
        <f t="shared" si="7"/>
        <v>40.78</v>
      </c>
      <c r="Q103" s="10" t="s">
        <v>8308</v>
      </c>
      <c r="R103" t="s">
        <v>8323</v>
      </c>
      <c r="S103" s="14">
        <f t="shared" si="8"/>
        <v>41631.902766203704</v>
      </c>
      <c r="T103" s="14">
        <f t="shared" si="9"/>
        <v>40570.025810185187</v>
      </c>
      <c r="U103">
        <f t="shared" si="5"/>
        <v>2013</v>
      </c>
    </row>
    <row r="104" spans="1:21" ht="60" hidden="1" x14ac:dyDescent="0.25">
      <c r="A104">
        <v>100</v>
      </c>
      <c r="B104" s="3" t="s">
        <v>102</v>
      </c>
      <c r="C104" s="3" t="s">
        <v>4211</v>
      </c>
      <c r="D104" s="6">
        <v>5000</v>
      </c>
      <c r="E104" s="8">
        <v>5000</v>
      </c>
      <c r="F104" t="s">
        <v>8218</v>
      </c>
      <c r="G104" t="s">
        <v>8223</v>
      </c>
      <c r="H104" t="s">
        <v>8245</v>
      </c>
      <c r="I104">
        <v>1352055886</v>
      </c>
      <c r="J104">
        <v>1350324286</v>
      </c>
      <c r="K104" t="b">
        <v>0</v>
      </c>
      <c r="L104">
        <v>26</v>
      </c>
      <c r="M104" t="b">
        <v>1</v>
      </c>
      <c r="N104" t="s">
        <v>8264</v>
      </c>
      <c r="O104">
        <f t="shared" si="6"/>
        <v>100</v>
      </c>
      <c r="P104">
        <f t="shared" si="7"/>
        <v>192.31</v>
      </c>
      <c r="Q104" s="10" t="s">
        <v>8308</v>
      </c>
      <c r="R104" t="s">
        <v>8323</v>
      </c>
      <c r="S104" s="14">
        <f t="shared" si="8"/>
        <v>41197.753310185188</v>
      </c>
      <c r="T104" s="14">
        <f t="shared" si="9"/>
        <v>41557.949687500004</v>
      </c>
      <c r="U104">
        <f t="shared" si="5"/>
        <v>2012</v>
      </c>
    </row>
    <row r="105" spans="1:21" ht="60" hidden="1" x14ac:dyDescent="0.25">
      <c r="A105">
        <v>101</v>
      </c>
      <c r="B105" s="3" t="s">
        <v>103</v>
      </c>
      <c r="C105" s="3" t="s">
        <v>4212</v>
      </c>
      <c r="D105" s="6">
        <v>3500</v>
      </c>
      <c r="E105" s="8">
        <v>3500</v>
      </c>
      <c r="F105" t="s">
        <v>8218</v>
      </c>
      <c r="G105" t="s">
        <v>8223</v>
      </c>
      <c r="H105" t="s">
        <v>8245</v>
      </c>
      <c r="I105">
        <v>1359052710</v>
      </c>
      <c r="J105">
        <v>1356979110</v>
      </c>
      <c r="K105" t="b">
        <v>0</v>
      </c>
      <c r="L105">
        <v>35</v>
      </c>
      <c r="M105" t="b">
        <v>1</v>
      </c>
      <c r="N105" t="s">
        <v>8264</v>
      </c>
      <c r="O105">
        <f t="shared" si="6"/>
        <v>100</v>
      </c>
      <c r="P105">
        <f t="shared" si="7"/>
        <v>100</v>
      </c>
      <c r="Q105" s="10" t="s">
        <v>8308</v>
      </c>
      <c r="R105" t="s">
        <v>8323</v>
      </c>
      <c r="S105" s="14">
        <f t="shared" si="8"/>
        <v>41274.776736111111</v>
      </c>
      <c r="T105" s="14">
        <f t="shared" si="9"/>
        <v>42125.333182870367</v>
      </c>
      <c r="U105">
        <f t="shared" si="5"/>
        <v>2012</v>
      </c>
    </row>
    <row r="106" spans="1:21" ht="60" hidden="1" x14ac:dyDescent="0.25">
      <c r="A106">
        <v>102</v>
      </c>
      <c r="B106" s="3" t="s">
        <v>104</v>
      </c>
      <c r="C106" s="3" t="s">
        <v>4213</v>
      </c>
      <c r="D106" s="6">
        <v>6000</v>
      </c>
      <c r="E106" s="8">
        <v>7665</v>
      </c>
      <c r="F106" t="s">
        <v>8218</v>
      </c>
      <c r="G106" t="s">
        <v>8223</v>
      </c>
      <c r="H106" t="s">
        <v>8245</v>
      </c>
      <c r="I106">
        <v>1293073733</v>
      </c>
      <c r="J106">
        <v>1290481733</v>
      </c>
      <c r="K106" t="b">
        <v>0</v>
      </c>
      <c r="L106">
        <v>65</v>
      </c>
      <c r="M106" t="b">
        <v>1</v>
      </c>
      <c r="N106" t="s">
        <v>8264</v>
      </c>
      <c r="O106">
        <f t="shared" si="6"/>
        <v>128</v>
      </c>
      <c r="P106">
        <f t="shared" si="7"/>
        <v>117.92</v>
      </c>
      <c r="Q106" s="10" t="s">
        <v>8308</v>
      </c>
      <c r="R106" t="s">
        <v>8323</v>
      </c>
      <c r="S106" s="14">
        <f t="shared" si="8"/>
        <v>40505.131168981483</v>
      </c>
      <c r="T106" s="14">
        <f t="shared" si="9"/>
        <v>41718.043032407404</v>
      </c>
      <c r="U106">
        <f t="shared" si="5"/>
        <v>2010</v>
      </c>
    </row>
    <row r="107" spans="1:21" ht="45" hidden="1" x14ac:dyDescent="0.25">
      <c r="A107">
        <v>103</v>
      </c>
      <c r="B107" s="3" t="s">
        <v>105</v>
      </c>
      <c r="C107" s="3" t="s">
        <v>4214</v>
      </c>
      <c r="D107" s="6">
        <v>1300</v>
      </c>
      <c r="E107" s="8">
        <v>1367</v>
      </c>
      <c r="F107" t="s">
        <v>8218</v>
      </c>
      <c r="G107" t="s">
        <v>8224</v>
      </c>
      <c r="H107" t="s">
        <v>8246</v>
      </c>
      <c r="I107">
        <v>1394220030</v>
      </c>
      <c r="J107">
        <v>1392232830</v>
      </c>
      <c r="K107" t="b">
        <v>0</v>
      </c>
      <c r="L107">
        <v>49</v>
      </c>
      <c r="M107" t="b">
        <v>1</v>
      </c>
      <c r="N107" t="s">
        <v>8264</v>
      </c>
      <c r="O107">
        <f t="shared" si="6"/>
        <v>105</v>
      </c>
      <c r="P107">
        <f t="shared" si="7"/>
        <v>27.9</v>
      </c>
      <c r="Q107" s="10" t="s">
        <v>8308</v>
      </c>
      <c r="R107" t="s">
        <v>8323</v>
      </c>
      <c r="S107" s="14">
        <f t="shared" si="8"/>
        <v>41682.805902777778</v>
      </c>
      <c r="T107" s="14">
        <f t="shared" si="9"/>
        <v>40753.758425925924</v>
      </c>
      <c r="U107">
        <f t="shared" si="5"/>
        <v>2014</v>
      </c>
    </row>
    <row r="108" spans="1:21" ht="30" hidden="1" x14ac:dyDescent="0.25">
      <c r="A108">
        <v>104</v>
      </c>
      <c r="B108" s="3" t="s">
        <v>106</v>
      </c>
      <c r="C108" s="3" t="s">
        <v>4215</v>
      </c>
      <c r="D108" s="6">
        <v>500</v>
      </c>
      <c r="E108" s="8">
        <v>600</v>
      </c>
      <c r="F108" t="s">
        <v>8218</v>
      </c>
      <c r="G108" t="s">
        <v>8223</v>
      </c>
      <c r="H108" t="s">
        <v>8245</v>
      </c>
      <c r="I108">
        <v>1301792400</v>
      </c>
      <c r="J108">
        <v>1299775266</v>
      </c>
      <c r="K108" t="b">
        <v>0</v>
      </c>
      <c r="L108">
        <v>10</v>
      </c>
      <c r="M108" t="b">
        <v>1</v>
      </c>
      <c r="N108" t="s">
        <v>8264</v>
      </c>
      <c r="O108">
        <f t="shared" si="6"/>
        <v>120</v>
      </c>
      <c r="P108">
        <f t="shared" si="7"/>
        <v>60</v>
      </c>
      <c r="Q108" s="10" t="s">
        <v>8308</v>
      </c>
      <c r="R108" t="s">
        <v>8323</v>
      </c>
      <c r="S108" s="14">
        <f t="shared" si="8"/>
        <v>40612.695208333331</v>
      </c>
      <c r="T108" s="14">
        <f t="shared" si="9"/>
        <v>40861.27416666667</v>
      </c>
      <c r="U108">
        <f t="shared" si="5"/>
        <v>2011</v>
      </c>
    </row>
    <row r="109" spans="1:21" ht="45" hidden="1" x14ac:dyDescent="0.25">
      <c r="A109">
        <v>105</v>
      </c>
      <c r="B109" s="3" t="s">
        <v>107</v>
      </c>
      <c r="C109" s="3" t="s">
        <v>4216</v>
      </c>
      <c r="D109" s="6">
        <v>2200</v>
      </c>
      <c r="E109" s="8">
        <v>2363</v>
      </c>
      <c r="F109" t="s">
        <v>8218</v>
      </c>
      <c r="G109" t="s">
        <v>8223</v>
      </c>
      <c r="H109" t="s">
        <v>8245</v>
      </c>
      <c r="I109">
        <v>1463184000</v>
      </c>
      <c r="J109">
        <v>1461605020</v>
      </c>
      <c r="K109" t="b">
        <v>0</v>
      </c>
      <c r="L109">
        <v>60</v>
      </c>
      <c r="M109" t="b">
        <v>1</v>
      </c>
      <c r="N109" t="s">
        <v>8264</v>
      </c>
      <c r="O109">
        <f t="shared" si="6"/>
        <v>107</v>
      </c>
      <c r="P109">
        <f t="shared" si="7"/>
        <v>39.380000000000003</v>
      </c>
      <c r="Q109" s="10" t="s">
        <v>8308</v>
      </c>
      <c r="R109" t="s">
        <v>8323</v>
      </c>
      <c r="S109" s="14">
        <f t="shared" si="8"/>
        <v>42485.724768518514</v>
      </c>
      <c r="T109" s="14">
        <f t="shared" si="9"/>
        <v>40918.738935185182</v>
      </c>
      <c r="U109">
        <f t="shared" si="5"/>
        <v>2016</v>
      </c>
    </row>
    <row r="110" spans="1:21" hidden="1" x14ac:dyDescent="0.25">
      <c r="A110">
        <v>106</v>
      </c>
      <c r="B110" s="3" t="s">
        <v>108</v>
      </c>
      <c r="C110" s="3" t="s">
        <v>4217</v>
      </c>
      <c r="D110" s="6">
        <v>5000</v>
      </c>
      <c r="E110" s="8">
        <v>5025</v>
      </c>
      <c r="F110" t="s">
        <v>8218</v>
      </c>
      <c r="G110" t="s">
        <v>8223</v>
      </c>
      <c r="H110" t="s">
        <v>8245</v>
      </c>
      <c r="I110">
        <v>1333391901</v>
      </c>
      <c r="J110">
        <v>1332182301</v>
      </c>
      <c r="K110" t="b">
        <v>0</v>
      </c>
      <c r="L110">
        <v>27</v>
      </c>
      <c r="M110" t="b">
        <v>1</v>
      </c>
      <c r="N110" t="s">
        <v>8264</v>
      </c>
      <c r="O110">
        <f t="shared" si="6"/>
        <v>101</v>
      </c>
      <c r="P110">
        <f t="shared" si="7"/>
        <v>186.11</v>
      </c>
      <c r="Q110" s="10" t="s">
        <v>8308</v>
      </c>
      <c r="R110" t="s">
        <v>8323</v>
      </c>
      <c r="S110" s="14">
        <f t="shared" si="8"/>
        <v>40987.776631944449</v>
      </c>
      <c r="T110" s="14">
        <f t="shared" si="9"/>
        <v>40595.497164351851</v>
      </c>
      <c r="U110">
        <f t="shared" si="5"/>
        <v>2012</v>
      </c>
    </row>
    <row r="111" spans="1:21" ht="60" hidden="1" x14ac:dyDescent="0.25">
      <c r="A111">
        <v>107</v>
      </c>
      <c r="B111" s="3" t="s">
        <v>109</v>
      </c>
      <c r="C111" s="3" t="s">
        <v>4218</v>
      </c>
      <c r="D111" s="6">
        <v>7500</v>
      </c>
      <c r="E111" s="8">
        <v>7685</v>
      </c>
      <c r="F111" t="s">
        <v>8218</v>
      </c>
      <c r="G111" t="s">
        <v>8223</v>
      </c>
      <c r="H111" t="s">
        <v>8245</v>
      </c>
      <c r="I111">
        <v>1303688087</v>
      </c>
      <c r="J111">
        <v>1301787287</v>
      </c>
      <c r="K111" t="b">
        <v>0</v>
      </c>
      <c r="L111">
        <v>69</v>
      </c>
      <c r="M111" t="b">
        <v>1</v>
      </c>
      <c r="N111" t="s">
        <v>8264</v>
      </c>
      <c r="O111">
        <f t="shared" si="6"/>
        <v>102</v>
      </c>
      <c r="P111">
        <f t="shared" si="7"/>
        <v>111.38</v>
      </c>
      <c r="Q111" s="10" t="s">
        <v>8308</v>
      </c>
      <c r="R111" t="s">
        <v>8323</v>
      </c>
      <c r="S111" s="14">
        <f t="shared" si="8"/>
        <v>40635.982488425929</v>
      </c>
      <c r="T111" s="14">
        <f t="shared" si="9"/>
        <v>40248.834999999999</v>
      </c>
      <c r="U111">
        <f t="shared" si="5"/>
        <v>2011</v>
      </c>
    </row>
    <row r="112" spans="1:21" ht="45" hidden="1" x14ac:dyDescent="0.25">
      <c r="A112">
        <v>108</v>
      </c>
      <c r="B112" s="3" t="s">
        <v>110</v>
      </c>
      <c r="C112" s="3" t="s">
        <v>4219</v>
      </c>
      <c r="D112" s="6">
        <v>1500</v>
      </c>
      <c r="E112" s="8">
        <v>3700</v>
      </c>
      <c r="F112" t="s">
        <v>8218</v>
      </c>
      <c r="G112" t="s">
        <v>8223</v>
      </c>
      <c r="H112" t="s">
        <v>8245</v>
      </c>
      <c r="I112">
        <v>1370011370</v>
      </c>
      <c r="J112">
        <v>1364827370</v>
      </c>
      <c r="K112" t="b">
        <v>0</v>
      </c>
      <c r="L112">
        <v>47</v>
      </c>
      <c r="M112" t="b">
        <v>1</v>
      </c>
      <c r="N112" t="s">
        <v>8264</v>
      </c>
      <c r="O112">
        <f t="shared" si="6"/>
        <v>247</v>
      </c>
      <c r="P112">
        <f t="shared" si="7"/>
        <v>78.72</v>
      </c>
      <c r="Q112" s="10" t="s">
        <v>8308</v>
      </c>
      <c r="R112" t="s">
        <v>8323</v>
      </c>
      <c r="S112" s="14">
        <f t="shared" si="8"/>
        <v>41365.613078703704</v>
      </c>
      <c r="T112" s="14">
        <f t="shared" si="9"/>
        <v>40723.053657407407</v>
      </c>
      <c r="U112">
        <f t="shared" si="5"/>
        <v>2013</v>
      </c>
    </row>
    <row r="113" spans="1:21" ht="45" hidden="1" x14ac:dyDescent="0.25">
      <c r="A113">
        <v>109</v>
      </c>
      <c r="B113" s="3" t="s">
        <v>111</v>
      </c>
      <c r="C113" s="3" t="s">
        <v>4220</v>
      </c>
      <c r="D113" s="6">
        <v>1000</v>
      </c>
      <c r="E113" s="8">
        <v>2195</v>
      </c>
      <c r="F113" t="s">
        <v>8218</v>
      </c>
      <c r="G113" t="s">
        <v>8223</v>
      </c>
      <c r="H113" t="s">
        <v>8245</v>
      </c>
      <c r="I113">
        <v>1298680630</v>
      </c>
      <c r="J113">
        <v>1296088630</v>
      </c>
      <c r="K113" t="b">
        <v>0</v>
      </c>
      <c r="L113">
        <v>47</v>
      </c>
      <c r="M113" t="b">
        <v>1</v>
      </c>
      <c r="N113" t="s">
        <v>8264</v>
      </c>
      <c r="O113">
        <f t="shared" si="6"/>
        <v>220</v>
      </c>
      <c r="P113">
        <f t="shared" si="7"/>
        <v>46.7</v>
      </c>
      <c r="Q113" s="10" t="s">
        <v>8308</v>
      </c>
      <c r="R113" t="s">
        <v>8323</v>
      </c>
      <c r="S113" s="14">
        <f t="shared" si="8"/>
        <v>40570.025810185187</v>
      </c>
      <c r="T113" s="14">
        <f t="shared" si="9"/>
        <v>40739.069282407407</v>
      </c>
      <c r="U113">
        <f t="shared" si="5"/>
        <v>2011</v>
      </c>
    </row>
    <row r="114" spans="1:21" ht="45" hidden="1" x14ac:dyDescent="0.25">
      <c r="A114">
        <v>110</v>
      </c>
      <c r="B114" s="3" t="s">
        <v>112</v>
      </c>
      <c r="C114" s="3" t="s">
        <v>4221</v>
      </c>
      <c r="D114" s="6">
        <v>1300</v>
      </c>
      <c r="E114" s="8">
        <v>1700</v>
      </c>
      <c r="F114" t="s">
        <v>8218</v>
      </c>
      <c r="G114" t="s">
        <v>8223</v>
      </c>
      <c r="H114" t="s">
        <v>8245</v>
      </c>
      <c r="I114">
        <v>1384408740</v>
      </c>
      <c r="J114">
        <v>1381445253</v>
      </c>
      <c r="K114" t="b">
        <v>0</v>
      </c>
      <c r="L114">
        <v>26</v>
      </c>
      <c r="M114" t="b">
        <v>1</v>
      </c>
      <c r="N114" t="s">
        <v>8264</v>
      </c>
      <c r="O114">
        <f t="shared" si="6"/>
        <v>131</v>
      </c>
      <c r="P114">
        <f t="shared" si="7"/>
        <v>65.38</v>
      </c>
      <c r="Q114" s="10" t="s">
        <v>8308</v>
      </c>
      <c r="R114" t="s">
        <v>8323</v>
      </c>
      <c r="S114" s="14">
        <f t="shared" si="8"/>
        <v>41557.949687500004</v>
      </c>
      <c r="T114" s="14">
        <f t="shared" si="9"/>
        <v>42616.049849537041</v>
      </c>
      <c r="U114">
        <f t="shared" si="5"/>
        <v>2013</v>
      </c>
    </row>
    <row r="115" spans="1:21" ht="45" hidden="1" x14ac:dyDescent="0.25">
      <c r="A115">
        <v>111</v>
      </c>
      <c r="B115" s="3" t="s">
        <v>113</v>
      </c>
      <c r="C115" s="3" t="s">
        <v>4222</v>
      </c>
      <c r="D115" s="6">
        <v>3500</v>
      </c>
      <c r="E115" s="8">
        <v>5410</v>
      </c>
      <c r="F115" t="s">
        <v>8218</v>
      </c>
      <c r="G115" t="s">
        <v>8225</v>
      </c>
      <c r="H115" t="s">
        <v>8247</v>
      </c>
      <c r="I115">
        <v>1433059187</v>
      </c>
      <c r="J115">
        <v>1430467187</v>
      </c>
      <c r="K115" t="b">
        <v>0</v>
      </c>
      <c r="L115">
        <v>53</v>
      </c>
      <c r="M115" t="b">
        <v>1</v>
      </c>
      <c r="N115" t="s">
        <v>8264</v>
      </c>
      <c r="O115">
        <f t="shared" si="6"/>
        <v>155</v>
      </c>
      <c r="P115">
        <f t="shared" si="7"/>
        <v>102.08</v>
      </c>
      <c r="Q115" s="10" t="s">
        <v>8308</v>
      </c>
      <c r="R115" t="s">
        <v>8323</v>
      </c>
      <c r="S115" s="14">
        <f t="shared" si="8"/>
        <v>42125.333182870367</v>
      </c>
      <c r="T115" s="14">
        <f t="shared" si="9"/>
        <v>42096.704976851848</v>
      </c>
      <c r="U115">
        <f t="shared" si="5"/>
        <v>2015</v>
      </c>
    </row>
    <row r="116" spans="1:21" ht="60" hidden="1" x14ac:dyDescent="0.25">
      <c r="A116">
        <v>112</v>
      </c>
      <c r="B116" s="3" t="s">
        <v>114</v>
      </c>
      <c r="C116" s="3" t="s">
        <v>4223</v>
      </c>
      <c r="D116" s="6">
        <v>5000</v>
      </c>
      <c r="E116" s="8">
        <v>5200</v>
      </c>
      <c r="F116" t="s">
        <v>8218</v>
      </c>
      <c r="G116" t="s">
        <v>8223</v>
      </c>
      <c r="H116" t="s">
        <v>8245</v>
      </c>
      <c r="I116">
        <v>1397354400</v>
      </c>
      <c r="J116">
        <v>1395277318</v>
      </c>
      <c r="K116" t="b">
        <v>0</v>
      </c>
      <c r="L116">
        <v>81</v>
      </c>
      <c r="M116" t="b">
        <v>1</v>
      </c>
      <c r="N116" t="s">
        <v>8264</v>
      </c>
      <c r="O116">
        <f t="shared" si="6"/>
        <v>104</v>
      </c>
      <c r="P116">
        <f t="shared" si="7"/>
        <v>64.2</v>
      </c>
      <c r="Q116" s="10" t="s">
        <v>8308</v>
      </c>
      <c r="R116" t="s">
        <v>8323</v>
      </c>
      <c r="S116" s="14">
        <f t="shared" si="8"/>
        <v>41718.043032407404</v>
      </c>
      <c r="T116" s="14">
        <f t="shared" si="9"/>
        <v>42593.431793981479</v>
      </c>
      <c r="U116">
        <f t="shared" si="5"/>
        <v>2014</v>
      </c>
    </row>
    <row r="117" spans="1:21" ht="30" hidden="1" x14ac:dyDescent="0.25">
      <c r="A117">
        <v>113</v>
      </c>
      <c r="B117" s="3" t="s">
        <v>115</v>
      </c>
      <c r="C117" s="3" t="s">
        <v>4224</v>
      </c>
      <c r="D117" s="6">
        <v>5000</v>
      </c>
      <c r="E117" s="8">
        <v>7050</v>
      </c>
      <c r="F117" t="s">
        <v>8218</v>
      </c>
      <c r="G117" t="s">
        <v>8223</v>
      </c>
      <c r="H117" t="s">
        <v>8245</v>
      </c>
      <c r="I117">
        <v>1312642800</v>
      </c>
      <c r="J117">
        <v>1311963128</v>
      </c>
      <c r="K117" t="b">
        <v>0</v>
      </c>
      <c r="L117">
        <v>78</v>
      </c>
      <c r="M117" t="b">
        <v>1</v>
      </c>
      <c r="N117" t="s">
        <v>8264</v>
      </c>
      <c r="O117">
        <f t="shared" si="6"/>
        <v>141</v>
      </c>
      <c r="P117">
        <f t="shared" si="7"/>
        <v>90.38</v>
      </c>
      <c r="Q117" s="10" t="s">
        <v>8308</v>
      </c>
      <c r="R117" t="s">
        <v>8323</v>
      </c>
      <c r="S117" s="14">
        <f t="shared" si="8"/>
        <v>40753.758425925924</v>
      </c>
      <c r="T117" s="14">
        <f t="shared" si="9"/>
        <v>41904.781990740739</v>
      </c>
      <c r="U117">
        <f t="shared" si="5"/>
        <v>2011</v>
      </c>
    </row>
    <row r="118" spans="1:21" ht="60" hidden="1" x14ac:dyDescent="0.25">
      <c r="A118">
        <v>114</v>
      </c>
      <c r="B118" s="3" t="s">
        <v>116</v>
      </c>
      <c r="C118" s="3" t="s">
        <v>4225</v>
      </c>
      <c r="D118" s="6">
        <v>3000</v>
      </c>
      <c r="E118" s="8">
        <v>3100</v>
      </c>
      <c r="F118" t="s">
        <v>8218</v>
      </c>
      <c r="G118" t="s">
        <v>8223</v>
      </c>
      <c r="H118" t="s">
        <v>8245</v>
      </c>
      <c r="I118">
        <v>1326436488</v>
      </c>
      <c r="J118">
        <v>1321252488</v>
      </c>
      <c r="K118" t="b">
        <v>0</v>
      </c>
      <c r="L118">
        <v>35</v>
      </c>
      <c r="M118" t="b">
        <v>1</v>
      </c>
      <c r="N118" t="s">
        <v>8264</v>
      </c>
      <c r="O118">
        <f t="shared" si="6"/>
        <v>103</v>
      </c>
      <c r="P118">
        <f t="shared" si="7"/>
        <v>88.57</v>
      </c>
      <c r="Q118" s="10" t="s">
        <v>8308</v>
      </c>
      <c r="R118" t="s">
        <v>8323</v>
      </c>
      <c r="S118" s="14">
        <f t="shared" si="8"/>
        <v>40861.27416666667</v>
      </c>
      <c r="T118" s="14">
        <f t="shared" si="9"/>
        <v>42114.928726851853</v>
      </c>
      <c r="U118">
        <f t="shared" si="5"/>
        <v>2011</v>
      </c>
    </row>
    <row r="119" spans="1:21" ht="30" hidden="1" x14ac:dyDescent="0.25">
      <c r="A119">
        <v>115</v>
      </c>
      <c r="B119" s="3" t="s">
        <v>117</v>
      </c>
      <c r="C119" s="3" t="s">
        <v>4226</v>
      </c>
      <c r="D119" s="6">
        <v>450</v>
      </c>
      <c r="E119" s="8">
        <v>632</v>
      </c>
      <c r="F119" t="s">
        <v>8218</v>
      </c>
      <c r="G119" t="s">
        <v>8223</v>
      </c>
      <c r="H119" t="s">
        <v>8245</v>
      </c>
      <c r="I119">
        <v>1328377444</v>
      </c>
      <c r="J119">
        <v>1326217444</v>
      </c>
      <c r="K119" t="b">
        <v>0</v>
      </c>
      <c r="L119">
        <v>22</v>
      </c>
      <c r="M119" t="b">
        <v>1</v>
      </c>
      <c r="N119" t="s">
        <v>8264</v>
      </c>
      <c r="O119">
        <f t="shared" si="6"/>
        <v>140</v>
      </c>
      <c r="P119">
        <f t="shared" si="7"/>
        <v>28.73</v>
      </c>
      <c r="Q119" s="10" t="s">
        <v>8308</v>
      </c>
      <c r="R119" t="s">
        <v>8323</v>
      </c>
      <c r="S119" s="14">
        <f t="shared" si="8"/>
        <v>40918.738935185182</v>
      </c>
      <c r="T119" s="14">
        <f t="shared" si="9"/>
        <v>42709.993981481486</v>
      </c>
      <c r="U119">
        <f t="shared" si="5"/>
        <v>2012</v>
      </c>
    </row>
    <row r="120" spans="1:21" ht="60" hidden="1" x14ac:dyDescent="0.25">
      <c r="A120">
        <v>116</v>
      </c>
      <c r="B120" s="3" t="s">
        <v>118</v>
      </c>
      <c r="C120" s="3" t="s">
        <v>4227</v>
      </c>
      <c r="D120" s="6">
        <v>3500</v>
      </c>
      <c r="E120" s="8">
        <v>3978</v>
      </c>
      <c r="F120" t="s">
        <v>8218</v>
      </c>
      <c r="G120" t="s">
        <v>8223</v>
      </c>
      <c r="H120" t="s">
        <v>8245</v>
      </c>
      <c r="I120">
        <v>1302260155</v>
      </c>
      <c r="J120">
        <v>1298289355</v>
      </c>
      <c r="K120" t="b">
        <v>0</v>
      </c>
      <c r="L120">
        <v>57</v>
      </c>
      <c r="M120" t="b">
        <v>1</v>
      </c>
      <c r="N120" t="s">
        <v>8264</v>
      </c>
      <c r="O120">
        <f t="shared" si="6"/>
        <v>114</v>
      </c>
      <c r="P120">
        <f t="shared" si="7"/>
        <v>69.790000000000006</v>
      </c>
      <c r="Q120" s="10" t="s">
        <v>8308</v>
      </c>
      <c r="R120" t="s">
        <v>8323</v>
      </c>
      <c r="S120" s="14">
        <f t="shared" si="8"/>
        <v>40595.497164351851</v>
      </c>
      <c r="T120" s="14">
        <f t="shared" si="9"/>
        <v>42135.589548611111</v>
      </c>
      <c r="U120">
        <f t="shared" si="5"/>
        <v>2011</v>
      </c>
    </row>
    <row r="121" spans="1:21" ht="60" hidden="1" x14ac:dyDescent="0.25">
      <c r="A121">
        <v>117</v>
      </c>
      <c r="B121" s="3" t="s">
        <v>119</v>
      </c>
      <c r="C121" s="3" t="s">
        <v>4228</v>
      </c>
      <c r="D121" s="6">
        <v>4500</v>
      </c>
      <c r="E121" s="8">
        <v>4522.22</v>
      </c>
      <c r="F121" t="s">
        <v>8218</v>
      </c>
      <c r="G121" t="s">
        <v>8223</v>
      </c>
      <c r="H121" t="s">
        <v>8245</v>
      </c>
      <c r="I121">
        <v>1276110000</v>
      </c>
      <c r="J121">
        <v>1268337744</v>
      </c>
      <c r="K121" t="b">
        <v>0</v>
      </c>
      <c r="L121">
        <v>27</v>
      </c>
      <c r="M121" t="b">
        <v>1</v>
      </c>
      <c r="N121" t="s">
        <v>8264</v>
      </c>
      <c r="O121">
        <f t="shared" si="6"/>
        <v>100</v>
      </c>
      <c r="P121">
        <f t="shared" si="7"/>
        <v>167.49</v>
      </c>
      <c r="Q121" s="10" t="s">
        <v>8308</v>
      </c>
      <c r="R121" t="s">
        <v>8323</v>
      </c>
      <c r="S121" s="14">
        <f t="shared" si="8"/>
        <v>40248.834999999999</v>
      </c>
      <c r="T121" s="14">
        <f t="shared" si="9"/>
        <v>42067.62431712963</v>
      </c>
      <c r="U121">
        <f t="shared" si="5"/>
        <v>2010</v>
      </c>
    </row>
    <row r="122" spans="1:21" ht="45" hidden="1" x14ac:dyDescent="0.25">
      <c r="A122">
        <v>118</v>
      </c>
      <c r="B122" s="3" t="s">
        <v>120</v>
      </c>
      <c r="C122" s="3" t="s">
        <v>4229</v>
      </c>
      <c r="D122" s="6">
        <v>5000</v>
      </c>
      <c r="E122" s="8">
        <v>5651.58</v>
      </c>
      <c r="F122" t="s">
        <v>8218</v>
      </c>
      <c r="G122" t="s">
        <v>8223</v>
      </c>
      <c r="H122" t="s">
        <v>8245</v>
      </c>
      <c r="I122">
        <v>1311902236</v>
      </c>
      <c r="J122">
        <v>1309310236</v>
      </c>
      <c r="K122" t="b">
        <v>0</v>
      </c>
      <c r="L122">
        <v>39</v>
      </c>
      <c r="M122" t="b">
        <v>1</v>
      </c>
      <c r="N122" t="s">
        <v>8264</v>
      </c>
      <c r="O122">
        <f t="shared" si="6"/>
        <v>113</v>
      </c>
      <c r="P122">
        <f t="shared" si="7"/>
        <v>144.91</v>
      </c>
      <c r="Q122" s="10" t="s">
        <v>8308</v>
      </c>
      <c r="R122" t="s">
        <v>8323</v>
      </c>
      <c r="S122" s="14">
        <f t="shared" si="8"/>
        <v>40723.053657407407</v>
      </c>
      <c r="T122" s="14">
        <f t="shared" si="9"/>
        <v>42628.22792824074</v>
      </c>
      <c r="U122">
        <f t="shared" si="5"/>
        <v>2011</v>
      </c>
    </row>
    <row r="123" spans="1:21" ht="60" hidden="1" x14ac:dyDescent="0.25">
      <c r="A123">
        <v>119</v>
      </c>
      <c r="B123" s="3" t="s">
        <v>121</v>
      </c>
      <c r="C123" s="3" t="s">
        <v>4230</v>
      </c>
      <c r="D123" s="6">
        <v>3250</v>
      </c>
      <c r="E123" s="8">
        <v>3398.1</v>
      </c>
      <c r="F123" t="s">
        <v>8218</v>
      </c>
      <c r="G123" t="s">
        <v>8223</v>
      </c>
      <c r="H123" t="s">
        <v>8245</v>
      </c>
      <c r="I123">
        <v>1313276400</v>
      </c>
      <c r="J123">
        <v>1310693986</v>
      </c>
      <c r="K123" t="b">
        <v>0</v>
      </c>
      <c r="L123">
        <v>37</v>
      </c>
      <c r="M123" t="b">
        <v>1</v>
      </c>
      <c r="N123" t="s">
        <v>8264</v>
      </c>
      <c r="O123">
        <f t="shared" si="6"/>
        <v>105</v>
      </c>
      <c r="P123">
        <f t="shared" si="7"/>
        <v>91.84</v>
      </c>
      <c r="Q123" s="10" t="s">
        <v>8308</v>
      </c>
      <c r="R123" t="s">
        <v>8323</v>
      </c>
      <c r="S123" s="14">
        <f t="shared" si="8"/>
        <v>40739.069282407407</v>
      </c>
      <c r="T123" s="14">
        <f t="shared" si="9"/>
        <v>41882.937303240738</v>
      </c>
      <c r="U123">
        <f t="shared" si="5"/>
        <v>2011</v>
      </c>
    </row>
    <row r="124" spans="1:21" ht="60" hidden="1" x14ac:dyDescent="0.25">
      <c r="A124">
        <v>120</v>
      </c>
      <c r="B124" s="3" t="s">
        <v>122</v>
      </c>
      <c r="C124" s="3" t="s">
        <v>4231</v>
      </c>
      <c r="D124" s="6">
        <v>70000</v>
      </c>
      <c r="E124" s="8">
        <v>10</v>
      </c>
      <c r="F124" t="s">
        <v>8219</v>
      </c>
      <c r="G124" t="s">
        <v>8230</v>
      </c>
      <c r="H124" t="s">
        <v>8251</v>
      </c>
      <c r="I124">
        <v>1475457107</v>
      </c>
      <c r="J124">
        <v>1472865107</v>
      </c>
      <c r="K124" t="b">
        <v>0</v>
      </c>
      <c r="L124">
        <v>1</v>
      </c>
      <c r="M124" t="b">
        <v>0</v>
      </c>
      <c r="N124" t="s">
        <v>8265</v>
      </c>
      <c r="O124">
        <f t="shared" si="6"/>
        <v>0</v>
      </c>
      <c r="P124">
        <f t="shared" si="7"/>
        <v>10</v>
      </c>
      <c r="Q124" s="10" t="s">
        <v>8308</v>
      </c>
      <c r="R124" t="s">
        <v>8337</v>
      </c>
      <c r="S124" s="14">
        <f t="shared" si="8"/>
        <v>42616.049849537041</v>
      </c>
      <c r="T124" s="14">
        <f t="shared" si="9"/>
        <v>41778.915416666663</v>
      </c>
      <c r="U124">
        <f t="shared" si="5"/>
        <v>2016</v>
      </c>
    </row>
    <row r="125" spans="1:21" ht="60" hidden="1" x14ac:dyDescent="0.25">
      <c r="A125">
        <v>121</v>
      </c>
      <c r="B125" s="3" t="s">
        <v>123</v>
      </c>
      <c r="C125" s="3" t="s">
        <v>4232</v>
      </c>
      <c r="D125" s="6">
        <v>3000</v>
      </c>
      <c r="E125" s="8">
        <v>1</v>
      </c>
      <c r="F125" t="s">
        <v>8219</v>
      </c>
      <c r="G125" t="s">
        <v>8223</v>
      </c>
      <c r="H125" t="s">
        <v>8245</v>
      </c>
      <c r="I125">
        <v>1429352160</v>
      </c>
      <c r="J125">
        <v>1427993710</v>
      </c>
      <c r="K125" t="b">
        <v>0</v>
      </c>
      <c r="L125">
        <v>1</v>
      </c>
      <c r="M125" t="b">
        <v>0</v>
      </c>
      <c r="N125" t="s">
        <v>8265</v>
      </c>
      <c r="O125">
        <f t="shared" si="6"/>
        <v>0</v>
      </c>
      <c r="P125">
        <f t="shared" si="7"/>
        <v>1</v>
      </c>
      <c r="Q125" s="10" t="s">
        <v>8308</v>
      </c>
      <c r="R125" t="s">
        <v>8337</v>
      </c>
      <c r="S125" s="14">
        <f t="shared" si="8"/>
        <v>42096.704976851848</v>
      </c>
      <c r="T125" s="14">
        <f t="shared" si="9"/>
        <v>42541.837511574078</v>
      </c>
      <c r="U125">
        <f t="shared" si="5"/>
        <v>2015</v>
      </c>
    </row>
    <row r="126" spans="1:21" ht="45" hidden="1" x14ac:dyDescent="0.25">
      <c r="A126">
        <v>122</v>
      </c>
      <c r="B126" s="3" t="s">
        <v>124</v>
      </c>
      <c r="C126" s="3" t="s">
        <v>4233</v>
      </c>
      <c r="D126" s="6">
        <v>100000000</v>
      </c>
      <c r="E126" s="8">
        <v>0</v>
      </c>
      <c r="F126" t="s">
        <v>8219</v>
      </c>
      <c r="G126" t="s">
        <v>8223</v>
      </c>
      <c r="H126" t="s">
        <v>8245</v>
      </c>
      <c r="I126">
        <v>1476094907</v>
      </c>
      <c r="J126">
        <v>1470910907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10" t="s">
        <v>8308</v>
      </c>
      <c r="R126" t="s">
        <v>8337</v>
      </c>
      <c r="S126" s="14">
        <f t="shared" si="8"/>
        <v>42593.431793981479</v>
      </c>
      <c r="T126" s="14">
        <f t="shared" si="9"/>
        <v>41905.812581018516</v>
      </c>
      <c r="U126">
        <f t="shared" si="5"/>
        <v>2016</v>
      </c>
    </row>
    <row r="127" spans="1:21" ht="60" hidden="1" x14ac:dyDescent="0.25">
      <c r="A127">
        <v>123</v>
      </c>
      <c r="B127" s="3" t="s">
        <v>125</v>
      </c>
      <c r="C127" s="3" t="s">
        <v>4234</v>
      </c>
      <c r="D127" s="6">
        <v>55000</v>
      </c>
      <c r="E127" s="8">
        <v>151</v>
      </c>
      <c r="F127" t="s">
        <v>8219</v>
      </c>
      <c r="G127" t="s">
        <v>8223</v>
      </c>
      <c r="H127" t="s">
        <v>8245</v>
      </c>
      <c r="I127">
        <v>1414533600</v>
      </c>
      <c r="J127">
        <v>1411411564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0</v>
      </c>
      <c r="P127">
        <f t="shared" si="7"/>
        <v>25.17</v>
      </c>
      <c r="Q127" s="10" t="s">
        <v>8308</v>
      </c>
      <c r="R127" t="s">
        <v>8337</v>
      </c>
      <c r="S127" s="14">
        <f t="shared" si="8"/>
        <v>41904.781990740739</v>
      </c>
      <c r="T127" s="14">
        <f t="shared" si="9"/>
        <v>42491.80768518518</v>
      </c>
      <c r="U127">
        <f t="shared" si="5"/>
        <v>2014</v>
      </c>
    </row>
    <row r="128" spans="1:21" ht="45" hidden="1" x14ac:dyDescent="0.25">
      <c r="A128">
        <v>124</v>
      </c>
      <c r="B128" s="3" t="s">
        <v>126</v>
      </c>
      <c r="C128" s="3" t="s">
        <v>4235</v>
      </c>
      <c r="D128" s="6">
        <v>4000</v>
      </c>
      <c r="E128" s="8">
        <v>0</v>
      </c>
      <c r="F128" t="s">
        <v>8219</v>
      </c>
      <c r="G128" t="s">
        <v>8223</v>
      </c>
      <c r="H128" t="s">
        <v>8245</v>
      </c>
      <c r="I128">
        <v>1431728242</v>
      </c>
      <c r="J128">
        <v>1429568242</v>
      </c>
      <c r="K128" t="b">
        <v>0</v>
      </c>
      <c r="L128">
        <v>0</v>
      </c>
      <c r="M128" t="b">
        <v>0</v>
      </c>
      <c r="N128" t="s">
        <v>8265</v>
      </c>
      <c r="O128">
        <f t="shared" si="6"/>
        <v>0</v>
      </c>
      <c r="P128">
        <f t="shared" si="7"/>
        <v>0</v>
      </c>
      <c r="Q128" s="10" t="s">
        <v>8308</v>
      </c>
      <c r="R128" t="s">
        <v>8337</v>
      </c>
      <c r="S128" s="14">
        <f t="shared" si="8"/>
        <v>42114.928726851853</v>
      </c>
      <c r="T128" s="14">
        <f t="shared" si="9"/>
        <v>42221.909930555557</v>
      </c>
      <c r="U128">
        <f t="shared" si="5"/>
        <v>2015</v>
      </c>
    </row>
    <row r="129" spans="1:21" ht="60" hidden="1" x14ac:dyDescent="0.25">
      <c r="A129">
        <v>125</v>
      </c>
      <c r="B129" s="3" t="s">
        <v>127</v>
      </c>
      <c r="C129" s="3" t="s">
        <v>4236</v>
      </c>
      <c r="D129" s="6">
        <v>500</v>
      </c>
      <c r="E129" s="8">
        <v>70</v>
      </c>
      <c r="F129" t="s">
        <v>8219</v>
      </c>
      <c r="G129" t="s">
        <v>8228</v>
      </c>
      <c r="H129" t="s">
        <v>8250</v>
      </c>
      <c r="I129">
        <v>1486165880</v>
      </c>
      <c r="J129">
        <v>1480981880</v>
      </c>
      <c r="K129" t="b">
        <v>0</v>
      </c>
      <c r="L129">
        <v>6</v>
      </c>
      <c r="M129" t="b">
        <v>0</v>
      </c>
      <c r="N129" t="s">
        <v>8265</v>
      </c>
      <c r="O129">
        <f t="shared" si="6"/>
        <v>14</v>
      </c>
      <c r="P129">
        <f t="shared" si="7"/>
        <v>11.67</v>
      </c>
      <c r="Q129" s="10" t="s">
        <v>8308</v>
      </c>
      <c r="R129" t="s">
        <v>8337</v>
      </c>
      <c r="S129" s="14">
        <f t="shared" si="8"/>
        <v>42709.993981481486</v>
      </c>
      <c r="T129" s="14">
        <f t="shared" si="9"/>
        <v>41788.381909722222</v>
      </c>
      <c r="U129">
        <f t="shared" si="5"/>
        <v>2016</v>
      </c>
    </row>
    <row r="130" spans="1:21" ht="60" hidden="1" x14ac:dyDescent="0.25">
      <c r="A130">
        <v>126</v>
      </c>
      <c r="B130" s="3" t="s">
        <v>128</v>
      </c>
      <c r="C130" s="3" t="s">
        <v>4237</v>
      </c>
      <c r="D130" s="6">
        <v>25000</v>
      </c>
      <c r="E130" s="8">
        <v>1387</v>
      </c>
      <c r="F130" t="s">
        <v>8219</v>
      </c>
      <c r="G130" t="s">
        <v>8223</v>
      </c>
      <c r="H130" t="s">
        <v>8245</v>
      </c>
      <c r="I130">
        <v>1433988000</v>
      </c>
      <c r="J130">
        <v>1431353337</v>
      </c>
      <c r="K130" t="b">
        <v>0</v>
      </c>
      <c r="L130">
        <v>13</v>
      </c>
      <c r="M130" t="b">
        <v>0</v>
      </c>
      <c r="N130" t="s">
        <v>8265</v>
      </c>
      <c r="O130">
        <f t="shared" si="6"/>
        <v>6</v>
      </c>
      <c r="P130">
        <f t="shared" si="7"/>
        <v>106.69</v>
      </c>
      <c r="Q130" s="10" t="s">
        <v>8308</v>
      </c>
      <c r="R130" t="s">
        <v>8337</v>
      </c>
      <c r="S130" s="14">
        <f t="shared" si="8"/>
        <v>42135.589548611111</v>
      </c>
      <c r="T130" s="14">
        <f t="shared" si="9"/>
        <v>42096.410115740742</v>
      </c>
      <c r="U130">
        <f t="shared" si="5"/>
        <v>2015</v>
      </c>
    </row>
    <row r="131" spans="1:21" ht="60" hidden="1" x14ac:dyDescent="0.25">
      <c r="A131">
        <v>127</v>
      </c>
      <c r="B131" s="3" t="s">
        <v>129</v>
      </c>
      <c r="C131" s="3" t="s">
        <v>4238</v>
      </c>
      <c r="D131" s="6">
        <v>8000</v>
      </c>
      <c r="E131" s="8">
        <v>190</v>
      </c>
      <c r="F131" t="s">
        <v>8219</v>
      </c>
      <c r="G131" t="s">
        <v>8223</v>
      </c>
      <c r="H131" t="s">
        <v>8245</v>
      </c>
      <c r="I131">
        <v>1428069541</v>
      </c>
      <c r="J131">
        <v>1425481141</v>
      </c>
      <c r="K131" t="b">
        <v>0</v>
      </c>
      <c r="L131">
        <v>4</v>
      </c>
      <c r="M131" t="b">
        <v>0</v>
      </c>
      <c r="N131" t="s">
        <v>8265</v>
      </c>
      <c r="O131">
        <f t="shared" si="6"/>
        <v>2</v>
      </c>
      <c r="P131">
        <f t="shared" si="7"/>
        <v>47.5</v>
      </c>
      <c r="Q131" s="10" t="s">
        <v>8308</v>
      </c>
      <c r="R131" t="s">
        <v>8337</v>
      </c>
      <c r="S131" s="14">
        <f t="shared" si="8"/>
        <v>42067.62431712963</v>
      </c>
      <c r="T131" s="14">
        <f t="shared" si="9"/>
        <v>42239.573993055557</v>
      </c>
      <c r="U131">
        <f t="shared" ref="U131:U194" si="10">YEAR(S131)</f>
        <v>2015</v>
      </c>
    </row>
    <row r="132" spans="1:21" ht="30" hidden="1" x14ac:dyDescent="0.25">
      <c r="A132">
        <v>128</v>
      </c>
      <c r="B132" s="3" t="s">
        <v>130</v>
      </c>
      <c r="C132" s="3" t="s">
        <v>4239</v>
      </c>
      <c r="D132" s="6">
        <v>100000</v>
      </c>
      <c r="E132" s="8">
        <v>1867</v>
      </c>
      <c r="F132" t="s">
        <v>8219</v>
      </c>
      <c r="G132" t="s">
        <v>8223</v>
      </c>
      <c r="H132" t="s">
        <v>8245</v>
      </c>
      <c r="I132">
        <v>1476941293</v>
      </c>
      <c r="J132">
        <v>1473917293</v>
      </c>
      <c r="K132" t="b">
        <v>0</v>
      </c>
      <c r="L132">
        <v>6</v>
      </c>
      <c r="M132" t="b">
        <v>0</v>
      </c>
      <c r="N132" t="s">
        <v>8265</v>
      </c>
      <c r="O132">
        <f t="shared" ref="O132:O195" si="11">ROUND(E132/D132*100,0)</f>
        <v>2</v>
      </c>
      <c r="P132">
        <f t="shared" ref="P132:P195" si="12">IFERROR(ROUND(E132/L132,2),0)</f>
        <v>311.17</v>
      </c>
      <c r="Q132" s="10" t="s">
        <v>8308</v>
      </c>
      <c r="R132" t="s">
        <v>8337</v>
      </c>
      <c r="S132" s="14">
        <f t="shared" ref="S132:S195" si="13">(((J132/60)/60)/24)+DATE(1970,1,1)</f>
        <v>42628.22792824074</v>
      </c>
      <c r="T132" s="14">
        <f t="shared" ref="T132:T195" si="14">(((J142/60)/60)/24)+DATE(1970,1,1)</f>
        <v>42186.257418981477</v>
      </c>
      <c r="U132">
        <f t="shared" si="10"/>
        <v>2016</v>
      </c>
    </row>
    <row r="133" spans="1:21" ht="60" hidden="1" x14ac:dyDescent="0.25">
      <c r="A133">
        <v>129</v>
      </c>
      <c r="B133" s="3" t="s">
        <v>131</v>
      </c>
      <c r="C133" s="3" t="s">
        <v>4240</v>
      </c>
      <c r="D133" s="6">
        <v>20000</v>
      </c>
      <c r="E133" s="8">
        <v>0</v>
      </c>
      <c r="F133" t="s">
        <v>8219</v>
      </c>
      <c r="G133" t="s">
        <v>8223</v>
      </c>
      <c r="H133" t="s">
        <v>8245</v>
      </c>
      <c r="I133">
        <v>1414708183</v>
      </c>
      <c r="J133">
        <v>1409524183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2"/>
        <v>0</v>
      </c>
      <c r="Q133" s="10" t="s">
        <v>8308</v>
      </c>
      <c r="R133" t="s">
        <v>8337</v>
      </c>
      <c r="S133" s="14">
        <f t="shared" si="13"/>
        <v>41882.937303240738</v>
      </c>
      <c r="T133" s="14">
        <f t="shared" si="14"/>
        <v>42187.920972222222</v>
      </c>
      <c r="U133">
        <f t="shared" si="10"/>
        <v>2014</v>
      </c>
    </row>
    <row r="134" spans="1:21" ht="60" hidden="1" x14ac:dyDescent="0.25">
      <c r="A134">
        <v>130</v>
      </c>
      <c r="B134" s="3" t="s">
        <v>132</v>
      </c>
      <c r="C134" s="3" t="s">
        <v>4241</v>
      </c>
      <c r="D134" s="6">
        <v>600</v>
      </c>
      <c r="E134" s="8">
        <v>0</v>
      </c>
      <c r="F134" t="s">
        <v>8219</v>
      </c>
      <c r="G134" t="s">
        <v>8224</v>
      </c>
      <c r="H134" t="s">
        <v>8246</v>
      </c>
      <c r="I134">
        <v>1402949760</v>
      </c>
      <c r="J134">
        <v>1400536692</v>
      </c>
      <c r="K134" t="b">
        <v>0</v>
      </c>
      <c r="L134">
        <v>0</v>
      </c>
      <c r="M134" t="b">
        <v>0</v>
      </c>
      <c r="N134" t="s">
        <v>8265</v>
      </c>
      <c r="O134">
        <f t="shared" si="11"/>
        <v>0</v>
      </c>
      <c r="P134">
        <f t="shared" si="12"/>
        <v>0</v>
      </c>
      <c r="Q134" s="10" t="s">
        <v>8308</v>
      </c>
      <c r="R134" t="s">
        <v>8337</v>
      </c>
      <c r="S134" s="14">
        <f t="shared" si="13"/>
        <v>41778.915416666663</v>
      </c>
      <c r="T134" s="14">
        <f t="shared" si="14"/>
        <v>42053.198287037041</v>
      </c>
      <c r="U134">
        <f t="shared" si="10"/>
        <v>2014</v>
      </c>
    </row>
    <row r="135" spans="1:21" hidden="1" x14ac:dyDescent="0.25">
      <c r="A135">
        <v>131</v>
      </c>
      <c r="B135" s="3" t="s">
        <v>133</v>
      </c>
      <c r="C135" s="3" t="s">
        <v>4242</v>
      </c>
      <c r="D135" s="6">
        <v>1200</v>
      </c>
      <c r="E135" s="8">
        <v>0</v>
      </c>
      <c r="F135" t="s">
        <v>8219</v>
      </c>
      <c r="G135" t="s">
        <v>8223</v>
      </c>
      <c r="H135" t="s">
        <v>8245</v>
      </c>
      <c r="I135">
        <v>1467763200</v>
      </c>
      <c r="J135">
        <v>1466453161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2"/>
        <v>0</v>
      </c>
      <c r="Q135" s="10" t="s">
        <v>8308</v>
      </c>
      <c r="R135" t="s">
        <v>8337</v>
      </c>
      <c r="S135" s="14">
        <f t="shared" si="13"/>
        <v>42541.837511574078</v>
      </c>
      <c r="T135" s="14">
        <f t="shared" si="14"/>
        <v>42110.153043981481</v>
      </c>
      <c r="U135">
        <f t="shared" si="10"/>
        <v>2016</v>
      </c>
    </row>
    <row r="136" spans="1:21" ht="60" hidden="1" x14ac:dyDescent="0.25">
      <c r="A136">
        <v>132</v>
      </c>
      <c r="B136" s="3" t="s">
        <v>134</v>
      </c>
      <c r="C136" s="3" t="s">
        <v>4243</v>
      </c>
      <c r="D136" s="6">
        <v>80000</v>
      </c>
      <c r="E136" s="8">
        <v>7655</v>
      </c>
      <c r="F136" t="s">
        <v>8219</v>
      </c>
      <c r="G136" t="s">
        <v>8223</v>
      </c>
      <c r="H136" t="s">
        <v>8245</v>
      </c>
      <c r="I136">
        <v>1415392207</v>
      </c>
      <c r="J136">
        <v>1411500607</v>
      </c>
      <c r="K136" t="b">
        <v>0</v>
      </c>
      <c r="L136">
        <v>81</v>
      </c>
      <c r="M136" t="b">
        <v>0</v>
      </c>
      <c r="N136" t="s">
        <v>8265</v>
      </c>
      <c r="O136">
        <f t="shared" si="11"/>
        <v>10</v>
      </c>
      <c r="P136">
        <f t="shared" si="12"/>
        <v>94.51</v>
      </c>
      <c r="Q136" s="10" t="s">
        <v>8308</v>
      </c>
      <c r="R136" t="s">
        <v>8337</v>
      </c>
      <c r="S136" s="14">
        <f t="shared" si="13"/>
        <v>41905.812581018516</v>
      </c>
      <c r="T136" s="14">
        <f t="shared" si="14"/>
        <v>41938.893263888887</v>
      </c>
      <c r="U136">
        <f t="shared" si="10"/>
        <v>2014</v>
      </c>
    </row>
    <row r="137" spans="1:21" ht="45" hidden="1" x14ac:dyDescent="0.25">
      <c r="A137">
        <v>133</v>
      </c>
      <c r="B137" s="3" t="s">
        <v>135</v>
      </c>
      <c r="C137" s="3" t="s">
        <v>4244</v>
      </c>
      <c r="D137" s="6">
        <v>71764</v>
      </c>
      <c r="E137" s="8">
        <v>0</v>
      </c>
      <c r="F137" t="s">
        <v>8219</v>
      </c>
      <c r="G137" t="s">
        <v>8223</v>
      </c>
      <c r="H137" t="s">
        <v>8245</v>
      </c>
      <c r="I137">
        <v>1464715860</v>
      </c>
      <c r="J137">
        <v>1462130584</v>
      </c>
      <c r="K137" t="b">
        <v>0</v>
      </c>
      <c r="L137">
        <v>0</v>
      </c>
      <c r="M137" t="b">
        <v>0</v>
      </c>
      <c r="N137" t="s">
        <v>8265</v>
      </c>
      <c r="O137">
        <f t="shared" si="11"/>
        <v>0</v>
      </c>
      <c r="P137">
        <f t="shared" si="12"/>
        <v>0</v>
      </c>
      <c r="Q137" s="10" t="s">
        <v>8308</v>
      </c>
      <c r="R137" t="s">
        <v>8337</v>
      </c>
      <c r="S137" s="14">
        <f t="shared" si="13"/>
        <v>42491.80768518518</v>
      </c>
      <c r="T137" s="14">
        <f t="shared" si="14"/>
        <v>42559.064143518524</v>
      </c>
      <c r="U137">
        <f t="shared" si="10"/>
        <v>2016</v>
      </c>
    </row>
    <row r="138" spans="1:21" ht="30" hidden="1" x14ac:dyDescent="0.25">
      <c r="A138">
        <v>134</v>
      </c>
      <c r="B138" s="3" t="s">
        <v>136</v>
      </c>
      <c r="C138" s="3" t="s">
        <v>4245</v>
      </c>
      <c r="D138" s="6">
        <v>5000</v>
      </c>
      <c r="E138" s="8">
        <v>0</v>
      </c>
      <c r="F138" t="s">
        <v>8219</v>
      </c>
      <c r="G138" t="s">
        <v>8223</v>
      </c>
      <c r="H138" t="s">
        <v>8245</v>
      </c>
      <c r="I138">
        <v>1441386000</v>
      </c>
      <c r="J138">
        <v>1438811418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2"/>
        <v>0</v>
      </c>
      <c r="Q138" s="10" t="s">
        <v>8308</v>
      </c>
      <c r="R138" t="s">
        <v>8337</v>
      </c>
      <c r="S138" s="14">
        <f t="shared" si="13"/>
        <v>42221.909930555557</v>
      </c>
      <c r="T138" s="14">
        <f t="shared" si="14"/>
        <v>42047.762407407412</v>
      </c>
      <c r="U138">
        <f t="shared" si="10"/>
        <v>2015</v>
      </c>
    </row>
    <row r="139" spans="1:21" ht="45" hidden="1" x14ac:dyDescent="0.25">
      <c r="A139">
        <v>135</v>
      </c>
      <c r="B139" s="3" t="s">
        <v>137</v>
      </c>
      <c r="C139" s="3" t="s">
        <v>4246</v>
      </c>
      <c r="D139" s="6">
        <v>3000</v>
      </c>
      <c r="E139" s="8">
        <v>403</v>
      </c>
      <c r="F139" t="s">
        <v>8219</v>
      </c>
      <c r="G139" t="s">
        <v>8223</v>
      </c>
      <c r="H139" t="s">
        <v>8245</v>
      </c>
      <c r="I139">
        <v>1404241200</v>
      </c>
      <c r="J139">
        <v>1401354597</v>
      </c>
      <c r="K139" t="b">
        <v>0</v>
      </c>
      <c r="L139">
        <v>5</v>
      </c>
      <c r="M139" t="b">
        <v>0</v>
      </c>
      <c r="N139" t="s">
        <v>8265</v>
      </c>
      <c r="O139">
        <f t="shared" si="11"/>
        <v>13</v>
      </c>
      <c r="P139">
        <f t="shared" si="12"/>
        <v>80.599999999999994</v>
      </c>
      <c r="Q139" s="10" t="s">
        <v>8308</v>
      </c>
      <c r="R139" t="s">
        <v>8337</v>
      </c>
      <c r="S139" s="14">
        <f t="shared" si="13"/>
        <v>41788.381909722222</v>
      </c>
      <c r="T139" s="14">
        <f t="shared" si="14"/>
        <v>42200.542268518519</v>
      </c>
      <c r="U139">
        <f t="shared" si="10"/>
        <v>2014</v>
      </c>
    </row>
    <row r="140" spans="1:21" ht="60" hidden="1" x14ac:dyDescent="0.25">
      <c r="A140">
        <v>136</v>
      </c>
      <c r="B140" s="3" t="s">
        <v>138</v>
      </c>
      <c r="C140" s="3" t="s">
        <v>4232</v>
      </c>
      <c r="D140" s="6">
        <v>3000</v>
      </c>
      <c r="E140" s="8">
        <v>0</v>
      </c>
      <c r="F140" t="s">
        <v>8219</v>
      </c>
      <c r="G140" t="s">
        <v>8223</v>
      </c>
      <c r="H140" t="s">
        <v>8245</v>
      </c>
      <c r="I140">
        <v>1431771360</v>
      </c>
      <c r="J140">
        <v>1427968234</v>
      </c>
      <c r="K140" t="b">
        <v>0</v>
      </c>
      <c r="L140">
        <v>0</v>
      </c>
      <c r="M140" t="b">
        <v>0</v>
      </c>
      <c r="N140" t="s">
        <v>8265</v>
      </c>
      <c r="O140">
        <f t="shared" si="11"/>
        <v>0</v>
      </c>
      <c r="P140">
        <f t="shared" si="12"/>
        <v>0</v>
      </c>
      <c r="Q140" s="10" t="s">
        <v>8308</v>
      </c>
      <c r="R140" t="s">
        <v>8337</v>
      </c>
      <c r="S140" s="14">
        <f t="shared" si="13"/>
        <v>42096.410115740742</v>
      </c>
      <c r="T140" s="14">
        <f t="shared" si="14"/>
        <v>42693.016180555554</v>
      </c>
      <c r="U140">
        <f t="shared" si="10"/>
        <v>2015</v>
      </c>
    </row>
    <row r="141" spans="1:21" ht="60" hidden="1" x14ac:dyDescent="0.25">
      <c r="A141">
        <v>137</v>
      </c>
      <c r="B141" s="3" t="s">
        <v>139</v>
      </c>
      <c r="C141" s="3" t="s">
        <v>4247</v>
      </c>
      <c r="D141" s="6">
        <v>55000</v>
      </c>
      <c r="E141" s="8">
        <v>0</v>
      </c>
      <c r="F141" t="s">
        <v>8219</v>
      </c>
      <c r="G141" t="s">
        <v>8231</v>
      </c>
      <c r="H141" t="s">
        <v>8252</v>
      </c>
      <c r="I141">
        <v>1444657593</v>
      </c>
      <c r="J141">
        <v>1440337593</v>
      </c>
      <c r="K141" t="b">
        <v>0</v>
      </c>
      <c r="L141">
        <v>0</v>
      </c>
      <c r="M141" t="b">
        <v>0</v>
      </c>
      <c r="N141" t="s">
        <v>8265</v>
      </c>
      <c r="O141">
        <f t="shared" si="11"/>
        <v>0</v>
      </c>
      <c r="P141">
        <f t="shared" si="12"/>
        <v>0</v>
      </c>
      <c r="Q141" s="10" t="s">
        <v>8308</v>
      </c>
      <c r="R141" t="s">
        <v>8337</v>
      </c>
      <c r="S141" s="14">
        <f t="shared" si="13"/>
        <v>42239.573993055557</v>
      </c>
      <c r="T141" s="14">
        <f t="shared" si="14"/>
        <v>41969.767824074079</v>
      </c>
      <c r="U141">
        <f t="shared" si="10"/>
        <v>2015</v>
      </c>
    </row>
    <row r="142" spans="1:21" ht="60" hidden="1" x14ac:dyDescent="0.25">
      <c r="A142">
        <v>138</v>
      </c>
      <c r="B142" s="3" t="s">
        <v>140</v>
      </c>
      <c r="C142" s="3" t="s">
        <v>4248</v>
      </c>
      <c r="D142" s="6">
        <v>150000</v>
      </c>
      <c r="E142" s="8">
        <v>4712</v>
      </c>
      <c r="F142" t="s">
        <v>8219</v>
      </c>
      <c r="G142" t="s">
        <v>8223</v>
      </c>
      <c r="H142" t="s">
        <v>8245</v>
      </c>
      <c r="I142">
        <v>1438405140</v>
      </c>
      <c r="J142">
        <v>1435731041</v>
      </c>
      <c r="K142" t="b">
        <v>0</v>
      </c>
      <c r="L142">
        <v>58</v>
      </c>
      <c r="M142" t="b">
        <v>0</v>
      </c>
      <c r="N142" t="s">
        <v>8265</v>
      </c>
      <c r="O142">
        <f t="shared" si="11"/>
        <v>3</v>
      </c>
      <c r="P142">
        <f t="shared" si="12"/>
        <v>81.239999999999995</v>
      </c>
      <c r="Q142" s="10" t="s">
        <v>8308</v>
      </c>
      <c r="R142" t="s">
        <v>8337</v>
      </c>
      <c r="S142" s="14">
        <f t="shared" si="13"/>
        <v>42186.257418981477</v>
      </c>
      <c r="T142" s="14">
        <f t="shared" si="14"/>
        <v>42397.281666666662</v>
      </c>
      <c r="U142">
        <f t="shared" si="10"/>
        <v>2015</v>
      </c>
    </row>
    <row r="143" spans="1:21" ht="45" hidden="1" x14ac:dyDescent="0.25">
      <c r="A143">
        <v>139</v>
      </c>
      <c r="B143" s="3" t="s">
        <v>141</v>
      </c>
      <c r="C143" s="3" t="s">
        <v>4249</v>
      </c>
      <c r="D143" s="6">
        <v>500</v>
      </c>
      <c r="E143" s="8">
        <v>500</v>
      </c>
      <c r="F143" t="s">
        <v>8219</v>
      </c>
      <c r="G143" t="s">
        <v>8223</v>
      </c>
      <c r="H143" t="s">
        <v>8245</v>
      </c>
      <c r="I143">
        <v>1436738772</v>
      </c>
      <c r="J143">
        <v>1435874772</v>
      </c>
      <c r="K143" t="b">
        <v>0</v>
      </c>
      <c r="L143">
        <v>1</v>
      </c>
      <c r="M143" t="b">
        <v>0</v>
      </c>
      <c r="N143" t="s">
        <v>8265</v>
      </c>
      <c r="O143">
        <f t="shared" si="11"/>
        <v>100</v>
      </c>
      <c r="P143">
        <f t="shared" si="12"/>
        <v>500</v>
      </c>
      <c r="Q143" s="10" t="s">
        <v>8308</v>
      </c>
      <c r="R143" t="s">
        <v>8337</v>
      </c>
      <c r="S143" s="14">
        <f t="shared" si="13"/>
        <v>42187.920972222222</v>
      </c>
      <c r="T143" s="14">
        <f t="shared" si="14"/>
        <v>41968.172106481477</v>
      </c>
      <c r="U143">
        <f t="shared" si="10"/>
        <v>2015</v>
      </c>
    </row>
    <row r="144" spans="1:21" ht="60" hidden="1" x14ac:dyDescent="0.25">
      <c r="A144">
        <v>140</v>
      </c>
      <c r="B144" s="3" t="s">
        <v>142</v>
      </c>
      <c r="C144" s="3" t="s">
        <v>4250</v>
      </c>
      <c r="D144" s="6">
        <v>200000</v>
      </c>
      <c r="E144" s="8">
        <v>0</v>
      </c>
      <c r="F144" t="s">
        <v>8219</v>
      </c>
      <c r="G144" t="s">
        <v>8223</v>
      </c>
      <c r="H144" t="s">
        <v>8245</v>
      </c>
      <c r="I144">
        <v>1426823132</v>
      </c>
      <c r="J144">
        <v>1424234732</v>
      </c>
      <c r="K144" t="b">
        <v>0</v>
      </c>
      <c r="L144">
        <v>0</v>
      </c>
      <c r="M144" t="b">
        <v>0</v>
      </c>
      <c r="N144" t="s">
        <v>8265</v>
      </c>
      <c r="O144">
        <f t="shared" si="11"/>
        <v>0</v>
      </c>
      <c r="P144">
        <f t="shared" si="12"/>
        <v>0</v>
      </c>
      <c r="Q144" s="10" t="s">
        <v>8308</v>
      </c>
      <c r="R144" t="s">
        <v>8337</v>
      </c>
      <c r="S144" s="14">
        <f t="shared" si="13"/>
        <v>42053.198287037041</v>
      </c>
      <c r="T144" s="14">
        <f t="shared" si="14"/>
        <v>42090.161828703705</v>
      </c>
      <c r="U144">
        <f t="shared" si="10"/>
        <v>2015</v>
      </c>
    </row>
    <row r="145" spans="1:21" ht="45" hidden="1" x14ac:dyDescent="0.25">
      <c r="A145">
        <v>141</v>
      </c>
      <c r="B145" s="3" t="s">
        <v>143</v>
      </c>
      <c r="C145" s="3" t="s">
        <v>4251</v>
      </c>
      <c r="D145" s="6">
        <v>12000</v>
      </c>
      <c r="E145" s="8">
        <v>1293</v>
      </c>
      <c r="F145" t="s">
        <v>8219</v>
      </c>
      <c r="G145" t="s">
        <v>8223</v>
      </c>
      <c r="H145" t="s">
        <v>8245</v>
      </c>
      <c r="I145">
        <v>1433043623</v>
      </c>
      <c r="J145">
        <v>1429155623</v>
      </c>
      <c r="K145" t="b">
        <v>0</v>
      </c>
      <c r="L145">
        <v>28</v>
      </c>
      <c r="M145" t="b">
        <v>0</v>
      </c>
      <c r="N145" t="s">
        <v>8265</v>
      </c>
      <c r="O145">
        <f t="shared" si="11"/>
        <v>11</v>
      </c>
      <c r="P145">
        <f t="shared" si="12"/>
        <v>46.18</v>
      </c>
      <c r="Q145" s="10" t="s">
        <v>8308</v>
      </c>
      <c r="R145" t="s">
        <v>8337</v>
      </c>
      <c r="S145" s="14">
        <f t="shared" si="13"/>
        <v>42110.153043981481</v>
      </c>
      <c r="T145" s="14">
        <f t="shared" si="14"/>
        <v>42113.550821759258</v>
      </c>
      <c r="U145">
        <f t="shared" si="10"/>
        <v>2015</v>
      </c>
    </row>
    <row r="146" spans="1:21" ht="60" hidden="1" x14ac:dyDescent="0.25">
      <c r="A146">
        <v>142</v>
      </c>
      <c r="B146" s="3" t="s">
        <v>144</v>
      </c>
      <c r="C146" s="3" t="s">
        <v>4252</v>
      </c>
      <c r="D146" s="6">
        <v>3000</v>
      </c>
      <c r="E146" s="8">
        <v>10</v>
      </c>
      <c r="F146" t="s">
        <v>8219</v>
      </c>
      <c r="G146" t="s">
        <v>8223</v>
      </c>
      <c r="H146" t="s">
        <v>8245</v>
      </c>
      <c r="I146">
        <v>1416176778</v>
      </c>
      <c r="J146">
        <v>1414358778</v>
      </c>
      <c r="K146" t="b">
        <v>0</v>
      </c>
      <c r="L146">
        <v>1</v>
      </c>
      <c r="M146" t="b">
        <v>0</v>
      </c>
      <c r="N146" t="s">
        <v>8265</v>
      </c>
      <c r="O146">
        <f t="shared" si="11"/>
        <v>0</v>
      </c>
      <c r="P146">
        <f t="shared" si="12"/>
        <v>10</v>
      </c>
      <c r="Q146" s="10" t="s">
        <v>8308</v>
      </c>
      <c r="R146" t="s">
        <v>8337</v>
      </c>
      <c r="S146" s="14">
        <f t="shared" si="13"/>
        <v>41938.893263888887</v>
      </c>
      <c r="T146" s="14">
        <f t="shared" si="14"/>
        <v>41875.077546296299</v>
      </c>
      <c r="U146">
        <f t="shared" si="10"/>
        <v>2014</v>
      </c>
    </row>
    <row r="147" spans="1:21" ht="60" hidden="1" x14ac:dyDescent="0.25">
      <c r="A147">
        <v>143</v>
      </c>
      <c r="B147" s="3" t="s">
        <v>145</v>
      </c>
      <c r="C147" s="3" t="s">
        <v>4253</v>
      </c>
      <c r="D147" s="6">
        <v>5500</v>
      </c>
      <c r="E147" s="8">
        <v>0</v>
      </c>
      <c r="F147" t="s">
        <v>8219</v>
      </c>
      <c r="G147" t="s">
        <v>8225</v>
      </c>
      <c r="H147" t="s">
        <v>8247</v>
      </c>
      <c r="I147">
        <v>1472882100</v>
      </c>
      <c r="J147">
        <v>1467941542</v>
      </c>
      <c r="K147" t="b">
        <v>0</v>
      </c>
      <c r="L147">
        <v>0</v>
      </c>
      <c r="M147" t="b">
        <v>0</v>
      </c>
      <c r="N147" t="s">
        <v>8265</v>
      </c>
      <c r="O147">
        <f t="shared" si="11"/>
        <v>0</v>
      </c>
      <c r="P147">
        <f t="shared" si="12"/>
        <v>0</v>
      </c>
      <c r="Q147" s="10" t="s">
        <v>8308</v>
      </c>
      <c r="R147" t="s">
        <v>8337</v>
      </c>
      <c r="S147" s="14">
        <f t="shared" si="13"/>
        <v>42559.064143518524</v>
      </c>
      <c r="T147" s="14">
        <f t="shared" si="14"/>
        <v>41933.586157407408</v>
      </c>
      <c r="U147">
        <f t="shared" si="10"/>
        <v>2016</v>
      </c>
    </row>
    <row r="148" spans="1:21" ht="45" hidden="1" x14ac:dyDescent="0.25">
      <c r="A148">
        <v>144</v>
      </c>
      <c r="B148" s="3" t="s">
        <v>146</v>
      </c>
      <c r="C148" s="3" t="s">
        <v>4254</v>
      </c>
      <c r="D148" s="6">
        <v>7500</v>
      </c>
      <c r="E148" s="8">
        <v>2070</v>
      </c>
      <c r="F148" t="s">
        <v>8219</v>
      </c>
      <c r="G148" t="s">
        <v>8228</v>
      </c>
      <c r="H148" t="s">
        <v>8250</v>
      </c>
      <c r="I148">
        <v>1428945472</v>
      </c>
      <c r="J148">
        <v>1423765072</v>
      </c>
      <c r="K148" t="b">
        <v>0</v>
      </c>
      <c r="L148">
        <v>37</v>
      </c>
      <c r="M148" t="b">
        <v>0</v>
      </c>
      <c r="N148" t="s">
        <v>8265</v>
      </c>
      <c r="O148">
        <f t="shared" si="11"/>
        <v>28</v>
      </c>
      <c r="P148">
        <f t="shared" si="12"/>
        <v>55.95</v>
      </c>
      <c r="Q148" s="10" t="s">
        <v>8308</v>
      </c>
      <c r="R148" t="s">
        <v>8337</v>
      </c>
      <c r="S148" s="14">
        <f t="shared" si="13"/>
        <v>42047.762407407412</v>
      </c>
      <c r="T148" s="14">
        <f t="shared" si="14"/>
        <v>42115.547395833331</v>
      </c>
      <c r="U148">
        <f t="shared" si="10"/>
        <v>2015</v>
      </c>
    </row>
    <row r="149" spans="1:21" ht="60" hidden="1" x14ac:dyDescent="0.25">
      <c r="A149">
        <v>145</v>
      </c>
      <c r="B149" s="3" t="s">
        <v>147</v>
      </c>
      <c r="C149" s="3" t="s">
        <v>4255</v>
      </c>
      <c r="D149" s="6">
        <v>4500</v>
      </c>
      <c r="E149" s="8">
        <v>338</v>
      </c>
      <c r="F149" t="s">
        <v>8219</v>
      </c>
      <c r="G149" t="s">
        <v>8223</v>
      </c>
      <c r="H149" t="s">
        <v>8245</v>
      </c>
      <c r="I149">
        <v>1439298052</v>
      </c>
      <c r="J149">
        <v>1436965252</v>
      </c>
      <c r="K149" t="b">
        <v>0</v>
      </c>
      <c r="L149">
        <v>9</v>
      </c>
      <c r="M149" t="b">
        <v>0</v>
      </c>
      <c r="N149" t="s">
        <v>8265</v>
      </c>
      <c r="O149">
        <f t="shared" si="11"/>
        <v>8</v>
      </c>
      <c r="P149">
        <f t="shared" si="12"/>
        <v>37.56</v>
      </c>
      <c r="Q149" s="10" t="s">
        <v>8308</v>
      </c>
      <c r="R149" t="s">
        <v>8337</v>
      </c>
      <c r="S149" s="14">
        <f t="shared" si="13"/>
        <v>42200.542268518519</v>
      </c>
      <c r="T149" s="14">
        <f t="shared" si="14"/>
        <v>42168.559432870374</v>
      </c>
      <c r="U149">
        <f t="shared" si="10"/>
        <v>2015</v>
      </c>
    </row>
    <row r="150" spans="1:21" ht="60" hidden="1" x14ac:dyDescent="0.25">
      <c r="A150">
        <v>146</v>
      </c>
      <c r="B150" s="3" t="s">
        <v>148</v>
      </c>
      <c r="C150" s="3" t="s">
        <v>4256</v>
      </c>
      <c r="D150" s="6">
        <v>20000</v>
      </c>
      <c r="E150" s="8">
        <v>115</v>
      </c>
      <c r="F150" t="s">
        <v>8219</v>
      </c>
      <c r="G150" t="s">
        <v>8223</v>
      </c>
      <c r="H150" t="s">
        <v>8245</v>
      </c>
      <c r="I150">
        <v>1484698998</v>
      </c>
      <c r="J150">
        <v>1479514998</v>
      </c>
      <c r="K150" t="b">
        <v>0</v>
      </c>
      <c r="L150">
        <v>3</v>
      </c>
      <c r="M150" t="b">
        <v>0</v>
      </c>
      <c r="N150" t="s">
        <v>8265</v>
      </c>
      <c r="O150">
        <f t="shared" si="11"/>
        <v>1</v>
      </c>
      <c r="P150">
        <f t="shared" si="12"/>
        <v>38.33</v>
      </c>
      <c r="Q150" s="10" t="s">
        <v>8308</v>
      </c>
      <c r="R150" t="s">
        <v>8337</v>
      </c>
      <c r="S150" s="14">
        <f t="shared" si="13"/>
        <v>42693.016180555554</v>
      </c>
      <c r="T150" s="14">
        <f t="shared" si="14"/>
        <v>41794.124953703707</v>
      </c>
      <c r="U150">
        <f t="shared" si="10"/>
        <v>2016</v>
      </c>
    </row>
    <row r="151" spans="1:21" ht="30" hidden="1" x14ac:dyDescent="0.25">
      <c r="A151">
        <v>147</v>
      </c>
      <c r="B151" s="3" t="s">
        <v>149</v>
      </c>
      <c r="C151" s="3" t="s">
        <v>4257</v>
      </c>
      <c r="D151" s="6">
        <v>7000</v>
      </c>
      <c r="E151" s="8">
        <v>0</v>
      </c>
      <c r="F151" t="s">
        <v>8219</v>
      </c>
      <c r="G151" t="s">
        <v>8224</v>
      </c>
      <c r="H151" t="s">
        <v>8246</v>
      </c>
      <c r="I151">
        <v>1420741080</v>
      </c>
      <c r="J151">
        <v>1417026340</v>
      </c>
      <c r="K151" t="b">
        <v>0</v>
      </c>
      <c r="L151">
        <v>0</v>
      </c>
      <c r="M151" t="b">
        <v>0</v>
      </c>
      <c r="N151" t="s">
        <v>8265</v>
      </c>
      <c r="O151">
        <f t="shared" si="11"/>
        <v>0</v>
      </c>
      <c r="P151">
        <f t="shared" si="12"/>
        <v>0</v>
      </c>
      <c r="Q151" s="10" t="s">
        <v>8308</v>
      </c>
      <c r="R151" t="s">
        <v>8337</v>
      </c>
      <c r="S151" s="14">
        <f t="shared" si="13"/>
        <v>41969.767824074079</v>
      </c>
      <c r="T151" s="14">
        <f t="shared" si="14"/>
        <v>42396.911712962959</v>
      </c>
      <c r="U151">
        <f t="shared" si="10"/>
        <v>2014</v>
      </c>
    </row>
    <row r="152" spans="1:21" ht="60" hidden="1" x14ac:dyDescent="0.25">
      <c r="A152">
        <v>148</v>
      </c>
      <c r="B152" s="3" t="s">
        <v>150</v>
      </c>
      <c r="C152" s="3" t="s">
        <v>4258</v>
      </c>
      <c r="D152" s="6">
        <v>50000</v>
      </c>
      <c r="E152" s="8">
        <v>40</v>
      </c>
      <c r="F152" t="s">
        <v>8219</v>
      </c>
      <c r="G152" t="s">
        <v>8223</v>
      </c>
      <c r="H152" t="s">
        <v>8245</v>
      </c>
      <c r="I152">
        <v>1456555536</v>
      </c>
      <c r="J152">
        <v>1453963536</v>
      </c>
      <c r="K152" t="b">
        <v>0</v>
      </c>
      <c r="L152">
        <v>2</v>
      </c>
      <c r="M152" t="b">
        <v>0</v>
      </c>
      <c r="N152" t="s">
        <v>8265</v>
      </c>
      <c r="O152">
        <f t="shared" si="11"/>
        <v>0</v>
      </c>
      <c r="P152">
        <f t="shared" si="12"/>
        <v>20</v>
      </c>
      <c r="Q152" s="10" t="s">
        <v>8308</v>
      </c>
      <c r="R152" t="s">
        <v>8337</v>
      </c>
      <c r="S152" s="14">
        <f t="shared" si="13"/>
        <v>42397.281666666662</v>
      </c>
      <c r="T152" s="14">
        <f t="shared" si="14"/>
        <v>41904.07671296296</v>
      </c>
      <c r="U152">
        <f t="shared" si="10"/>
        <v>2016</v>
      </c>
    </row>
    <row r="153" spans="1:21" ht="60" hidden="1" x14ac:dyDescent="0.25">
      <c r="A153">
        <v>149</v>
      </c>
      <c r="B153" s="3" t="s">
        <v>151</v>
      </c>
      <c r="C153" s="3" t="s">
        <v>4259</v>
      </c>
      <c r="D153" s="6">
        <v>10000</v>
      </c>
      <c r="E153" s="8">
        <v>92</v>
      </c>
      <c r="F153" t="s">
        <v>8219</v>
      </c>
      <c r="G153" t="s">
        <v>8223</v>
      </c>
      <c r="H153" t="s">
        <v>8245</v>
      </c>
      <c r="I153">
        <v>1419494400</v>
      </c>
      <c r="J153">
        <v>1416888470</v>
      </c>
      <c r="K153" t="b">
        <v>0</v>
      </c>
      <c r="L153">
        <v>6</v>
      </c>
      <c r="M153" t="b">
        <v>0</v>
      </c>
      <c r="N153" t="s">
        <v>8265</v>
      </c>
      <c r="O153">
        <f t="shared" si="11"/>
        <v>1</v>
      </c>
      <c r="P153">
        <f t="shared" si="12"/>
        <v>15.33</v>
      </c>
      <c r="Q153" s="10" t="s">
        <v>8308</v>
      </c>
      <c r="R153" t="s">
        <v>8337</v>
      </c>
      <c r="S153" s="14">
        <f t="shared" si="13"/>
        <v>41968.172106481477</v>
      </c>
      <c r="T153" s="14">
        <f t="shared" si="14"/>
        <v>42514.434548611112</v>
      </c>
      <c r="U153">
        <f t="shared" si="10"/>
        <v>2014</v>
      </c>
    </row>
    <row r="154" spans="1:21" ht="45" hidden="1" x14ac:dyDescent="0.25">
      <c r="A154">
        <v>150</v>
      </c>
      <c r="B154" s="3" t="s">
        <v>152</v>
      </c>
      <c r="C154" s="3" t="s">
        <v>4260</v>
      </c>
      <c r="D154" s="6">
        <v>130000</v>
      </c>
      <c r="E154" s="8">
        <v>30112</v>
      </c>
      <c r="F154" t="s">
        <v>8219</v>
      </c>
      <c r="G154" t="s">
        <v>8223</v>
      </c>
      <c r="H154" t="s">
        <v>8245</v>
      </c>
      <c r="I154">
        <v>1432612382</v>
      </c>
      <c r="J154">
        <v>1427428382</v>
      </c>
      <c r="K154" t="b">
        <v>0</v>
      </c>
      <c r="L154">
        <v>67</v>
      </c>
      <c r="M154" t="b">
        <v>0</v>
      </c>
      <c r="N154" t="s">
        <v>8265</v>
      </c>
      <c r="O154">
        <f t="shared" si="11"/>
        <v>23</v>
      </c>
      <c r="P154">
        <f t="shared" si="12"/>
        <v>449.43</v>
      </c>
      <c r="Q154" s="10" t="s">
        <v>8308</v>
      </c>
      <c r="R154" t="s">
        <v>8337</v>
      </c>
      <c r="S154" s="14">
        <f t="shared" si="13"/>
        <v>42090.161828703705</v>
      </c>
      <c r="T154" s="14">
        <f t="shared" si="14"/>
        <v>42171.913090277783</v>
      </c>
      <c r="U154">
        <f t="shared" si="10"/>
        <v>2015</v>
      </c>
    </row>
    <row r="155" spans="1:21" ht="60" hidden="1" x14ac:dyDescent="0.25">
      <c r="A155">
        <v>151</v>
      </c>
      <c r="B155" s="3" t="s">
        <v>153</v>
      </c>
      <c r="C155" s="3" t="s">
        <v>4261</v>
      </c>
      <c r="D155" s="6">
        <v>250000</v>
      </c>
      <c r="E155" s="8">
        <v>140</v>
      </c>
      <c r="F155" t="s">
        <v>8219</v>
      </c>
      <c r="G155" t="s">
        <v>8225</v>
      </c>
      <c r="H155" t="s">
        <v>8247</v>
      </c>
      <c r="I155">
        <v>1434633191</v>
      </c>
      <c r="J155">
        <v>1429449191</v>
      </c>
      <c r="K155" t="b">
        <v>0</v>
      </c>
      <c r="L155">
        <v>5</v>
      </c>
      <c r="M155" t="b">
        <v>0</v>
      </c>
      <c r="N155" t="s">
        <v>8265</v>
      </c>
      <c r="O155">
        <f t="shared" si="11"/>
        <v>0</v>
      </c>
      <c r="P155">
        <f t="shared" si="12"/>
        <v>28</v>
      </c>
      <c r="Q155" s="10" t="s">
        <v>8308</v>
      </c>
      <c r="R155" t="s">
        <v>8337</v>
      </c>
      <c r="S155" s="14">
        <f t="shared" si="13"/>
        <v>42113.550821759258</v>
      </c>
      <c r="T155" s="14">
        <f t="shared" si="14"/>
        <v>41792.687442129631</v>
      </c>
      <c r="U155">
        <f t="shared" si="10"/>
        <v>2015</v>
      </c>
    </row>
    <row r="156" spans="1:21" ht="30" hidden="1" x14ac:dyDescent="0.25">
      <c r="A156">
        <v>152</v>
      </c>
      <c r="B156" s="3" t="s">
        <v>154</v>
      </c>
      <c r="C156" s="3" t="s">
        <v>4262</v>
      </c>
      <c r="D156" s="6">
        <v>380000</v>
      </c>
      <c r="E156" s="8">
        <v>30</v>
      </c>
      <c r="F156" t="s">
        <v>8219</v>
      </c>
      <c r="G156" t="s">
        <v>8223</v>
      </c>
      <c r="H156" t="s">
        <v>8245</v>
      </c>
      <c r="I156">
        <v>1411437100</v>
      </c>
      <c r="J156">
        <v>1408845100</v>
      </c>
      <c r="K156" t="b">
        <v>0</v>
      </c>
      <c r="L156">
        <v>2</v>
      </c>
      <c r="M156" t="b">
        <v>0</v>
      </c>
      <c r="N156" t="s">
        <v>8265</v>
      </c>
      <c r="O156">
        <f t="shared" si="11"/>
        <v>0</v>
      </c>
      <c r="P156">
        <f t="shared" si="12"/>
        <v>15</v>
      </c>
      <c r="Q156" s="10" t="s">
        <v>8308</v>
      </c>
      <c r="R156" t="s">
        <v>8337</v>
      </c>
      <c r="S156" s="14">
        <f t="shared" si="13"/>
        <v>41875.077546296299</v>
      </c>
      <c r="T156" s="14">
        <f t="shared" si="14"/>
        <v>41835.126805555556</v>
      </c>
      <c r="U156">
        <f t="shared" si="10"/>
        <v>2014</v>
      </c>
    </row>
    <row r="157" spans="1:21" ht="45" hidden="1" x14ac:dyDescent="0.25">
      <c r="A157">
        <v>153</v>
      </c>
      <c r="B157" s="3" t="s">
        <v>155</v>
      </c>
      <c r="C157" s="3" t="s">
        <v>4263</v>
      </c>
      <c r="D157" s="6">
        <v>50000</v>
      </c>
      <c r="E157" s="8">
        <v>359</v>
      </c>
      <c r="F157" t="s">
        <v>8219</v>
      </c>
      <c r="G157" t="s">
        <v>8223</v>
      </c>
      <c r="H157" t="s">
        <v>8245</v>
      </c>
      <c r="I157">
        <v>1417532644</v>
      </c>
      <c r="J157">
        <v>1413900244</v>
      </c>
      <c r="K157" t="b">
        <v>0</v>
      </c>
      <c r="L157">
        <v>10</v>
      </c>
      <c r="M157" t="b">
        <v>0</v>
      </c>
      <c r="N157" t="s">
        <v>8265</v>
      </c>
      <c r="O157">
        <f t="shared" si="11"/>
        <v>1</v>
      </c>
      <c r="P157">
        <f t="shared" si="12"/>
        <v>35.9</v>
      </c>
      <c r="Q157" s="10" t="s">
        <v>8308</v>
      </c>
      <c r="R157" t="s">
        <v>8337</v>
      </c>
      <c r="S157" s="14">
        <f t="shared" si="13"/>
        <v>41933.586157407408</v>
      </c>
      <c r="T157" s="14">
        <f t="shared" si="14"/>
        <v>42243.961273148147</v>
      </c>
      <c r="U157">
        <f t="shared" si="10"/>
        <v>2014</v>
      </c>
    </row>
    <row r="158" spans="1:21" ht="45" hidden="1" x14ac:dyDescent="0.25">
      <c r="A158">
        <v>154</v>
      </c>
      <c r="B158" s="3" t="s">
        <v>156</v>
      </c>
      <c r="C158" s="3" t="s">
        <v>4264</v>
      </c>
      <c r="D158" s="6">
        <v>1500</v>
      </c>
      <c r="E158" s="8">
        <v>40</v>
      </c>
      <c r="F158" t="s">
        <v>8219</v>
      </c>
      <c r="G158" t="s">
        <v>8223</v>
      </c>
      <c r="H158" t="s">
        <v>8245</v>
      </c>
      <c r="I158">
        <v>1433336895</v>
      </c>
      <c r="J158">
        <v>1429621695</v>
      </c>
      <c r="K158" t="b">
        <v>0</v>
      </c>
      <c r="L158">
        <v>3</v>
      </c>
      <c r="M158" t="b">
        <v>0</v>
      </c>
      <c r="N158" t="s">
        <v>8265</v>
      </c>
      <c r="O158">
        <f t="shared" si="11"/>
        <v>3</v>
      </c>
      <c r="P158">
        <f t="shared" si="12"/>
        <v>13.33</v>
      </c>
      <c r="Q158" s="10" t="s">
        <v>8308</v>
      </c>
      <c r="R158" t="s">
        <v>8337</v>
      </c>
      <c r="S158" s="14">
        <f t="shared" si="13"/>
        <v>42115.547395833331</v>
      </c>
      <c r="T158" s="14">
        <f t="shared" si="14"/>
        <v>41841.762743055559</v>
      </c>
      <c r="U158">
        <f t="shared" si="10"/>
        <v>2015</v>
      </c>
    </row>
    <row r="159" spans="1:21" ht="60" hidden="1" x14ac:dyDescent="0.25">
      <c r="A159">
        <v>155</v>
      </c>
      <c r="B159" s="3" t="s">
        <v>157</v>
      </c>
      <c r="C159" s="3" t="s">
        <v>4265</v>
      </c>
      <c r="D159" s="6">
        <v>1350000</v>
      </c>
      <c r="E159" s="8">
        <v>81</v>
      </c>
      <c r="F159" t="s">
        <v>8219</v>
      </c>
      <c r="G159" t="s">
        <v>8223</v>
      </c>
      <c r="H159" t="s">
        <v>8245</v>
      </c>
      <c r="I159">
        <v>1437657935</v>
      </c>
      <c r="J159">
        <v>1434201935</v>
      </c>
      <c r="K159" t="b">
        <v>0</v>
      </c>
      <c r="L159">
        <v>4</v>
      </c>
      <c r="M159" t="b">
        <v>0</v>
      </c>
      <c r="N159" t="s">
        <v>8265</v>
      </c>
      <c r="O159">
        <f t="shared" si="11"/>
        <v>0</v>
      </c>
      <c r="P159">
        <f t="shared" si="12"/>
        <v>20.25</v>
      </c>
      <c r="Q159" s="10" t="s">
        <v>8308</v>
      </c>
      <c r="R159" t="s">
        <v>8337</v>
      </c>
      <c r="S159" s="14">
        <f t="shared" si="13"/>
        <v>42168.559432870374</v>
      </c>
      <c r="T159" s="14">
        <f t="shared" si="14"/>
        <v>42351.658842592587</v>
      </c>
      <c r="U159">
        <f t="shared" si="10"/>
        <v>2015</v>
      </c>
    </row>
    <row r="160" spans="1:21" ht="60" hidden="1" x14ac:dyDescent="0.25">
      <c r="A160">
        <v>156</v>
      </c>
      <c r="B160" s="3" t="s">
        <v>158</v>
      </c>
      <c r="C160" s="3" t="s">
        <v>4266</v>
      </c>
      <c r="D160" s="6">
        <v>35000</v>
      </c>
      <c r="E160" s="8">
        <v>1785</v>
      </c>
      <c r="F160" t="s">
        <v>8219</v>
      </c>
      <c r="G160" t="s">
        <v>8228</v>
      </c>
      <c r="H160" t="s">
        <v>8250</v>
      </c>
      <c r="I160">
        <v>1407034796</v>
      </c>
      <c r="J160">
        <v>1401850796</v>
      </c>
      <c r="K160" t="b">
        <v>0</v>
      </c>
      <c r="L160">
        <v>15</v>
      </c>
      <c r="M160" t="b">
        <v>0</v>
      </c>
      <c r="N160" t="s">
        <v>8265</v>
      </c>
      <c r="O160">
        <f t="shared" si="11"/>
        <v>5</v>
      </c>
      <c r="P160">
        <f t="shared" si="12"/>
        <v>119</v>
      </c>
      <c r="Q160" s="10" t="s">
        <v>8308</v>
      </c>
      <c r="R160" t="s">
        <v>8337</v>
      </c>
      <c r="S160" s="14">
        <f t="shared" si="13"/>
        <v>41794.124953703707</v>
      </c>
      <c r="T160" s="14">
        <f t="shared" si="14"/>
        <v>42721.075949074075</v>
      </c>
      <c r="U160">
        <f t="shared" si="10"/>
        <v>2014</v>
      </c>
    </row>
    <row r="161" spans="1:21" ht="45" hidden="1" x14ac:dyDescent="0.25">
      <c r="A161">
        <v>157</v>
      </c>
      <c r="B161" s="3" t="s">
        <v>159</v>
      </c>
      <c r="C161" s="3" t="s">
        <v>4267</v>
      </c>
      <c r="D161" s="6">
        <v>2995</v>
      </c>
      <c r="E161" s="8">
        <v>8</v>
      </c>
      <c r="F161" t="s">
        <v>8219</v>
      </c>
      <c r="G161" t="s">
        <v>8223</v>
      </c>
      <c r="H161" t="s">
        <v>8245</v>
      </c>
      <c r="I161">
        <v>1456523572</v>
      </c>
      <c r="J161">
        <v>1453931572</v>
      </c>
      <c r="K161" t="b">
        <v>0</v>
      </c>
      <c r="L161">
        <v>2</v>
      </c>
      <c r="M161" t="b">
        <v>0</v>
      </c>
      <c r="N161" t="s">
        <v>8265</v>
      </c>
      <c r="O161">
        <f t="shared" si="11"/>
        <v>0</v>
      </c>
      <c r="P161">
        <f t="shared" si="12"/>
        <v>4</v>
      </c>
      <c r="Q161" s="10" t="s">
        <v>8308</v>
      </c>
      <c r="R161" t="s">
        <v>8337</v>
      </c>
      <c r="S161" s="14">
        <f t="shared" si="13"/>
        <v>42396.911712962959</v>
      </c>
      <c r="T161" s="14">
        <f t="shared" si="14"/>
        <v>42160.927488425921</v>
      </c>
      <c r="U161">
        <f t="shared" si="10"/>
        <v>2016</v>
      </c>
    </row>
    <row r="162" spans="1:21" ht="60" hidden="1" x14ac:dyDescent="0.25">
      <c r="A162">
        <v>158</v>
      </c>
      <c r="B162" s="3" t="s">
        <v>160</v>
      </c>
      <c r="C162" s="3" t="s">
        <v>4268</v>
      </c>
      <c r="D162" s="6">
        <v>5000</v>
      </c>
      <c r="E162" s="8">
        <v>0</v>
      </c>
      <c r="F162" t="s">
        <v>8219</v>
      </c>
      <c r="G162" t="s">
        <v>8223</v>
      </c>
      <c r="H162" t="s">
        <v>8245</v>
      </c>
      <c r="I162">
        <v>1413942628</v>
      </c>
      <c r="J162">
        <v>1411350628</v>
      </c>
      <c r="K162" t="b">
        <v>0</v>
      </c>
      <c r="L162">
        <v>0</v>
      </c>
      <c r="M162" t="b">
        <v>0</v>
      </c>
      <c r="N162" t="s">
        <v>8265</v>
      </c>
      <c r="O162">
        <f t="shared" si="11"/>
        <v>0</v>
      </c>
      <c r="P162">
        <f t="shared" si="12"/>
        <v>0</v>
      </c>
      <c r="Q162" s="10" t="s">
        <v>8308</v>
      </c>
      <c r="R162" t="s">
        <v>8337</v>
      </c>
      <c r="S162" s="14">
        <f t="shared" si="13"/>
        <v>41904.07671296296</v>
      </c>
      <c r="T162" s="14">
        <f t="shared" si="14"/>
        <v>42052.83530092593</v>
      </c>
      <c r="U162">
        <f t="shared" si="10"/>
        <v>2014</v>
      </c>
    </row>
    <row r="163" spans="1:21" ht="60" hidden="1" x14ac:dyDescent="0.25">
      <c r="A163">
        <v>159</v>
      </c>
      <c r="B163" s="3" t="s">
        <v>161</v>
      </c>
      <c r="C163" s="3" t="s">
        <v>4269</v>
      </c>
      <c r="D163" s="6">
        <v>500000</v>
      </c>
      <c r="E163" s="8">
        <v>10</v>
      </c>
      <c r="F163" t="s">
        <v>8219</v>
      </c>
      <c r="G163" t="s">
        <v>8223</v>
      </c>
      <c r="H163" t="s">
        <v>8245</v>
      </c>
      <c r="I163">
        <v>1467541545</v>
      </c>
      <c r="J163">
        <v>1464085545</v>
      </c>
      <c r="K163" t="b">
        <v>0</v>
      </c>
      <c r="L163">
        <v>1</v>
      </c>
      <c r="M163" t="b">
        <v>0</v>
      </c>
      <c r="N163" t="s">
        <v>8265</v>
      </c>
      <c r="O163">
        <f t="shared" si="11"/>
        <v>0</v>
      </c>
      <c r="P163">
        <f t="shared" si="12"/>
        <v>10</v>
      </c>
      <c r="Q163" s="10" t="s">
        <v>8308</v>
      </c>
      <c r="R163" t="s">
        <v>8337</v>
      </c>
      <c r="S163" s="14">
        <f t="shared" si="13"/>
        <v>42514.434548611112</v>
      </c>
      <c r="T163" s="14">
        <f t="shared" si="14"/>
        <v>41900.505312499998</v>
      </c>
      <c r="U163">
        <f t="shared" si="10"/>
        <v>2016</v>
      </c>
    </row>
    <row r="164" spans="1:21" ht="60" hidden="1" x14ac:dyDescent="0.25">
      <c r="A164">
        <v>160</v>
      </c>
      <c r="B164" s="3" t="s">
        <v>162</v>
      </c>
      <c r="C164" s="3" t="s">
        <v>4270</v>
      </c>
      <c r="D164" s="6">
        <v>5000</v>
      </c>
      <c r="E164" s="8">
        <v>0</v>
      </c>
      <c r="F164" t="s">
        <v>8220</v>
      </c>
      <c r="G164" t="s">
        <v>8223</v>
      </c>
      <c r="H164" t="s">
        <v>8245</v>
      </c>
      <c r="I164">
        <v>1439675691</v>
      </c>
      <c r="J164">
        <v>1434491691</v>
      </c>
      <c r="K164" t="b">
        <v>0</v>
      </c>
      <c r="L164">
        <v>0</v>
      </c>
      <c r="M164" t="b">
        <v>0</v>
      </c>
      <c r="N164" t="s">
        <v>8266</v>
      </c>
      <c r="O164">
        <f t="shared" si="11"/>
        <v>0</v>
      </c>
      <c r="P164">
        <f t="shared" si="12"/>
        <v>0</v>
      </c>
      <c r="Q164" s="10" t="s">
        <v>8308</v>
      </c>
      <c r="R164" t="s">
        <v>8316</v>
      </c>
      <c r="S164" s="14">
        <f t="shared" si="13"/>
        <v>42171.913090277783</v>
      </c>
      <c r="T164" s="14">
        <f t="shared" si="14"/>
        <v>42216.977812500001</v>
      </c>
      <c r="U164">
        <f t="shared" si="10"/>
        <v>2015</v>
      </c>
    </row>
    <row r="165" spans="1:21" ht="60" hidden="1" x14ac:dyDescent="0.25">
      <c r="A165">
        <v>161</v>
      </c>
      <c r="B165" s="3" t="s">
        <v>163</v>
      </c>
      <c r="C165" s="3" t="s">
        <v>4271</v>
      </c>
      <c r="D165" s="6">
        <v>50000</v>
      </c>
      <c r="E165" s="8">
        <v>5</v>
      </c>
      <c r="F165" t="s">
        <v>8220</v>
      </c>
      <c r="G165" t="s">
        <v>8223</v>
      </c>
      <c r="H165" t="s">
        <v>8245</v>
      </c>
      <c r="I165">
        <v>1404318595</v>
      </c>
      <c r="J165">
        <v>1401726595</v>
      </c>
      <c r="K165" t="b">
        <v>0</v>
      </c>
      <c r="L165">
        <v>1</v>
      </c>
      <c r="M165" t="b">
        <v>0</v>
      </c>
      <c r="N165" t="s">
        <v>8266</v>
      </c>
      <c r="O165">
        <f t="shared" si="11"/>
        <v>0</v>
      </c>
      <c r="P165">
        <f t="shared" si="12"/>
        <v>5</v>
      </c>
      <c r="Q165" s="10" t="s">
        <v>8308</v>
      </c>
      <c r="R165" t="s">
        <v>8316</v>
      </c>
      <c r="S165" s="14">
        <f t="shared" si="13"/>
        <v>41792.687442129631</v>
      </c>
      <c r="T165" s="14">
        <f t="shared" si="14"/>
        <v>42534.180717592593</v>
      </c>
      <c r="U165">
        <f t="shared" si="10"/>
        <v>2014</v>
      </c>
    </row>
    <row r="166" spans="1:21" ht="45" hidden="1" x14ac:dyDescent="0.25">
      <c r="A166">
        <v>162</v>
      </c>
      <c r="B166" s="3" t="s">
        <v>164</v>
      </c>
      <c r="C166" s="3" t="s">
        <v>4272</v>
      </c>
      <c r="D166" s="6">
        <v>2800</v>
      </c>
      <c r="E166" s="8">
        <v>435</v>
      </c>
      <c r="F166" t="s">
        <v>8220</v>
      </c>
      <c r="G166" t="s">
        <v>8223</v>
      </c>
      <c r="H166" t="s">
        <v>8245</v>
      </c>
      <c r="I166">
        <v>1408232520</v>
      </c>
      <c r="J166">
        <v>1405393356</v>
      </c>
      <c r="K166" t="b">
        <v>0</v>
      </c>
      <c r="L166">
        <v>10</v>
      </c>
      <c r="M166" t="b">
        <v>0</v>
      </c>
      <c r="N166" t="s">
        <v>8266</v>
      </c>
      <c r="O166">
        <f t="shared" si="11"/>
        <v>16</v>
      </c>
      <c r="P166">
        <f t="shared" si="12"/>
        <v>43.5</v>
      </c>
      <c r="Q166" s="10" t="s">
        <v>8308</v>
      </c>
      <c r="R166" t="s">
        <v>8316</v>
      </c>
      <c r="S166" s="14">
        <f t="shared" si="13"/>
        <v>41835.126805555556</v>
      </c>
      <c r="T166" s="14">
        <f t="shared" si="14"/>
        <v>42047.394942129627</v>
      </c>
      <c r="U166">
        <f t="shared" si="10"/>
        <v>2014</v>
      </c>
    </row>
    <row r="167" spans="1:21" ht="60" hidden="1" x14ac:dyDescent="0.25">
      <c r="A167">
        <v>163</v>
      </c>
      <c r="B167" s="3" t="s">
        <v>165</v>
      </c>
      <c r="C167" s="3" t="s">
        <v>4273</v>
      </c>
      <c r="D167" s="6">
        <v>2000000</v>
      </c>
      <c r="E167" s="8">
        <v>0</v>
      </c>
      <c r="F167" t="s">
        <v>8220</v>
      </c>
      <c r="G167" t="s">
        <v>8223</v>
      </c>
      <c r="H167" t="s">
        <v>8245</v>
      </c>
      <c r="I167">
        <v>1443657600</v>
      </c>
      <c r="J167">
        <v>1440716654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2"/>
        <v>0</v>
      </c>
      <c r="Q167" s="10" t="s">
        <v>8308</v>
      </c>
      <c r="R167" t="s">
        <v>8316</v>
      </c>
      <c r="S167" s="14">
        <f t="shared" si="13"/>
        <v>42243.961273148147</v>
      </c>
      <c r="T167" s="14">
        <f t="shared" si="14"/>
        <v>42033.573009259257</v>
      </c>
      <c r="U167">
        <f t="shared" si="10"/>
        <v>2015</v>
      </c>
    </row>
    <row r="168" spans="1:21" ht="60" hidden="1" x14ac:dyDescent="0.25">
      <c r="A168">
        <v>164</v>
      </c>
      <c r="B168" s="3" t="s">
        <v>166</v>
      </c>
      <c r="C168" s="3" t="s">
        <v>4274</v>
      </c>
      <c r="D168" s="6">
        <v>120000</v>
      </c>
      <c r="E168" s="8">
        <v>640</v>
      </c>
      <c r="F168" t="s">
        <v>8220</v>
      </c>
      <c r="G168" t="s">
        <v>8223</v>
      </c>
      <c r="H168" t="s">
        <v>8245</v>
      </c>
      <c r="I168">
        <v>1411150701</v>
      </c>
      <c r="J168">
        <v>1405966701</v>
      </c>
      <c r="K168" t="b">
        <v>0</v>
      </c>
      <c r="L168">
        <v>7</v>
      </c>
      <c r="M168" t="b">
        <v>0</v>
      </c>
      <c r="N168" t="s">
        <v>8266</v>
      </c>
      <c r="O168">
        <f t="shared" si="11"/>
        <v>1</v>
      </c>
      <c r="P168">
        <f t="shared" si="12"/>
        <v>91.43</v>
      </c>
      <c r="Q168" s="10" t="s">
        <v>8308</v>
      </c>
      <c r="R168" t="s">
        <v>8316</v>
      </c>
      <c r="S168" s="14">
        <f t="shared" si="13"/>
        <v>41841.762743055559</v>
      </c>
      <c r="T168" s="14">
        <f t="shared" si="14"/>
        <v>42072.758981481486</v>
      </c>
      <c r="U168">
        <f t="shared" si="10"/>
        <v>2014</v>
      </c>
    </row>
    <row r="169" spans="1:21" ht="30" hidden="1" x14ac:dyDescent="0.25">
      <c r="A169">
        <v>165</v>
      </c>
      <c r="B169" s="3" t="s">
        <v>167</v>
      </c>
      <c r="C169" s="3" t="s">
        <v>4275</v>
      </c>
      <c r="D169" s="6">
        <v>17000</v>
      </c>
      <c r="E169" s="8">
        <v>0</v>
      </c>
      <c r="F169" t="s">
        <v>8220</v>
      </c>
      <c r="G169" t="s">
        <v>8224</v>
      </c>
      <c r="H169" t="s">
        <v>8246</v>
      </c>
      <c r="I169">
        <v>1452613724</v>
      </c>
      <c r="J169">
        <v>1450021724</v>
      </c>
      <c r="K169" t="b">
        <v>0</v>
      </c>
      <c r="L169">
        <v>0</v>
      </c>
      <c r="M169" t="b">
        <v>0</v>
      </c>
      <c r="N169" t="s">
        <v>8266</v>
      </c>
      <c r="O169">
        <f t="shared" si="11"/>
        <v>0</v>
      </c>
      <c r="P169">
        <f t="shared" si="12"/>
        <v>0</v>
      </c>
      <c r="Q169" s="10" t="s">
        <v>8308</v>
      </c>
      <c r="R169" t="s">
        <v>8316</v>
      </c>
      <c r="S169" s="14">
        <f t="shared" si="13"/>
        <v>42351.658842592587</v>
      </c>
      <c r="T169" s="14">
        <f t="shared" si="14"/>
        <v>41855.777905092589</v>
      </c>
      <c r="U169">
        <f t="shared" si="10"/>
        <v>2015</v>
      </c>
    </row>
    <row r="170" spans="1:21" ht="45" hidden="1" x14ac:dyDescent="0.25">
      <c r="A170">
        <v>166</v>
      </c>
      <c r="B170" s="3" t="s">
        <v>168</v>
      </c>
      <c r="C170" s="3" t="s">
        <v>4276</v>
      </c>
      <c r="D170" s="6">
        <v>5000</v>
      </c>
      <c r="E170" s="8">
        <v>3000</v>
      </c>
      <c r="F170" t="s">
        <v>8220</v>
      </c>
      <c r="G170" t="s">
        <v>8223</v>
      </c>
      <c r="H170" t="s">
        <v>8245</v>
      </c>
      <c r="I170">
        <v>1484531362</v>
      </c>
      <c r="J170">
        <v>1481939362</v>
      </c>
      <c r="K170" t="b">
        <v>0</v>
      </c>
      <c r="L170">
        <v>1</v>
      </c>
      <c r="M170" t="b">
        <v>0</v>
      </c>
      <c r="N170" t="s">
        <v>8266</v>
      </c>
      <c r="O170">
        <f t="shared" si="11"/>
        <v>60</v>
      </c>
      <c r="P170">
        <f t="shared" si="12"/>
        <v>3000</v>
      </c>
      <c r="Q170" s="10" t="s">
        <v>8308</v>
      </c>
      <c r="R170" t="s">
        <v>8316</v>
      </c>
      <c r="S170" s="14">
        <f t="shared" si="13"/>
        <v>42721.075949074075</v>
      </c>
      <c r="T170" s="14">
        <f t="shared" si="14"/>
        <v>42191.824062500003</v>
      </c>
      <c r="U170">
        <f t="shared" si="10"/>
        <v>2016</v>
      </c>
    </row>
    <row r="171" spans="1:21" ht="45" hidden="1" x14ac:dyDescent="0.25">
      <c r="A171">
        <v>167</v>
      </c>
      <c r="B171" s="3" t="s">
        <v>169</v>
      </c>
      <c r="C171" s="3" t="s">
        <v>4277</v>
      </c>
      <c r="D171" s="6">
        <v>110000</v>
      </c>
      <c r="E171" s="8">
        <v>11</v>
      </c>
      <c r="F171" t="s">
        <v>8220</v>
      </c>
      <c r="G171" t="s">
        <v>8223</v>
      </c>
      <c r="H171" t="s">
        <v>8245</v>
      </c>
      <c r="I171">
        <v>1438726535</v>
      </c>
      <c r="J171">
        <v>1433542535</v>
      </c>
      <c r="K171" t="b">
        <v>0</v>
      </c>
      <c r="L171">
        <v>2</v>
      </c>
      <c r="M171" t="b">
        <v>0</v>
      </c>
      <c r="N171" t="s">
        <v>8266</v>
      </c>
      <c r="O171">
        <f t="shared" si="11"/>
        <v>0</v>
      </c>
      <c r="P171">
        <f t="shared" si="12"/>
        <v>5.5</v>
      </c>
      <c r="Q171" s="10" t="s">
        <v>8308</v>
      </c>
      <c r="R171" t="s">
        <v>8316</v>
      </c>
      <c r="S171" s="14">
        <f t="shared" si="13"/>
        <v>42160.927488425921</v>
      </c>
      <c r="T171" s="14">
        <f t="shared" si="14"/>
        <v>42070.047754629632</v>
      </c>
      <c r="U171">
        <f t="shared" si="10"/>
        <v>2015</v>
      </c>
    </row>
    <row r="172" spans="1:21" ht="60" hidden="1" x14ac:dyDescent="0.25">
      <c r="A172">
        <v>168</v>
      </c>
      <c r="B172" s="3" t="s">
        <v>170</v>
      </c>
      <c r="C172" s="3" t="s">
        <v>4278</v>
      </c>
      <c r="D172" s="6">
        <v>8000</v>
      </c>
      <c r="E172" s="8">
        <v>325</v>
      </c>
      <c r="F172" t="s">
        <v>8220</v>
      </c>
      <c r="G172" t="s">
        <v>8223</v>
      </c>
      <c r="H172" t="s">
        <v>8245</v>
      </c>
      <c r="I172">
        <v>1426791770</v>
      </c>
      <c r="J172">
        <v>1424203370</v>
      </c>
      <c r="K172" t="b">
        <v>0</v>
      </c>
      <c r="L172">
        <v>3</v>
      </c>
      <c r="M172" t="b">
        <v>0</v>
      </c>
      <c r="N172" t="s">
        <v>8266</v>
      </c>
      <c r="O172">
        <f t="shared" si="11"/>
        <v>4</v>
      </c>
      <c r="P172">
        <f t="shared" si="12"/>
        <v>108.33</v>
      </c>
      <c r="Q172" s="10" t="s">
        <v>8308</v>
      </c>
      <c r="R172" t="s">
        <v>8316</v>
      </c>
      <c r="S172" s="14">
        <f t="shared" si="13"/>
        <v>42052.83530092593</v>
      </c>
      <c r="T172" s="14">
        <f t="shared" si="14"/>
        <v>42304.955381944441</v>
      </c>
      <c r="U172">
        <f t="shared" si="10"/>
        <v>2015</v>
      </c>
    </row>
    <row r="173" spans="1:21" ht="60" hidden="1" x14ac:dyDescent="0.25">
      <c r="A173">
        <v>169</v>
      </c>
      <c r="B173" s="3" t="s">
        <v>171</v>
      </c>
      <c r="C173" s="3" t="s">
        <v>4279</v>
      </c>
      <c r="D173" s="6">
        <v>2500</v>
      </c>
      <c r="E173" s="8">
        <v>560</v>
      </c>
      <c r="F173" t="s">
        <v>8220</v>
      </c>
      <c r="G173" t="s">
        <v>8224</v>
      </c>
      <c r="H173" t="s">
        <v>8246</v>
      </c>
      <c r="I173">
        <v>1413634059</v>
      </c>
      <c r="J173">
        <v>1411042059</v>
      </c>
      <c r="K173" t="b">
        <v>0</v>
      </c>
      <c r="L173">
        <v>10</v>
      </c>
      <c r="M173" t="b">
        <v>0</v>
      </c>
      <c r="N173" t="s">
        <v>8266</v>
      </c>
      <c r="O173">
        <f t="shared" si="11"/>
        <v>22</v>
      </c>
      <c r="P173">
        <f t="shared" si="12"/>
        <v>56</v>
      </c>
      <c r="Q173" s="10" t="s">
        <v>8308</v>
      </c>
      <c r="R173" t="s">
        <v>8316</v>
      </c>
      <c r="S173" s="14">
        <f t="shared" si="13"/>
        <v>41900.505312499998</v>
      </c>
      <c r="T173" s="14">
        <f t="shared" si="14"/>
        <v>42403.080497685187</v>
      </c>
      <c r="U173">
        <f t="shared" si="10"/>
        <v>2014</v>
      </c>
    </row>
    <row r="174" spans="1:21" ht="60" hidden="1" x14ac:dyDescent="0.25">
      <c r="A174">
        <v>170</v>
      </c>
      <c r="B174" s="3" t="s">
        <v>172</v>
      </c>
      <c r="C174" s="3" t="s">
        <v>4280</v>
      </c>
      <c r="D174" s="6">
        <v>10000</v>
      </c>
      <c r="E174" s="8">
        <v>325</v>
      </c>
      <c r="F174" t="s">
        <v>8220</v>
      </c>
      <c r="G174" t="s">
        <v>8223</v>
      </c>
      <c r="H174" t="s">
        <v>8245</v>
      </c>
      <c r="I174">
        <v>1440912480</v>
      </c>
      <c r="J174">
        <v>1438385283</v>
      </c>
      <c r="K174" t="b">
        <v>0</v>
      </c>
      <c r="L174">
        <v>10</v>
      </c>
      <c r="M174" t="b">
        <v>0</v>
      </c>
      <c r="N174" t="s">
        <v>8266</v>
      </c>
      <c r="O174">
        <f t="shared" si="11"/>
        <v>3</v>
      </c>
      <c r="P174">
        <f t="shared" si="12"/>
        <v>32.5</v>
      </c>
      <c r="Q174" s="10" t="s">
        <v>8308</v>
      </c>
      <c r="R174" t="s">
        <v>8316</v>
      </c>
      <c r="S174" s="14">
        <f t="shared" si="13"/>
        <v>42216.977812500001</v>
      </c>
      <c r="T174" s="14">
        <f t="shared" si="14"/>
        <v>42067.991238425922</v>
      </c>
      <c r="U174">
        <f t="shared" si="10"/>
        <v>2015</v>
      </c>
    </row>
    <row r="175" spans="1:21" ht="45" hidden="1" x14ac:dyDescent="0.25">
      <c r="A175">
        <v>171</v>
      </c>
      <c r="B175" s="3" t="s">
        <v>173</v>
      </c>
      <c r="C175" s="3" t="s">
        <v>4281</v>
      </c>
      <c r="D175" s="6">
        <v>50000</v>
      </c>
      <c r="E175" s="8">
        <v>1</v>
      </c>
      <c r="F175" t="s">
        <v>8220</v>
      </c>
      <c r="G175" t="s">
        <v>8223</v>
      </c>
      <c r="H175" t="s">
        <v>8245</v>
      </c>
      <c r="I175">
        <v>1470975614</v>
      </c>
      <c r="J175">
        <v>1465791614</v>
      </c>
      <c r="K175" t="b">
        <v>0</v>
      </c>
      <c r="L175">
        <v>1</v>
      </c>
      <c r="M175" t="b">
        <v>0</v>
      </c>
      <c r="N175" t="s">
        <v>8266</v>
      </c>
      <c r="O175">
        <f t="shared" si="11"/>
        <v>0</v>
      </c>
      <c r="P175">
        <f t="shared" si="12"/>
        <v>1</v>
      </c>
      <c r="Q175" s="10" t="s">
        <v>8308</v>
      </c>
      <c r="R175" t="s">
        <v>8316</v>
      </c>
      <c r="S175" s="14">
        <f t="shared" si="13"/>
        <v>42534.180717592593</v>
      </c>
      <c r="T175" s="14">
        <f t="shared" si="14"/>
        <v>42147.741840277777</v>
      </c>
      <c r="U175">
        <f t="shared" si="10"/>
        <v>2016</v>
      </c>
    </row>
    <row r="176" spans="1:21" ht="45" hidden="1" x14ac:dyDescent="0.25">
      <c r="A176">
        <v>172</v>
      </c>
      <c r="B176" s="3" t="s">
        <v>174</v>
      </c>
      <c r="C176" s="3" t="s">
        <v>4282</v>
      </c>
      <c r="D176" s="6">
        <v>95000</v>
      </c>
      <c r="E176" s="8">
        <v>0</v>
      </c>
      <c r="F176" t="s">
        <v>8220</v>
      </c>
      <c r="G176" t="s">
        <v>8223</v>
      </c>
      <c r="H176" t="s">
        <v>8245</v>
      </c>
      <c r="I176">
        <v>1426753723</v>
      </c>
      <c r="J176">
        <v>1423733323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2"/>
        <v>0</v>
      </c>
      <c r="Q176" s="10" t="s">
        <v>8308</v>
      </c>
      <c r="R176" t="s">
        <v>8316</v>
      </c>
      <c r="S176" s="14">
        <f t="shared" si="13"/>
        <v>42047.394942129627</v>
      </c>
      <c r="T176" s="14">
        <f t="shared" si="14"/>
        <v>42712.011944444443</v>
      </c>
      <c r="U176">
        <f t="shared" si="10"/>
        <v>2015</v>
      </c>
    </row>
    <row r="177" spans="1:21" ht="45" hidden="1" x14ac:dyDescent="0.25">
      <c r="A177">
        <v>173</v>
      </c>
      <c r="B177" s="3" t="s">
        <v>175</v>
      </c>
      <c r="C177" s="3" t="s">
        <v>4283</v>
      </c>
      <c r="D177" s="6">
        <v>1110</v>
      </c>
      <c r="E177" s="8">
        <v>0</v>
      </c>
      <c r="F177" t="s">
        <v>8220</v>
      </c>
      <c r="G177" t="s">
        <v>8224</v>
      </c>
      <c r="H177" t="s">
        <v>8246</v>
      </c>
      <c r="I177">
        <v>1425131108</v>
      </c>
      <c r="J177">
        <v>1422539108</v>
      </c>
      <c r="K177" t="b">
        <v>0</v>
      </c>
      <c r="L177">
        <v>0</v>
      </c>
      <c r="M177" t="b">
        <v>0</v>
      </c>
      <c r="N177" t="s">
        <v>8266</v>
      </c>
      <c r="O177">
        <f t="shared" si="11"/>
        <v>0</v>
      </c>
      <c r="P177">
        <f t="shared" si="12"/>
        <v>0</v>
      </c>
      <c r="Q177" s="10" t="s">
        <v>8308</v>
      </c>
      <c r="R177" t="s">
        <v>8316</v>
      </c>
      <c r="S177" s="14">
        <f t="shared" si="13"/>
        <v>42033.573009259257</v>
      </c>
      <c r="T177" s="14">
        <f t="shared" si="14"/>
        <v>41939.810300925928</v>
      </c>
      <c r="U177">
        <f t="shared" si="10"/>
        <v>2015</v>
      </c>
    </row>
    <row r="178" spans="1:21" ht="60" hidden="1" x14ac:dyDescent="0.25">
      <c r="A178">
        <v>174</v>
      </c>
      <c r="B178" s="3" t="s">
        <v>176</v>
      </c>
      <c r="C178" s="3" t="s">
        <v>4284</v>
      </c>
      <c r="D178" s="6">
        <v>6000</v>
      </c>
      <c r="E178" s="8">
        <v>0</v>
      </c>
      <c r="F178" t="s">
        <v>8220</v>
      </c>
      <c r="G178" t="s">
        <v>8232</v>
      </c>
      <c r="H178" t="s">
        <v>8248</v>
      </c>
      <c r="I178">
        <v>1431108776</v>
      </c>
      <c r="J178">
        <v>1425924776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2"/>
        <v>0</v>
      </c>
      <c r="Q178" s="10" t="s">
        <v>8308</v>
      </c>
      <c r="R178" t="s">
        <v>8316</v>
      </c>
      <c r="S178" s="14">
        <f t="shared" si="13"/>
        <v>42072.758981481486</v>
      </c>
      <c r="T178" s="14">
        <f t="shared" si="14"/>
        <v>41825.791226851856</v>
      </c>
      <c r="U178">
        <f t="shared" si="10"/>
        <v>2015</v>
      </c>
    </row>
    <row r="179" spans="1:21" ht="60" hidden="1" x14ac:dyDescent="0.25">
      <c r="A179">
        <v>175</v>
      </c>
      <c r="B179" s="3" t="s">
        <v>177</v>
      </c>
      <c r="C179" s="3" t="s">
        <v>4285</v>
      </c>
      <c r="D179" s="6">
        <v>20000</v>
      </c>
      <c r="E179" s="8">
        <v>1297</v>
      </c>
      <c r="F179" t="s">
        <v>8220</v>
      </c>
      <c r="G179" t="s">
        <v>8224</v>
      </c>
      <c r="H179" t="s">
        <v>8246</v>
      </c>
      <c r="I179">
        <v>1409337611</v>
      </c>
      <c r="J179">
        <v>1407177611</v>
      </c>
      <c r="K179" t="b">
        <v>0</v>
      </c>
      <c r="L179">
        <v>26</v>
      </c>
      <c r="M179" t="b">
        <v>0</v>
      </c>
      <c r="N179" t="s">
        <v>8266</v>
      </c>
      <c r="O179">
        <f t="shared" si="11"/>
        <v>6</v>
      </c>
      <c r="P179">
        <f t="shared" si="12"/>
        <v>49.88</v>
      </c>
      <c r="Q179" s="10" t="s">
        <v>8308</v>
      </c>
      <c r="R179" t="s">
        <v>8316</v>
      </c>
      <c r="S179" s="14">
        <f t="shared" si="13"/>
        <v>41855.777905092589</v>
      </c>
      <c r="T179" s="14">
        <f t="shared" si="14"/>
        <v>42570.91133101852</v>
      </c>
      <c r="U179">
        <f t="shared" si="10"/>
        <v>2014</v>
      </c>
    </row>
    <row r="180" spans="1:21" ht="60" hidden="1" x14ac:dyDescent="0.25">
      <c r="A180">
        <v>176</v>
      </c>
      <c r="B180" s="3" t="s">
        <v>178</v>
      </c>
      <c r="C180" s="3" t="s">
        <v>4286</v>
      </c>
      <c r="D180" s="6">
        <v>1500</v>
      </c>
      <c r="E180" s="8">
        <v>0</v>
      </c>
      <c r="F180" t="s">
        <v>8220</v>
      </c>
      <c r="G180" t="s">
        <v>8223</v>
      </c>
      <c r="H180" t="s">
        <v>8245</v>
      </c>
      <c r="I180">
        <v>1438803999</v>
      </c>
      <c r="J180">
        <v>1436211999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2"/>
        <v>0</v>
      </c>
      <c r="Q180" s="10" t="s">
        <v>8308</v>
      </c>
      <c r="R180" t="s">
        <v>8316</v>
      </c>
      <c r="S180" s="14">
        <f t="shared" si="13"/>
        <v>42191.824062500003</v>
      </c>
      <c r="T180" s="14">
        <f t="shared" si="14"/>
        <v>42767.812893518523</v>
      </c>
      <c r="U180">
        <f t="shared" si="10"/>
        <v>2015</v>
      </c>
    </row>
    <row r="181" spans="1:21" ht="30" hidden="1" x14ac:dyDescent="0.25">
      <c r="A181">
        <v>177</v>
      </c>
      <c r="B181" s="3" t="s">
        <v>179</v>
      </c>
      <c r="C181" s="3" t="s">
        <v>4287</v>
      </c>
      <c r="D181" s="6">
        <v>450</v>
      </c>
      <c r="E181" s="8">
        <v>180</v>
      </c>
      <c r="F181" t="s">
        <v>8220</v>
      </c>
      <c r="G181" t="s">
        <v>8223</v>
      </c>
      <c r="H181" t="s">
        <v>8245</v>
      </c>
      <c r="I181">
        <v>1427155726</v>
      </c>
      <c r="J181">
        <v>1425690526</v>
      </c>
      <c r="K181" t="b">
        <v>0</v>
      </c>
      <c r="L181">
        <v>7</v>
      </c>
      <c r="M181" t="b">
        <v>0</v>
      </c>
      <c r="N181" t="s">
        <v>8266</v>
      </c>
      <c r="O181">
        <f t="shared" si="11"/>
        <v>40</v>
      </c>
      <c r="P181">
        <f t="shared" si="12"/>
        <v>25.71</v>
      </c>
      <c r="Q181" s="10" t="s">
        <v>8308</v>
      </c>
      <c r="R181" t="s">
        <v>8316</v>
      </c>
      <c r="S181" s="14">
        <f t="shared" si="13"/>
        <v>42070.047754629632</v>
      </c>
      <c r="T181" s="14">
        <f t="shared" si="14"/>
        <v>42182.234456018516</v>
      </c>
      <c r="U181">
        <f t="shared" si="10"/>
        <v>2015</v>
      </c>
    </row>
    <row r="182" spans="1:21" ht="45" hidden="1" x14ac:dyDescent="0.25">
      <c r="A182">
        <v>178</v>
      </c>
      <c r="B182" s="3" t="s">
        <v>180</v>
      </c>
      <c r="C182" s="3" t="s">
        <v>4288</v>
      </c>
      <c r="D182" s="6">
        <v>500000</v>
      </c>
      <c r="E182" s="8">
        <v>0</v>
      </c>
      <c r="F182" t="s">
        <v>8220</v>
      </c>
      <c r="G182" t="s">
        <v>8226</v>
      </c>
      <c r="H182" t="s">
        <v>8248</v>
      </c>
      <c r="I182">
        <v>1448582145</v>
      </c>
      <c r="J182">
        <v>1445986545</v>
      </c>
      <c r="K182" t="b">
        <v>0</v>
      </c>
      <c r="L182">
        <v>0</v>
      </c>
      <c r="M182" t="b">
        <v>0</v>
      </c>
      <c r="N182" t="s">
        <v>8266</v>
      </c>
      <c r="O182">
        <f t="shared" si="11"/>
        <v>0</v>
      </c>
      <c r="P182">
        <f t="shared" si="12"/>
        <v>0</v>
      </c>
      <c r="Q182" s="10" t="s">
        <v>8308</v>
      </c>
      <c r="R182" t="s">
        <v>8316</v>
      </c>
      <c r="S182" s="14">
        <f t="shared" si="13"/>
        <v>42304.955381944441</v>
      </c>
      <c r="T182" s="14">
        <f t="shared" si="14"/>
        <v>41857.18304398148</v>
      </c>
      <c r="U182">
        <f t="shared" si="10"/>
        <v>2015</v>
      </c>
    </row>
    <row r="183" spans="1:21" ht="30" hidden="1" x14ac:dyDescent="0.25">
      <c r="A183">
        <v>179</v>
      </c>
      <c r="B183" s="3" t="s">
        <v>181</v>
      </c>
      <c r="C183" s="3" t="s">
        <v>4289</v>
      </c>
      <c r="D183" s="6">
        <v>1000</v>
      </c>
      <c r="E183" s="8">
        <v>200</v>
      </c>
      <c r="F183" t="s">
        <v>8220</v>
      </c>
      <c r="G183" t="s">
        <v>8223</v>
      </c>
      <c r="H183" t="s">
        <v>8245</v>
      </c>
      <c r="I183">
        <v>1457056555</v>
      </c>
      <c r="J183">
        <v>1454464555</v>
      </c>
      <c r="K183" t="b">
        <v>0</v>
      </c>
      <c r="L183">
        <v>2</v>
      </c>
      <c r="M183" t="b">
        <v>0</v>
      </c>
      <c r="N183" t="s">
        <v>8266</v>
      </c>
      <c r="O183">
        <f t="shared" si="11"/>
        <v>20</v>
      </c>
      <c r="P183">
        <f t="shared" si="12"/>
        <v>100</v>
      </c>
      <c r="Q183" s="10" t="s">
        <v>8308</v>
      </c>
      <c r="R183" t="s">
        <v>8316</v>
      </c>
      <c r="S183" s="14">
        <f t="shared" si="13"/>
        <v>42403.080497685187</v>
      </c>
      <c r="T183" s="14">
        <f t="shared" si="14"/>
        <v>42556.690706018519</v>
      </c>
      <c r="U183">
        <f t="shared" si="10"/>
        <v>2016</v>
      </c>
    </row>
    <row r="184" spans="1:21" ht="45" hidden="1" x14ac:dyDescent="0.25">
      <c r="A184">
        <v>180</v>
      </c>
      <c r="B184" s="3" t="s">
        <v>182</v>
      </c>
      <c r="C184" s="3" t="s">
        <v>4290</v>
      </c>
      <c r="D184" s="6">
        <v>1200</v>
      </c>
      <c r="E184" s="8">
        <v>401</v>
      </c>
      <c r="F184" t="s">
        <v>8220</v>
      </c>
      <c r="G184" t="s">
        <v>8224</v>
      </c>
      <c r="H184" t="s">
        <v>8246</v>
      </c>
      <c r="I184">
        <v>1428951600</v>
      </c>
      <c r="J184">
        <v>1425512843</v>
      </c>
      <c r="K184" t="b">
        <v>0</v>
      </c>
      <c r="L184">
        <v>13</v>
      </c>
      <c r="M184" t="b">
        <v>0</v>
      </c>
      <c r="N184" t="s">
        <v>8266</v>
      </c>
      <c r="O184">
        <f t="shared" si="11"/>
        <v>33</v>
      </c>
      <c r="P184">
        <f t="shared" si="12"/>
        <v>30.85</v>
      </c>
      <c r="Q184" s="10" t="s">
        <v>8308</v>
      </c>
      <c r="R184" t="s">
        <v>8316</v>
      </c>
      <c r="S184" s="14">
        <f t="shared" si="13"/>
        <v>42067.991238425922</v>
      </c>
      <c r="T184" s="14">
        <f t="shared" si="14"/>
        <v>42527.650995370372</v>
      </c>
      <c r="U184">
        <f t="shared" si="10"/>
        <v>2015</v>
      </c>
    </row>
    <row r="185" spans="1:21" ht="60" hidden="1" x14ac:dyDescent="0.25">
      <c r="A185">
        <v>181</v>
      </c>
      <c r="B185" s="3" t="s">
        <v>183</v>
      </c>
      <c r="C185" s="3" t="s">
        <v>4291</v>
      </c>
      <c r="D185" s="6">
        <v>3423</v>
      </c>
      <c r="E185" s="8">
        <v>722</v>
      </c>
      <c r="F185" t="s">
        <v>8220</v>
      </c>
      <c r="G185" t="s">
        <v>8224</v>
      </c>
      <c r="H185" t="s">
        <v>8246</v>
      </c>
      <c r="I185">
        <v>1434995295</v>
      </c>
      <c r="J185">
        <v>1432403295</v>
      </c>
      <c r="K185" t="b">
        <v>0</v>
      </c>
      <c r="L185">
        <v>4</v>
      </c>
      <c r="M185" t="b">
        <v>0</v>
      </c>
      <c r="N185" t="s">
        <v>8266</v>
      </c>
      <c r="O185">
        <f t="shared" si="11"/>
        <v>21</v>
      </c>
      <c r="P185">
        <f t="shared" si="12"/>
        <v>180.5</v>
      </c>
      <c r="Q185" s="10" t="s">
        <v>8308</v>
      </c>
      <c r="R185" t="s">
        <v>8316</v>
      </c>
      <c r="S185" s="14">
        <f t="shared" si="13"/>
        <v>42147.741840277777</v>
      </c>
      <c r="T185" s="14">
        <f t="shared" si="14"/>
        <v>42239.441412037035</v>
      </c>
      <c r="U185">
        <f t="shared" si="10"/>
        <v>2015</v>
      </c>
    </row>
    <row r="186" spans="1:21" ht="60" hidden="1" x14ac:dyDescent="0.25">
      <c r="A186">
        <v>182</v>
      </c>
      <c r="B186" s="3" t="s">
        <v>184</v>
      </c>
      <c r="C186" s="3" t="s">
        <v>4292</v>
      </c>
      <c r="D186" s="6">
        <v>1000</v>
      </c>
      <c r="E186" s="8">
        <v>0</v>
      </c>
      <c r="F186" t="s">
        <v>8220</v>
      </c>
      <c r="G186" t="s">
        <v>8223</v>
      </c>
      <c r="H186" t="s">
        <v>8245</v>
      </c>
      <c r="I186">
        <v>1483748232</v>
      </c>
      <c r="J186">
        <v>1481156232</v>
      </c>
      <c r="K186" t="b">
        <v>0</v>
      </c>
      <c r="L186">
        <v>0</v>
      </c>
      <c r="M186" t="b">
        <v>0</v>
      </c>
      <c r="N186" t="s">
        <v>8266</v>
      </c>
      <c r="O186">
        <f t="shared" si="11"/>
        <v>0</v>
      </c>
      <c r="P186">
        <f t="shared" si="12"/>
        <v>0</v>
      </c>
      <c r="Q186" s="10" t="s">
        <v>8308</v>
      </c>
      <c r="R186" t="s">
        <v>8316</v>
      </c>
      <c r="S186" s="14">
        <f t="shared" si="13"/>
        <v>42712.011944444443</v>
      </c>
      <c r="T186" s="14">
        <f t="shared" si="14"/>
        <v>41899.792037037041</v>
      </c>
      <c r="U186">
        <f t="shared" si="10"/>
        <v>2016</v>
      </c>
    </row>
    <row r="187" spans="1:21" hidden="1" x14ac:dyDescent="0.25">
      <c r="A187">
        <v>183</v>
      </c>
      <c r="B187" s="3" t="s">
        <v>185</v>
      </c>
      <c r="C187" s="3" t="s">
        <v>4293</v>
      </c>
      <c r="D187" s="6">
        <v>12500</v>
      </c>
      <c r="E187" s="8">
        <v>4482</v>
      </c>
      <c r="F187" t="s">
        <v>8220</v>
      </c>
      <c r="G187" t="s">
        <v>8224</v>
      </c>
      <c r="H187" t="s">
        <v>8246</v>
      </c>
      <c r="I187">
        <v>1417033610</v>
      </c>
      <c r="J187">
        <v>1414438010</v>
      </c>
      <c r="K187" t="b">
        <v>0</v>
      </c>
      <c r="L187">
        <v>12</v>
      </c>
      <c r="M187" t="b">
        <v>0</v>
      </c>
      <c r="N187" t="s">
        <v>8266</v>
      </c>
      <c r="O187">
        <f t="shared" si="11"/>
        <v>36</v>
      </c>
      <c r="P187">
        <f t="shared" si="12"/>
        <v>373.5</v>
      </c>
      <c r="Q187" s="10" t="s">
        <v>8308</v>
      </c>
      <c r="R187" t="s">
        <v>8316</v>
      </c>
      <c r="S187" s="14">
        <f t="shared" si="13"/>
        <v>41939.810300925928</v>
      </c>
      <c r="T187" s="14">
        <f t="shared" si="14"/>
        <v>41911.934791666667</v>
      </c>
      <c r="U187">
        <f t="shared" si="10"/>
        <v>2014</v>
      </c>
    </row>
    <row r="188" spans="1:21" ht="60" hidden="1" x14ac:dyDescent="0.25">
      <c r="A188">
        <v>184</v>
      </c>
      <c r="B188" s="3" t="s">
        <v>186</v>
      </c>
      <c r="C188" s="3" t="s">
        <v>4294</v>
      </c>
      <c r="D188" s="6">
        <v>1500</v>
      </c>
      <c r="E188" s="8">
        <v>51</v>
      </c>
      <c r="F188" t="s">
        <v>8220</v>
      </c>
      <c r="G188" t="s">
        <v>8228</v>
      </c>
      <c r="H188" t="s">
        <v>8250</v>
      </c>
      <c r="I188">
        <v>1409543940</v>
      </c>
      <c r="J188">
        <v>1404586762</v>
      </c>
      <c r="K188" t="b">
        <v>0</v>
      </c>
      <c r="L188">
        <v>2</v>
      </c>
      <c r="M188" t="b">
        <v>0</v>
      </c>
      <c r="N188" t="s">
        <v>8266</v>
      </c>
      <c r="O188">
        <f t="shared" si="11"/>
        <v>3</v>
      </c>
      <c r="P188">
        <f t="shared" si="12"/>
        <v>25.5</v>
      </c>
      <c r="Q188" s="10" t="s">
        <v>8308</v>
      </c>
      <c r="R188" t="s">
        <v>8316</v>
      </c>
      <c r="S188" s="14">
        <f t="shared" si="13"/>
        <v>41825.791226851856</v>
      </c>
      <c r="T188" s="14">
        <f t="shared" si="14"/>
        <v>42375.996886574074</v>
      </c>
      <c r="U188">
        <f t="shared" si="10"/>
        <v>2014</v>
      </c>
    </row>
    <row r="189" spans="1:21" hidden="1" x14ac:dyDescent="0.25">
      <c r="A189">
        <v>185</v>
      </c>
      <c r="B189" s="3" t="s">
        <v>187</v>
      </c>
      <c r="C189" s="3" t="s">
        <v>4295</v>
      </c>
      <c r="D189" s="6">
        <v>40000</v>
      </c>
      <c r="E189" s="8">
        <v>2200</v>
      </c>
      <c r="F189" t="s">
        <v>8220</v>
      </c>
      <c r="G189" t="s">
        <v>8233</v>
      </c>
      <c r="H189" t="s">
        <v>8253</v>
      </c>
      <c r="I189">
        <v>1471557139</v>
      </c>
      <c r="J189">
        <v>1468965139</v>
      </c>
      <c r="K189" t="b">
        <v>0</v>
      </c>
      <c r="L189">
        <v>10</v>
      </c>
      <c r="M189" t="b">
        <v>0</v>
      </c>
      <c r="N189" t="s">
        <v>8266</v>
      </c>
      <c r="O189">
        <f t="shared" si="11"/>
        <v>6</v>
      </c>
      <c r="P189">
        <f t="shared" si="12"/>
        <v>220</v>
      </c>
      <c r="Q189" s="10" t="s">
        <v>8308</v>
      </c>
      <c r="R189" t="s">
        <v>8316</v>
      </c>
      <c r="S189" s="14">
        <f t="shared" si="13"/>
        <v>42570.91133101852</v>
      </c>
      <c r="T189" s="14">
        <f t="shared" si="14"/>
        <v>42135.67050925926</v>
      </c>
      <c r="U189">
        <f t="shared" si="10"/>
        <v>2016</v>
      </c>
    </row>
    <row r="190" spans="1:21" ht="60" hidden="1" x14ac:dyDescent="0.25">
      <c r="A190">
        <v>186</v>
      </c>
      <c r="B190" s="3" t="s">
        <v>188</v>
      </c>
      <c r="C190" s="3" t="s">
        <v>4296</v>
      </c>
      <c r="D190" s="6">
        <v>5000</v>
      </c>
      <c r="E190" s="8">
        <v>0</v>
      </c>
      <c r="F190" t="s">
        <v>8220</v>
      </c>
      <c r="G190" t="s">
        <v>8223</v>
      </c>
      <c r="H190" t="s">
        <v>8245</v>
      </c>
      <c r="I190">
        <v>1488571200</v>
      </c>
      <c r="J190">
        <v>1485977434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2"/>
        <v>0</v>
      </c>
      <c r="Q190" s="10" t="s">
        <v>8308</v>
      </c>
      <c r="R190" t="s">
        <v>8316</v>
      </c>
      <c r="S190" s="14">
        <f t="shared" si="13"/>
        <v>42767.812893518523</v>
      </c>
      <c r="T190" s="14">
        <f t="shared" si="14"/>
        <v>42259.542800925927</v>
      </c>
      <c r="U190">
        <f t="shared" si="10"/>
        <v>2017</v>
      </c>
    </row>
    <row r="191" spans="1:21" ht="45" hidden="1" x14ac:dyDescent="0.25">
      <c r="A191">
        <v>187</v>
      </c>
      <c r="B191" s="3" t="s">
        <v>189</v>
      </c>
      <c r="C191" s="3" t="s">
        <v>4297</v>
      </c>
      <c r="D191" s="6">
        <v>5000</v>
      </c>
      <c r="E191" s="8">
        <v>800</v>
      </c>
      <c r="F191" t="s">
        <v>8220</v>
      </c>
      <c r="G191" t="s">
        <v>8223</v>
      </c>
      <c r="H191" t="s">
        <v>8245</v>
      </c>
      <c r="I191">
        <v>1437461940</v>
      </c>
      <c r="J191">
        <v>1435383457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16</v>
      </c>
      <c r="P191">
        <f t="shared" si="12"/>
        <v>160</v>
      </c>
      <c r="Q191" s="10" t="s">
        <v>8308</v>
      </c>
      <c r="R191" t="s">
        <v>8316</v>
      </c>
      <c r="S191" s="14">
        <f t="shared" si="13"/>
        <v>42182.234456018516</v>
      </c>
      <c r="T191" s="14">
        <f t="shared" si="14"/>
        <v>42741.848379629635</v>
      </c>
      <c r="U191">
        <f t="shared" si="10"/>
        <v>2015</v>
      </c>
    </row>
    <row r="192" spans="1:21" ht="60" hidden="1" x14ac:dyDescent="0.25">
      <c r="A192">
        <v>188</v>
      </c>
      <c r="B192" s="3" t="s">
        <v>190</v>
      </c>
      <c r="C192" s="3" t="s">
        <v>4298</v>
      </c>
      <c r="D192" s="6">
        <v>1500</v>
      </c>
      <c r="E192" s="8">
        <v>0</v>
      </c>
      <c r="F192" t="s">
        <v>8220</v>
      </c>
      <c r="G192" t="s">
        <v>8223</v>
      </c>
      <c r="H192" t="s">
        <v>8245</v>
      </c>
      <c r="I192">
        <v>1409891015</v>
      </c>
      <c r="J192">
        <v>1407299015</v>
      </c>
      <c r="K192" t="b">
        <v>0</v>
      </c>
      <c r="L192">
        <v>0</v>
      </c>
      <c r="M192" t="b">
        <v>0</v>
      </c>
      <c r="N192" t="s">
        <v>8266</v>
      </c>
      <c r="O192">
        <f t="shared" si="11"/>
        <v>0</v>
      </c>
      <c r="P192">
        <f t="shared" si="12"/>
        <v>0</v>
      </c>
      <c r="Q192" s="10" t="s">
        <v>8308</v>
      </c>
      <c r="R192" t="s">
        <v>8316</v>
      </c>
      <c r="S192" s="14">
        <f t="shared" si="13"/>
        <v>41857.18304398148</v>
      </c>
      <c r="T192" s="14">
        <f t="shared" si="14"/>
        <v>41887.383356481485</v>
      </c>
      <c r="U192">
        <f t="shared" si="10"/>
        <v>2014</v>
      </c>
    </row>
    <row r="193" spans="1:21" ht="60" hidden="1" x14ac:dyDescent="0.25">
      <c r="A193">
        <v>189</v>
      </c>
      <c r="B193" s="3" t="s">
        <v>191</v>
      </c>
      <c r="C193" s="3" t="s">
        <v>4299</v>
      </c>
      <c r="D193" s="6">
        <v>500000</v>
      </c>
      <c r="E193" s="8">
        <v>345</v>
      </c>
      <c r="F193" t="s">
        <v>8220</v>
      </c>
      <c r="G193" t="s">
        <v>8223</v>
      </c>
      <c r="H193" t="s">
        <v>8245</v>
      </c>
      <c r="I193">
        <v>1472920477</v>
      </c>
      <c r="J193">
        <v>1467736477</v>
      </c>
      <c r="K193" t="b">
        <v>0</v>
      </c>
      <c r="L193">
        <v>5</v>
      </c>
      <c r="M193" t="b">
        <v>0</v>
      </c>
      <c r="N193" t="s">
        <v>8266</v>
      </c>
      <c r="O193">
        <f t="shared" si="11"/>
        <v>0</v>
      </c>
      <c r="P193">
        <f t="shared" si="12"/>
        <v>69</v>
      </c>
      <c r="Q193" s="10" t="s">
        <v>8308</v>
      </c>
      <c r="R193" t="s">
        <v>8316</v>
      </c>
      <c r="S193" s="14">
        <f t="shared" si="13"/>
        <v>42556.690706018519</v>
      </c>
      <c r="T193" s="14">
        <f t="shared" si="14"/>
        <v>42584.123865740738</v>
      </c>
      <c r="U193">
        <f t="shared" si="10"/>
        <v>2016</v>
      </c>
    </row>
    <row r="194" spans="1:21" hidden="1" x14ac:dyDescent="0.25">
      <c r="A194">
        <v>190</v>
      </c>
      <c r="B194" s="3" t="s">
        <v>192</v>
      </c>
      <c r="C194" s="3" t="s">
        <v>4300</v>
      </c>
      <c r="D194" s="6">
        <v>12000</v>
      </c>
      <c r="E194" s="8">
        <v>50</v>
      </c>
      <c r="F194" t="s">
        <v>8220</v>
      </c>
      <c r="G194" t="s">
        <v>8223</v>
      </c>
      <c r="H194" t="s">
        <v>8245</v>
      </c>
      <c r="I194">
        <v>1466091446</v>
      </c>
      <c r="J194">
        <v>1465227446</v>
      </c>
      <c r="K194" t="b">
        <v>0</v>
      </c>
      <c r="L194">
        <v>1</v>
      </c>
      <c r="M194" t="b">
        <v>0</v>
      </c>
      <c r="N194" t="s">
        <v>8266</v>
      </c>
      <c r="O194">
        <f t="shared" si="11"/>
        <v>0</v>
      </c>
      <c r="P194">
        <f t="shared" si="12"/>
        <v>50</v>
      </c>
      <c r="Q194" s="10" t="s">
        <v>8308</v>
      </c>
      <c r="R194" t="s">
        <v>8316</v>
      </c>
      <c r="S194" s="14">
        <f t="shared" si="13"/>
        <v>42527.650995370372</v>
      </c>
      <c r="T194" s="14">
        <f t="shared" si="14"/>
        <v>41867.083368055559</v>
      </c>
      <c r="U194">
        <f t="shared" si="10"/>
        <v>2016</v>
      </c>
    </row>
    <row r="195" spans="1:21" ht="45" hidden="1" x14ac:dyDescent="0.25">
      <c r="A195">
        <v>191</v>
      </c>
      <c r="B195" s="3" t="s">
        <v>193</v>
      </c>
      <c r="C195" s="3" t="s">
        <v>4301</v>
      </c>
      <c r="D195" s="6">
        <v>5000</v>
      </c>
      <c r="E195" s="8">
        <v>250</v>
      </c>
      <c r="F195" t="s">
        <v>8220</v>
      </c>
      <c r="G195" t="s">
        <v>8225</v>
      </c>
      <c r="H195" t="s">
        <v>8247</v>
      </c>
      <c r="I195">
        <v>1443782138</v>
      </c>
      <c r="J195">
        <v>1440326138</v>
      </c>
      <c r="K195" t="b">
        <v>0</v>
      </c>
      <c r="L195">
        <v>3</v>
      </c>
      <c r="M195" t="b">
        <v>0</v>
      </c>
      <c r="N195" t="s">
        <v>8266</v>
      </c>
      <c r="O195">
        <f t="shared" si="11"/>
        <v>5</v>
      </c>
      <c r="P195">
        <f t="shared" si="12"/>
        <v>83.33</v>
      </c>
      <c r="Q195" s="10" t="s">
        <v>8308</v>
      </c>
      <c r="R195" t="s">
        <v>8316</v>
      </c>
      <c r="S195" s="14">
        <f t="shared" si="13"/>
        <v>42239.441412037035</v>
      </c>
      <c r="T195" s="14">
        <f t="shared" si="14"/>
        <v>42023.818622685183</v>
      </c>
      <c r="U195">
        <f t="shared" ref="U195:U258" si="15">YEAR(S195)</f>
        <v>2015</v>
      </c>
    </row>
    <row r="196" spans="1:21" ht="60" hidden="1" x14ac:dyDescent="0.25">
      <c r="A196">
        <v>192</v>
      </c>
      <c r="B196" s="3" t="s">
        <v>194</v>
      </c>
      <c r="C196" s="3" t="s">
        <v>4302</v>
      </c>
      <c r="D196" s="6">
        <v>1000000</v>
      </c>
      <c r="E196" s="8">
        <v>17</v>
      </c>
      <c r="F196" t="s">
        <v>8220</v>
      </c>
      <c r="G196" t="s">
        <v>8223</v>
      </c>
      <c r="H196" t="s">
        <v>8245</v>
      </c>
      <c r="I196">
        <v>1413572432</v>
      </c>
      <c r="J196">
        <v>1410980432</v>
      </c>
      <c r="K196" t="b">
        <v>0</v>
      </c>
      <c r="L196">
        <v>3</v>
      </c>
      <c r="M196" t="b">
        <v>0</v>
      </c>
      <c r="N196" t="s">
        <v>8266</v>
      </c>
      <c r="O196">
        <f t="shared" ref="O196:O259" si="16">ROUND(E196/D196*100,0)</f>
        <v>0</v>
      </c>
      <c r="P196">
        <f t="shared" ref="P196:P259" si="17">IFERROR(ROUND(E196/L196,2),0)</f>
        <v>5.67</v>
      </c>
      <c r="Q196" s="10" t="s">
        <v>8308</v>
      </c>
      <c r="R196" t="s">
        <v>8316</v>
      </c>
      <c r="S196" s="14">
        <f t="shared" ref="S196:S259" si="18">(((J196/60)/60)/24)+DATE(1970,1,1)</f>
        <v>41899.792037037041</v>
      </c>
      <c r="T196" s="14">
        <f t="shared" ref="T196:T259" si="19">(((J206/60)/60)/24)+DATE(1970,1,1)</f>
        <v>42255.927824074075</v>
      </c>
      <c r="U196">
        <f t="shared" si="15"/>
        <v>2014</v>
      </c>
    </row>
    <row r="197" spans="1:21" ht="60" hidden="1" x14ac:dyDescent="0.25">
      <c r="A197">
        <v>193</v>
      </c>
      <c r="B197" s="3" t="s">
        <v>195</v>
      </c>
      <c r="C197" s="3" t="s">
        <v>4303</v>
      </c>
      <c r="D197" s="6">
        <v>1000</v>
      </c>
      <c r="E197" s="8">
        <v>0</v>
      </c>
      <c r="F197" t="s">
        <v>8220</v>
      </c>
      <c r="G197" t="s">
        <v>8224</v>
      </c>
      <c r="H197" t="s">
        <v>8246</v>
      </c>
      <c r="I197">
        <v>1417217166</v>
      </c>
      <c r="J197">
        <v>1412029566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7"/>
        <v>0</v>
      </c>
      <c r="Q197" s="10" t="s">
        <v>8308</v>
      </c>
      <c r="R197" t="s">
        <v>8316</v>
      </c>
      <c r="S197" s="14">
        <f t="shared" si="18"/>
        <v>41911.934791666667</v>
      </c>
      <c r="T197" s="14">
        <f t="shared" si="19"/>
        <v>41973.847962962958</v>
      </c>
      <c r="U197">
        <f t="shared" si="15"/>
        <v>2014</v>
      </c>
    </row>
    <row r="198" spans="1:21" ht="45" hidden="1" x14ac:dyDescent="0.25">
      <c r="A198">
        <v>194</v>
      </c>
      <c r="B198" s="3" t="s">
        <v>196</v>
      </c>
      <c r="C198" s="3" t="s">
        <v>4304</v>
      </c>
      <c r="D198" s="6">
        <v>2500</v>
      </c>
      <c r="E198" s="8">
        <v>3</v>
      </c>
      <c r="F198" t="s">
        <v>8220</v>
      </c>
      <c r="G198" t="s">
        <v>8224</v>
      </c>
      <c r="H198" t="s">
        <v>8246</v>
      </c>
      <c r="I198">
        <v>1457308531</v>
      </c>
      <c r="J198">
        <v>1452124531</v>
      </c>
      <c r="K198" t="b">
        <v>0</v>
      </c>
      <c r="L198">
        <v>3</v>
      </c>
      <c r="M198" t="b">
        <v>0</v>
      </c>
      <c r="N198" t="s">
        <v>8266</v>
      </c>
      <c r="O198">
        <f t="shared" si="16"/>
        <v>0</v>
      </c>
      <c r="P198">
        <f t="shared" si="17"/>
        <v>1</v>
      </c>
      <c r="Q198" s="10" t="s">
        <v>8308</v>
      </c>
      <c r="R198" t="s">
        <v>8316</v>
      </c>
      <c r="S198" s="14">
        <f t="shared" si="18"/>
        <v>42375.996886574074</v>
      </c>
      <c r="T198" s="14">
        <f t="shared" si="19"/>
        <v>42556.583368055552</v>
      </c>
      <c r="U198">
        <f t="shared" si="15"/>
        <v>2016</v>
      </c>
    </row>
    <row r="199" spans="1:21" ht="45" hidden="1" x14ac:dyDescent="0.25">
      <c r="A199">
        <v>195</v>
      </c>
      <c r="B199" s="3" t="s">
        <v>197</v>
      </c>
      <c r="C199" s="3" t="s">
        <v>4305</v>
      </c>
      <c r="D199" s="6">
        <v>2000000</v>
      </c>
      <c r="E199" s="8">
        <v>0</v>
      </c>
      <c r="F199" t="s">
        <v>8220</v>
      </c>
      <c r="G199" t="s">
        <v>8223</v>
      </c>
      <c r="H199" t="s">
        <v>8245</v>
      </c>
      <c r="I199">
        <v>1436544332</v>
      </c>
      <c r="J199">
        <v>1431360332</v>
      </c>
      <c r="K199" t="b">
        <v>0</v>
      </c>
      <c r="L199">
        <v>0</v>
      </c>
      <c r="M199" t="b">
        <v>0</v>
      </c>
      <c r="N199" t="s">
        <v>8266</v>
      </c>
      <c r="O199">
        <f t="shared" si="16"/>
        <v>0</v>
      </c>
      <c r="P199">
        <f t="shared" si="17"/>
        <v>0</v>
      </c>
      <c r="Q199" s="10" t="s">
        <v>8308</v>
      </c>
      <c r="R199" t="s">
        <v>8316</v>
      </c>
      <c r="S199" s="14">
        <f t="shared" si="18"/>
        <v>42135.67050925926</v>
      </c>
      <c r="T199" s="14">
        <f t="shared" si="19"/>
        <v>42248.632199074069</v>
      </c>
      <c r="U199">
        <f t="shared" si="15"/>
        <v>2015</v>
      </c>
    </row>
    <row r="200" spans="1:21" ht="45" hidden="1" x14ac:dyDescent="0.25">
      <c r="A200">
        <v>196</v>
      </c>
      <c r="B200" s="3" t="s">
        <v>198</v>
      </c>
      <c r="C200" s="3" t="s">
        <v>4306</v>
      </c>
      <c r="D200" s="6">
        <v>3500</v>
      </c>
      <c r="E200" s="8">
        <v>1465</v>
      </c>
      <c r="F200" t="s">
        <v>8220</v>
      </c>
      <c r="G200" t="s">
        <v>8224</v>
      </c>
      <c r="H200" t="s">
        <v>8246</v>
      </c>
      <c r="I200">
        <v>1444510800</v>
      </c>
      <c r="J200">
        <v>1442062898</v>
      </c>
      <c r="K200" t="b">
        <v>0</v>
      </c>
      <c r="L200">
        <v>19</v>
      </c>
      <c r="M200" t="b">
        <v>0</v>
      </c>
      <c r="N200" t="s">
        <v>8266</v>
      </c>
      <c r="O200">
        <f t="shared" si="16"/>
        <v>42</v>
      </c>
      <c r="P200">
        <f t="shared" si="17"/>
        <v>77.11</v>
      </c>
      <c r="Q200" s="10" t="s">
        <v>8308</v>
      </c>
      <c r="R200" t="s">
        <v>8316</v>
      </c>
      <c r="S200" s="14">
        <f t="shared" si="18"/>
        <v>42259.542800925927</v>
      </c>
      <c r="T200" s="14">
        <f t="shared" si="19"/>
        <v>42567.004432870366</v>
      </c>
      <c r="U200">
        <f t="shared" si="15"/>
        <v>2015</v>
      </c>
    </row>
    <row r="201" spans="1:21" ht="60" hidden="1" x14ac:dyDescent="0.25">
      <c r="A201">
        <v>197</v>
      </c>
      <c r="B201" s="3" t="s">
        <v>199</v>
      </c>
      <c r="C201" s="3" t="s">
        <v>4307</v>
      </c>
      <c r="D201" s="6">
        <v>2500</v>
      </c>
      <c r="E201" s="8">
        <v>262</v>
      </c>
      <c r="F201" t="s">
        <v>8220</v>
      </c>
      <c r="G201" t="s">
        <v>8224</v>
      </c>
      <c r="H201" t="s">
        <v>8246</v>
      </c>
      <c r="I201">
        <v>1487365200</v>
      </c>
      <c r="J201">
        <v>1483734100</v>
      </c>
      <c r="K201" t="b">
        <v>0</v>
      </c>
      <c r="L201">
        <v>8</v>
      </c>
      <c r="M201" t="b">
        <v>0</v>
      </c>
      <c r="N201" t="s">
        <v>8266</v>
      </c>
      <c r="O201">
        <f t="shared" si="16"/>
        <v>10</v>
      </c>
      <c r="P201">
        <f t="shared" si="17"/>
        <v>32.75</v>
      </c>
      <c r="Q201" s="10" t="s">
        <v>8308</v>
      </c>
      <c r="R201" t="s">
        <v>8316</v>
      </c>
      <c r="S201" s="14">
        <f t="shared" si="18"/>
        <v>42741.848379629635</v>
      </c>
      <c r="T201" s="14">
        <f t="shared" si="19"/>
        <v>41978.197199074071</v>
      </c>
      <c r="U201">
        <f t="shared" si="15"/>
        <v>2017</v>
      </c>
    </row>
    <row r="202" spans="1:21" ht="60" hidden="1" x14ac:dyDescent="0.25">
      <c r="A202">
        <v>198</v>
      </c>
      <c r="B202" s="3" t="s">
        <v>200</v>
      </c>
      <c r="C202" s="3" t="s">
        <v>4308</v>
      </c>
      <c r="D202" s="6">
        <v>25000</v>
      </c>
      <c r="E202" s="8">
        <v>279</v>
      </c>
      <c r="F202" t="s">
        <v>8220</v>
      </c>
      <c r="G202" t="s">
        <v>8223</v>
      </c>
      <c r="H202" t="s">
        <v>8245</v>
      </c>
      <c r="I202">
        <v>1412500322</v>
      </c>
      <c r="J202">
        <v>1409908322</v>
      </c>
      <c r="K202" t="b">
        <v>0</v>
      </c>
      <c r="L202">
        <v>6</v>
      </c>
      <c r="M202" t="b">
        <v>0</v>
      </c>
      <c r="N202" t="s">
        <v>8266</v>
      </c>
      <c r="O202">
        <f t="shared" si="16"/>
        <v>1</v>
      </c>
      <c r="P202">
        <f t="shared" si="17"/>
        <v>46.5</v>
      </c>
      <c r="Q202" s="10" t="s">
        <v>8308</v>
      </c>
      <c r="R202" t="s">
        <v>8316</v>
      </c>
      <c r="S202" s="14">
        <f t="shared" si="18"/>
        <v>41887.383356481485</v>
      </c>
      <c r="T202" s="14">
        <f t="shared" si="19"/>
        <v>41959.369988425926</v>
      </c>
      <c r="U202">
        <f t="shared" si="15"/>
        <v>2014</v>
      </c>
    </row>
    <row r="203" spans="1:21" ht="60" hidden="1" x14ac:dyDescent="0.25">
      <c r="A203">
        <v>199</v>
      </c>
      <c r="B203" s="3" t="s">
        <v>201</v>
      </c>
      <c r="C203" s="3" t="s">
        <v>4309</v>
      </c>
      <c r="D203" s="6">
        <v>10000</v>
      </c>
      <c r="E203" s="8">
        <v>0</v>
      </c>
      <c r="F203" t="s">
        <v>8220</v>
      </c>
      <c r="G203" t="s">
        <v>8223</v>
      </c>
      <c r="H203" t="s">
        <v>8245</v>
      </c>
      <c r="I203">
        <v>1472698702</v>
      </c>
      <c r="J203">
        <v>1470106702</v>
      </c>
      <c r="K203" t="b">
        <v>0</v>
      </c>
      <c r="L203">
        <v>0</v>
      </c>
      <c r="M203" t="b">
        <v>0</v>
      </c>
      <c r="N203" t="s">
        <v>8266</v>
      </c>
      <c r="O203">
        <f t="shared" si="16"/>
        <v>0</v>
      </c>
      <c r="P203">
        <f t="shared" si="17"/>
        <v>0</v>
      </c>
      <c r="Q203" s="10" t="s">
        <v>8308</v>
      </c>
      <c r="R203" t="s">
        <v>8316</v>
      </c>
      <c r="S203" s="14">
        <f t="shared" si="18"/>
        <v>42584.123865740738</v>
      </c>
      <c r="T203" s="14">
        <f t="shared" si="19"/>
        <v>42165.922858796301</v>
      </c>
      <c r="U203">
        <f t="shared" si="15"/>
        <v>2016</v>
      </c>
    </row>
    <row r="204" spans="1:21" ht="45" hidden="1" x14ac:dyDescent="0.25">
      <c r="A204">
        <v>200</v>
      </c>
      <c r="B204" s="3" t="s">
        <v>202</v>
      </c>
      <c r="C204" s="3" t="s">
        <v>4310</v>
      </c>
      <c r="D204" s="6">
        <v>6000</v>
      </c>
      <c r="E204" s="8">
        <v>1571.55</v>
      </c>
      <c r="F204" t="s">
        <v>8220</v>
      </c>
      <c r="G204" t="s">
        <v>8223</v>
      </c>
      <c r="H204" t="s">
        <v>8245</v>
      </c>
      <c r="I204">
        <v>1410746403</v>
      </c>
      <c r="J204">
        <v>1408154403</v>
      </c>
      <c r="K204" t="b">
        <v>0</v>
      </c>
      <c r="L204">
        <v>18</v>
      </c>
      <c r="M204" t="b">
        <v>0</v>
      </c>
      <c r="N204" t="s">
        <v>8266</v>
      </c>
      <c r="O204">
        <f t="shared" si="16"/>
        <v>26</v>
      </c>
      <c r="P204">
        <f t="shared" si="17"/>
        <v>87.31</v>
      </c>
      <c r="Q204" s="10" t="s">
        <v>8308</v>
      </c>
      <c r="R204" t="s">
        <v>8316</v>
      </c>
      <c r="S204" s="14">
        <f t="shared" si="18"/>
        <v>41867.083368055559</v>
      </c>
      <c r="T204" s="14">
        <f t="shared" si="19"/>
        <v>42249.064722222218</v>
      </c>
      <c r="U204">
        <f t="shared" si="15"/>
        <v>2014</v>
      </c>
    </row>
    <row r="205" spans="1:21" ht="60" hidden="1" x14ac:dyDescent="0.25">
      <c r="A205">
        <v>201</v>
      </c>
      <c r="B205" s="3" t="s">
        <v>203</v>
      </c>
      <c r="C205" s="3" t="s">
        <v>4311</v>
      </c>
      <c r="D205" s="6">
        <v>650</v>
      </c>
      <c r="E205" s="8">
        <v>380</v>
      </c>
      <c r="F205" t="s">
        <v>8220</v>
      </c>
      <c r="G205" t="s">
        <v>8223</v>
      </c>
      <c r="H205" t="s">
        <v>8245</v>
      </c>
      <c r="I205">
        <v>1423424329</v>
      </c>
      <c r="J205">
        <v>1421696329</v>
      </c>
      <c r="K205" t="b">
        <v>0</v>
      </c>
      <c r="L205">
        <v>7</v>
      </c>
      <c r="M205" t="b">
        <v>0</v>
      </c>
      <c r="N205" t="s">
        <v>8266</v>
      </c>
      <c r="O205">
        <f t="shared" si="16"/>
        <v>58</v>
      </c>
      <c r="P205">
        <f t="shared" si="17"/>
        <v>54.29</v>
      </c>
      <c r="Q205" s="10" t="s">
        <v>8308</v>
      </c>
      <c r="R205" t="s">
        <v>8316</v>
      </c>
      <c r="S205" s="14">
        <f t="shared" si="18"/>
        <v>42023.818622685183</v>
      </c>
      <c r="T205" s="14">
        <f t="shared" si="19"/>
        <v>42236.159918981488</v>
      </c>
      <c r="U205">
        <f t="shared" si="15"/>
        <v>2015</v>
      </c>
    </row>
    <row r="206" spans="1:21" hidden="1" x14ac:dyDescent="0.25">
      <c r="A206">
        <v>202</v>
      </c>
      <c r="B206" s="3" t="s">
        <v>204</v>
      </c>
      <c r="C206" s="3" t="s">
        <v>4312</v>
      </c>
      <c r="D206" s="6">
        <v>6000</v>
      </c>
      <c r="E206" s="8">
        <v>0</v>
      </c>
      <c r="F206" t="s">
        <v>8220</v>
      </c>
      <c r="G206" t="s">
        <v>8223</v>
      </c>
      <c r="H206" t="s">
        <v>8245</v>
      </c>
      <c r="I206">
        <v>1444337940</v>
      </c>
      <c r="J206">
        <v>1441750564</v>
      </c>
      <c r="K206" t="b">
        <v>0</v>
      </c>
      <c r="L206">
        <v>0</v>
      </c>
      <c r="M206" t="b">
        <v>0</v>
      </c>
      <c r="N206" t="s">
        <v>8266</v>
      </c>
      <c r="O206">
        <f t="shared" si="16"/>
        <v>0</v>
      </c>
      <c r="P206">
        <f t="shared" si="17"/>
        <v>0</v>
      </c>
      <c r="Q206" s="10" t="s">
        <v>8308</v>
      </c>
      <c r="R206" t="s">
        <v>8316</v>
      </c>
      <c r="S206" s="14">
        <f t="shared" si="18"/>
        <v>42255.927824074075</v>
      </c>
      <c r="T206" s="14">
        <f t="shared" si="19"/>
        <v>42416.881018518514</v>
      </c>
      <c r="U206">
        <f t="shared" si="15"/>
        <v>2015</v>
      </c>
    </row>
    <row r="207" spans="1:21" ht="60" hidden="1" x14ac:dyDescent="0.25">
      <c r="A207">
        <v>203</v>
      </c>
      <c r="B207" s="3" t="s">
        <v>205</v>
      </c>
      <c r="C207" s="3" t="s">
        <v>4313</v>
      </c>
      <c r="D207" s="6">
        <v>2500</v>
      </c>
      <c r="E207" s="8">
        <v>746</v>
      </c>
      <c r="F207" t="s">
        <v>8220</v>
      </c>
      <c r="G207" t="s">
        <v>8224</v>
      </c>
      <c r="H207" t="s">
        <v>8246</v>
      </c>
      <c r="I207">
        <v>1422562864</v>
      </c>
      <c r="J207">
        <v>1417378864</v>
      </c>
      <c r="K207" t="b">
        <v>0</v>
      </c>
      <c r="L207">
        <v>8</v>
      </c>
      <c r="M207" t="b">
        <v>0</v>
      </c>
      <c r="N207" t="s">
        <v>8266</v>
      </c>
      <c r="O207">
        <f t="shared" si="16"/>
        <v>30</v>
      </c>
      <c r="P207">
        <f t="shared" si="17"/>
        <v>93.25</v>
      </c>
      <c r="Q207" s="10" t="s">
        <v>8308</v>
      </c>
      <c r="R207" t="s">
        <v>8316</v>
      </c>
      <c r="S207" s="14">
        <f t="shared" si="18"/>
        <v>41973.847962962958</v>
      </c>
      <c r="T207" s="14">
        <f t="shared" si="19"/>
        <v>42202.594293981485</v>
      </c>
      <c r="U207">
        <f t="shared" si="15"/>
        <v>2014</v>
      </c>
    </row>
    <row r="208" spans="1:21" ht="60" hidden="1" x14ac:dyDescent="0.25">
      <c r="A208">
        <v>204</v>
      </c>
      <c r="B208" s="3" t="s">
        <v>206</v>
      </c>
      <c r="C208" s="3" t="s">
        <v>4314</v>
      </c>
      <c r="D208" s="6">
        <v>300000</v>
      </c>
      <c r="E208" s="8">
        <v>152165</v>
      </c>
      <c r="F208" t="s">
        <v>8220</v>
      </c>
      <c r="G208" t="s">
        <v>8225</v>
      </c>
      <c r="H208" t="s">
        <v>8247</v>
      </c>
      <c r="I208">
        <v>1470319203</v>
      </c>
      <c r="J208">
        <v>1467727203</v>
      </c>
      <c r="K208" t="b">
        <v>0</v>
      </c>
      <c r="L208">
        <v>1293</v>
      </c>
      <c r="M208" t="b">
        <v>0</v>
      </c>
      <c r="N208" t="s">
        <v>8266</v>
      </c>
      <c r="O208">
        <f t="shared" si="16"/>
        <v>51</v>
      </c>
      <c r="P208">
        <f t="shared" si="17"/>
        <v>117.68</v>
      </c>
      <c r="Q208" s="10" t="s">
        <v>8308</v>
      </c>
      <c r="R208" t="s">
        <v>8316</v>
      </c>
      <c r="S208" s="14">
        <f t="shared" si="18"/>
        <v>42556.583368055552</v>
      </c>
      <c r="T208" s="14">
        <f t="shared" si="19"/>
        <v>42009.64061342593</v>
      </c>
      <c r="U208">
        <f t="shared" si="15"/>
        <v>2016</v>
      </c>
    </row>
    <row r="209" spans="1:21" ht="45" hidden="1" x14ac:dyDescent="0.25">
      <c r="A209">
        <v>205</v>
      </c>
      <c r="B209" s="3" t="s">
        <v>207</v>
      </c>
      <c r="C209" s="3" t="s">
        <v>4315</v>
      </c>
      <c r="D209" s="6">
        <v>8000</v>
      </c>
      <c r="E209" s="8">
        <v>1300</v>
      </c>
      <c r="F209" t="s">
        <v>8220</v>
      </c>
      <c r="G209" t="s">
        <v>8223</v>
      </c>
      <c r="H209" t="s">
        <v>8245</v>
      </c>
      <c r="I209">
        <v>1444144222</v>
      </c>
      <c r="J209">
        <v>1441120222</v>
      </c>
      <c r="K209" t="b">
        <v>0</v>
      </c>
      <c r="L209">
        <v>17</v>
      </c>
      <c r="M209" t="b">
        <v>0</v>
      </c>
      <c r="N209" t="s">
        <v>8266</v>
      </c>
      <c r="O209">
        <f t="shared" si="16"/>
        <v>16</v>
      </c>
      <c r="P209">
        <f t="shared" si="17"/>
        <v>76.47</v>
      </c>
      <c r="Q209" s="10" t="s">
        <v>8308</v>
      </c>
      <c r="R209" t="s">
        <v>8316</v>
      </c>
      <c r="S209" s="14">
        <f t="shared" si="18"/>
        <v>42248.632199074069</v>
      </c>
      <c r="T209" s="14">
        <f t="shared" si="19"/>
        <v>42375.230115740742</v>
      </c>
      <c r="U209">
        <f t="shared" si="15"/>
        <v>2015</v>
      </c>
    </row>
    <row r="210" spans="1:21" ht="45" hidden="1" x14ac:dyDescent="0.25">
      <c r="A210">
        <v>206</v>
      </c>
      <c r="B210" s="3" t="s">
        <v>208</v>
      </c>
      <c r="C210" s="3" t="s">
        <v>4316</v>
      </c>
      <c r="D210" s="6">
        <v>12700</v>
      </c>
      <c r="E210" s="8">
        <v>0</v>
      </c>
      <c r="F210" t="s">
        <v>8220</v>
      </c>
      <c r="G210" t="s">
        <v>8223</v>
      </c>
      <c r="H210" t="s">
        <v>8245</v>
      </c>
      <c r="I210">
        <v>1470441983</v>
      </c>
      <c r="J210">
        <v>1468627583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7"/>
        <v>0</v>
      </c>
      <c r="Q210" s="10" t="s">
        <v>8308</v>
      </c>
      <c r="R210" t="s">
        <v>8316</v>
      </c>
      <c r="S210" s="14">
        <f t="shared" si="18"/>
        <v>42567.004432870366</v>
      </c>
      <c r="T210" s="14">
        <f t="shared" si="19"/>
        <v>42066.958761574075</v>
      </c>
      <c r="U210">
        <f t="shared" si="15"/>
        <v>2016</v>
      </c>
    </row>
    <row r="211" spans="1:21" ht="45" hidden="1" x14ac:dyDescent="0.25">
      <c r="A211">
        <v>207</v>
      </c>
      <c r="B211" s="3" t="s">
        <v>209</v>
      </c>
      <c r="C211" s="3" t="s">
        <v>4317</v>
      </c>
      <c r="D211" s="6">
        <v>14000</v>
      </c>
      <c r="E211" s="8">
        <v>2130</v>
      </c>
      <c r="F211" t="s">
        <v>8220</v>
      </c>
      <c r="G211" t="s">
        <v>8228</v>
      </c>
      <c r="H211" t="s">
        <v>8250</v>
      </c>
      <c r="I211">
        <v>1420346638</v>
      </c>
      <c r="J211">
        <v>1417754638</v>
      </c>
      <c r="K211" t="b">
        <v>0</v>
      </c>
      <c r="L211">
        <v>13</v>
      </c>
      <c r="M211" t="b">
        <v>0</v>
      </c>
      <c r="N211" t="s">
        <v>8266</v>
      </c>
      <c r="O211">
        <f t="shared" si="16"/>
        <v>15</v>
      </c>
      <c r="P211">
        <f t="shared" si="17"/>
        <v>163.85</v>
      </c>
      <c r="Q211" s="10" t="s">
        <v>8308</v>
      </c>
      <c r="R211" t="s">
        <v>8316</v>
      </c>
      <c r="S211" s="14">
        <f t="shared" si="18"/>
        <v>41978.197199074071</v>
      </c>
      <c r="T211" s="14">
        <f t="shared" si="19"/>
        <v>41970.64061342593</v>
      </c>
      <c r="U211">
        <f t="shared" si="15"/>
        <v>2014</v>
      </c>
    </row>
    <row r="212" spans="1:21" ht="60" hidden="1" x14ac:dyDescent="0.25">
      <c r="A212">
        <v>208</v>
      </c>
      <c r="B212" s="3" t="s">
        <v>210</v>
      </c>
      <c r="C212" s="3" t="s">
        <v>4318</v>
      </c>
      <c r="D212" s="6">
        <v>50000</v>
      </c>
      <c r="E212" s="8">
        <v>0</v>
      </c>
      <c r="F212" t="s">
        <v>8220</v>
      </c>
      <c r="G212" t="s">
        <v>8225</v>
      </c>
      <c r="H212" t="s">
        <v>8247</v>
      </c>
      <c r="I212">
        <v>1418719967</v>
      </c>
      <c r="J212">
        <v>1416127967</v>
      </c>
      <c r="K212" t="b">
        <v>0</v>
      </c>
      <c r="L212">
        <v>0</v>
      </c>
      <c r="M212" t="b">
        <v>0</v>
      </c>
      <c r="N212" t="s">
        <v>8266</v>
      </c>
      <c r="O212">
        <f t="shared" si="16"/>
        <v>0</v>
      </c>
      <c r="P212">
        <f t="shared" si="17"/>
        <v>0</v>
      </c>
      <c r="Q212" s="10" t="s">
        <v>8308</v>
      </c>
      <c r="R212" t="s">
        <v>8316</v>
      </c>
      <c r="S212" s="14">
        <f t="shared" si="18"/>
        <v>41959.369988425926</v>
      </c>
      <c r="T212" s="14">
        <f t="shared" si="19"/>
        <v>42079.628344907411</v>
      </c>
      <c r="U212">
        <f t="shared" si="15"/>
        <v>2014</v>
      </c>
    </row>
    <row r="213" spans="1:21" ht="60" hidden="1" x14ac:dyDescent="0.25">
      <c r="A213">
        <v>209</v>
      </c>
      <c r="B213" s="3" t="s">
        <v>211</v>
      </c>
      <c r="C213" s="3" t="s">
        <v>4319</v>
      </c>
      <c r="D213" s="6">
        <v>25000</v>
      </c>
      <c r="E213" s="8">
        <v>0</v>
      </c>
      <c r="F213" t="s">
        <v>8220</v>
      </c>
      <c r="G213" t="s">
        <v>8223</v>
      </c>
      <c r="H213" t="s">
        <v>8245</v>
      </c>
      <c r="I213">
        <v>1436566135</v>
      </c>
      <c r="J213">
        <v>1433974135</v>
      </c>
      <c r="K213" t="b">
        <v>0</v>
      </c>
      <c r="L213">
        <v>0</v>
      </c>
      <c r="M213" t="b">
        <v>0</v>
      </c>
      <c r="N213" t="s">
        <v>8266</v>
      </c>
      <c r="O213">
        <f t="shared" si="16"/>
        <v>0</v>
      </c>
      <c r="P213">
        <f t="shared" si="17"/>
        <v>0</v>
      </c>
      <c r="Q213" s="10" t="s">
        <v>8308</v>
      </c>
      <c r="R213" t="s">
        <v>8316</v>
      </c>
      <c r="S213" s="14">
        <f t="shared" si="18"/>
        <v>42165.922858796301</v>
      </c>
      <c r="T213" s="14">
        <f t="shared" si="19"/>
        <v>42429.326678240745</v>
      </c>
      <c r="U213">
        <f t="shared" si="15"/>
        <v>2015</v>
      </c>
    </row>
    <row r="214" spans="1:21" ht="60" hidden="1" x14ac:dyDescent="0.25">
      <c r="A214">
        <v>210</v>
      </c>
      <c r="B214" s="3" t="s">
        <v>212</v>
      </c>
      <c r="C214" s="3" t="s">
        <v>4320</v>
      </c>
      <c r="D214" s="6">
        <v>12000</v>
      </c>
      <c r="E214" s="8">
        <v>3030</v>
      </c>
      <c r="F214" t="s">
        <v>8220</v>
      </c>
      <c r="G214" t="s">
        <v>8223</v>
      </c>
      <c r="H214" t="s">
        <v>8245</v>
      </c>
      <c r="I214">
        <v>1443675600</v>
      </c>
      <c r="J214">
        <v>1441157592</v>
      </c>
      <c r="K214" t="b">
        <v>0</v>
      </c>
      <c r="L214">
        <v>33</v>
      </c>
      <c r="M214" t="b">
        <v>0</v>
      </c>
      <c r="N214" t="s">
        <v>8266</v>
      </c>
      <c r="O214">
        <f t="shared" si="16"/>
        <v>25</v>
      </c>
      <c r="P214">
        <f t="shared" si="17"/>
        <v>91.82</v>
      </c>
      <c r="Q214" s="10" t="s">
        <v>8308</v>
      </c>
      <c r="R214" t="s">
        <v>8316</v>
      </c>
      <c r="S214" s="14">
        <f t="shared" si="18"/>
        <v>42249.064722222218</v>
      </c>
      <c r="T214" s="14">
        <f t="shared" si="19"/>
        <v>42195.643865740742</v>
      </c>
      <c r="U214">
        <f t="shared" si="15"/>
        <v>2015</v>
      </c>
    </row>
    <row r="215" spans="1:21" ht="60" hidden="1" x14ac:dyDescent="0.25">
      <c r="A215">
        <v>211</v>
      </c>
      <c r="B215" s="3" t="s">
        <v>213</v>
      </c>
      <c r="C215" s="3" t="s">
        <v>4321</v>
      </c>
      <c r="D215" s="6">
        <v>5000</v>
      </c>
      <c r="E215" s="8">
        <v>2230</v>
      </c>
      <c r="F215" t="s">
        <v>8220</v>
      </c>
      <c r="G215" t="s">
        <v>8223</v>
      </c>
      <c r="H215" t="s">
        <v>8245</v>
      </c>
      <c r="I215">
        <v>1442634617</v>
      </c>
      <c r="J215">
        <v>1440042617</v>
      </c>
      <c r="K215" t="b">
        <v>0</v>
      </c>
      <c r="L215">
        <v>12</v>
      </c>
      <c r="M215" t="b">
        <v>0</v>
      </c>
      <c r="N215" t="s">
        <v>8266</v>
      </c>
      <c r="O215">
        <f t="shared" si="16"/>
        <v>45</v>
      </c>
      <c r="P215">
        <f t="shared" si="17"/>
        <v>185.83</v>
      </c>
      <c r="Q215" s="10" t="s">
        <v>8308</v>
      </c>
      <c r="R215" t="s">
        <v>8316</v>
      </c>
      <c r="S215" s="14">
        <f t="shared" si="18"/>
        <v>42236.159918981488</v>
      </c>
      <c r="T215" s="14">
        <f t="shared" si="19"/>
        <v>42031.837546296301</v>
      </c>
      <c r="U215">
        <f t="shared" si="15"/>
        <v>2015</v>
      </c>
    </row>
    <row r="216" spans="1:21" ht="45" hidden="1" x14ac:dyDescent="0.25">
      <c r="A216">
        <v>212</v>
      </c>
      <c r="B216" s="3" t="s">
        <v>214</v>
      </c>
      <c r="C216" s="3" t="s">
        <v>4322</v>
      </c>
      <c r="D216" s="6">
        <v>6300</v>
      </c>
      <c r="E216" s="8">
        <v>1</v>
      </c>
      <c r="F216" t="s">
        <v>8220</v>
      </c>
      <c r="G216" t="s">
        <v>8223</v>
      </c>
      <c r="H216" t="s">
        <v>8245</v>
      </c>
      <c r="I216">
        <v>1460837320</v>
      </c>
      <c r="J216">
        <v>1455656920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7"/>
        <v>1</v>
      </c>
      <c r="Q216" s="10" t="s">
        <v>8308</v>
      </c>
      <c r="R216" t="s">
        <v>8316</v>
      </c>
      <c r="S216" s="14">
        <f t="shared" si="18"/>
        <v>42416.881018518514</v>
      </c>
      <c r="T216" s="14">
        <f t="shared" si="19"/>
        <v>42031.769884259258</v>
      </c>
      <c r="U216">
        <f t="shared" si="15"/>
        <v>2016</v>
      </c>
    </row>
    <row r="217" spans="1:21" ht="45" hidden="1" x14ac:dyDescent="0.25">
      <c r="A217">
        <v>213</v>
      </c>
      <c r="B217" s="3" t="s">
        <v>215</v>
      </c>
      <c r="C217" s="3" t="s">
        <v>4323</v>
      </c>
      <c r="D217" s="6">
        <v>50000</v>
      </c>
      <c r="E217" s="8">
        <v>20</v>
      </c>
      <c r="F217" t="s">
        <v>8220</v>
      </c>
      <c r="G217" t="s">
        <v>8223</v>
      </c>
      <c r="H217" t="s">
        <v>8245</v>
      </c>
      <c r="I217">
        <v>1439734001</v>
      </c>
      <c r="J217">
        <v>1437142547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7"/>
        <v>20</v>
      </c>
      <c r="Q217" s="10" t="s">
        <v>8308</v>
      </c>
      <c r="R217" t="s">
        <v>8316</v>
      </c>
      <c r="S217" s="14">
        <f t="shared" si="18"/>
        <v>42202.594293981485</v>
      </c>
      <c r="T217" s="14">
        <f t="shared" si="19"/>
        <v>42482.048032407409</v>
      </c>
      <c r="U217">
        <f t="shared" si="15"/>
        <v>2015</v>
      </c>
    </row>
    <row r="218" spans="1:21" ht="60" hidden="1" x14ac:dyDescent="0.25">
      <c r="A218">
        <v>214</v>
      </c>
      <c r="B218" s="3" t="s">
        <v>216</v>
      </c>
      <c r="C218" s="3" t="s">
        <v>4324</v>
      </c>
      <c r="D218" s="6">
        <v>12500</v>
      </c>
      <c r="E218" s="8">
        <v>1</v>
      </c>
      <c r="F218" t="s">
        <v>8220</v>
      </c>
      <c r="G218" t="s">
        <v>8223</v>
      </c>
      <c r="H218" t="s">
        <v>8245</v>
      </c>
      <c r="I218">
        <v>1425655349</v>
      </c>
      <c r="J218">
        <v>1420471349</v>
      </c>
      <c r="K218" t="b">
        <v>0</v>
      </c>
      <c r="L218">
        <v>1</v>
      </c>
      <c r="M218" t="b">
        <v>0</v>
      </c>
      <c r="N218" t="s">
        <v>8266</v>
      </c>
      <c r="O218">
        <f t="shared" si="16"/>
        <v>0</v>
      </c>
      <c r="P218">
        <f t="shared" si="17"/>
        <v>1</v>
      </c>
      <c r="Q218" s="10" t="s">
        <v>8308</v>
      </c>
      <c r="R218" t="s">
        <v>8316</v>
      </c>
      <c r="S218" s="14">
        <f t="shared" si="18"/>
        <v>42009.64061342593</v>
      </c>
      <c r="T218" s="14">
        <f t="shared" si="19"/>
        <v>42135.235254629632</v>
      </c>
      <c r="U218">
        <f t="shared" si="15"/>
        <v>2015</v>
      </c>
    </row>
    <row r="219" spans="1:21" ht="60" hidden="1" x14ac:dyDescent="0.25">
      <c r="A219">
        <v>215</v>
      </c>
      <c r="B219" s="3" t="s">
        <v>217</v>
      </c>
      <c r="C219" s="3" t="s">
        <v>4325</v>
      </c>
      <c r="D219" s="6">
        <v>4400</v>
      </c>
      <c r="E219" s="8">
        <v>10</v>
      </c>
      <c r="F219" t="s">
        <v>8220</v>
      </c>
      <c r="G219" t="s">
        <v>8224</v>
      </c>
      <c r="H219" t="s">
        <v>8246</v>
      </c>
      <c r="I219">
        <v>1455753540</v>
      </c>
      <c r="J219">
        <v>1452058282</v>
      </c>
      <c r="K219" t="b">
        <v>0</v>
      </c>
      <c r="L219">
        <v>1</v>
      </c>
      <c r="M219" t="b">
        <v>0</v>
      </c>
      <c r="N219" t="s">
        <v>8266</v>
      </c>
      <c r="O219">
        <f t="shared" si="16"/>
        <v>0</v>
      </c>
      <c r="P219">
        <f t="shared" si="17"/>
        <v>10</v>
      </c>
      <c r="Q219" s="10" t="s">
        <v>8308</v>
      </c>
      <c r="R219" t="s">
        <v>8316</v>
      </c>
      <c r="S219" s="14">
        <f t="shared" si="18"/>
        <v>42375.230115740742</v>
      </c>
      <c r="T219" s="14">
        <f t="shared" si="19"/>
        <v>42438.961273148147</v>
      </c>
      <c r="U219">
        <f t="shared" si="15"/>
        <v>2016</v>
      </c>
    </row>
    <row r="220" spans="1:21" ht="60" hidden="1" x14ac:dyDescent="0.25">
      <c r="A220">
        <v>216</v>
      </c>
      <c r="B220" s="3" t="s">
        <v>218</v>
      </c>
      <c r="C220" s="3" t="s">
        <v>4326</v>
      </c>
      <c r="D220" s="6">
        <v>50000</v>
      </c>
      <c r="E220" s="8">
        <v>27849.22</v>
      </c>
      <c r="F220" t="s">
        <v>8220</v>
      </c>
      <c r="G220" t="s">
        <v>8223</v>
      </c>
      <c r="H220" t="s">
        <v>8245</v>
      </c>
      <c r="I220">
        <v>1429740037</v>
      </c>
      <c r="J220">
        <v>1425423637</v>
      </c>
      <c r="K220" t="b">
        <v>0</v>
      </c>
      <c r="L220">
        <v>84</v>
      </c>
      <c r="M220" t="b">
        <v>0</v>
      </c>
      <c r="N220" t="s">
        <v>8266</v>
      </c>
      <c r="O220">
        <f t="shared" si="16"/>
        <v>56</v>
      </c>
      <c r="P220">
        <f t="shared" si="17"/>
        <v>331.54</v>
      </c>
      <c r="Q220" s="10" t="s">
        <v>8308</v>
      </c>
      <c r="R220" t="s">
        <v>8316</v>
      </c>
      <c r="S220" s="14">
        <f t="shared" si="18"/>
        <v>42066.958761574075</v>
      </c>
      <c r="T220" s="14">
        <f t="shared" si="19"/>
        <v>42106.666018518517</v>
      </c>
      <c r="U220">
        <f t="shared" si="15"/>
        <v>2015</v>
      </c>
    </row>
    <row r="221" spans="1:21" hidden="1" x14ac:dyDescent="0.25">
      <c r="A221">
        <v>217</v>
      </c>
      <c r="B221" s="3" t="s">
        <v>219</v>
      </c>
      <c r="C221" s="3" t="s">
        <v>4327</v>
      </c>
      <c r="D221" s="6">
        <v>100000</v>
      </c>
      <c r="E221" s="8">
        <v>11943</v>
      </c>
      <c r="F221" t="s">
        <v>8220</v>
      </c>
      <c r="G221" t="s">
        <v>8234</v>
      </c>
      <c r="H221" t="s">
        <v>8254</v>
      </c>
      <c r="I221">
        <v>1419780149</v>
      </c>
      <c r="J221">
        <v>1417101749</v>
      </c>
      <c r="K221" t="b">
        <v>0</v>
      </c>
      <c r="L221">
        <v>38</v>
      </c>
      <c r="M221" t="b">
        <v>0</v>
      </c>
      <c r="N221" t="s">
        <v>8266</v>
      </c>
      <c r="O221">
        <f t="shared" si="16"/>
        <v>12</v>
      </c>
      <c r="P221">
        <f t="shared" si="17"/>
        <v>314.29000000000002</v>
      </c>
      <c r="Q221" s="10" t="s">
        <v>8308</v>
      </c>
      <c r="R221" t="s">
        <v>8316</v>
      </c>
      <c r="S221" s="14">
        <f t="shared" si="18"/>
        <v>41970.64061342593</v>
      </c>
      <c r="T221" s="14">
        <f t="shared" si="19"/>
        <v>42164.893993055557</v>
      </c>
      <c r="U221">
        <f t="shared" si="15"/>
        <v>2014</v>
      </c>
    </row>
    <row r="222" spans="1:21" ht="60" hidden="1" x14ac:dyDescent="0.25">
      <c r="A222">
        <v>218</v>
      </c>
      <c r="B222" s="3" t="s">
        <v>220</v>
      </c>
      <c r="C222" s="3" t="s">
        <v>4328</v>
      </c>
      <c r="D222" s="6">
        <v>5000</v>
      </c>
      <c r="E222" s="8">
        <v>100</v>
      </c>
      <c r="F222" t="s">
        <v>8220</v>
      </c>
      <c r="G222" t="s">
        <v>8223</v>
      </c>
      <c r="H222" t="s">
        <v>8245</v>
      </c>
      <c r="I222">
        <v>1431702289</v>
      </c>
      <c r="J222">
        <v>1426518289</v>
      </c>
      <c r="K222" t="b">
        <v>0</v>
      </c>
      <c r="L222">
        <v>1</v>
      </c>
      <c r="M222" t="b">
        <v>0</v>
      </c>
      <c r="N222" t="s">
        <v>8266</v>
      </c>
      <c r="O222">
        <f t="shared" si="16"/>
        <v>2</v>
      </c>
      <c r="P222">
        <f t="shared" si="17"/>
        <v>100</v>
      </c>
      <c r="Q222" s="10" t="s">
        <v>8308</v>
      </c>
      <c r="R222" t="s">
        <v>8316</v>
      </c>
      <c r="S222" s="14">
        <f t="shared" si="18"/>
        <v>42079.628344907411</v>
      </c>
      <c r="T222" s="14">
        <f t="shared" si="19"/>
        <v>42096.686400462961</v>
      </c>
      <c r="U222">
        <f t="shared" si="15"/>
        <v>2015</v>
      </c>
    </row>
    <row r="223" spans="1:21" ht="45" hidden="1" x14ac:dyDescent="0.25">
      <c r="A223">
        <v>219</v>
      </c>
      <c r="B223" s="3" t="s">
        <v>221</v>
      </c>
      <c r="C223" s="3" t="s">
        <v>4329</v>
      </c>
      <c r="D223" s="6">
        <v>50000</v>
      </c>
      <c r="E223" s="8">
        <v>8815</v>
      </c>
      <c r="F223" t="s">
        <v>8220</v>
      </c>
      <c r="G223" t="s">
        <v>8223</v>
      </c>
      <c r="H223" t="s">
        <v>8245</v>
      </c>
      <c r="I223">
        <v>1459493940</v>
      </c>
      <c r="J223">
        <v>1456732225</v>
      </c>
      <c r="K223" t="b">
        <v>0</v>
      </c>
      <c r="L223">
        <v>76</v>
      </c>
      <c r="M223" t="b">
        <v>0</v>
      </c>
      <c r="N223" t="s">
        <v>8266</v>
      </c>
      <c r="O223">
        <f t="shared" si="16"/>
        <v>18</v>
      </c>
      <c r="P223">
        <f t="shared" si="17"/>
        <v>115.99</v>
      </c>
      <c r="Q223" s="10" t="s">
        <v>8308</v>
      </c>
      <c r="R223" t="s">
        <v>8316</v>
      </c>
      <c r="S223" s="14">
        <f t="shared" si="18"/>
        <v>42429.326678240745</v>
      </c>
      <c r="T223" s="14">
        <f t="shared" si="19"/>
        <v>42383.933993055558</v>
      </c>
      <c r="U223">
        <f t="shared" si="15"/>
        <v>2016</v>
      </c>
    </row>
    <row r="224" spans="1:21" ht="45" hidden="1" x14ac:dyDescent="0.25">
      <c r="A224">
        <v>220</v>
      </c>
      <c r="B224" s="3" t="s">
        <v>222</v>
      </c>
      <c r="C224" s="3" t="s">
        <v>4330</v>
      </c>
      <c r="D224" s="6">
        <v>50000</v>
      </c>
      <c r="E224" s="8">
        <v>360</v>
      </c>
      <c r="F224" t="s">
        <v>8220</v>
      </c>
      <c r="G224" t="s">
        <v>8223</v>
      </c>
      <c r="H224" t="s">
        <v>8245</v>
      </c>
      <c r="I224">
        <v>1440101160</v>
      </c>
      <c r="J224">
        <v>1436542030</v>
      </c>
      <c r="K224" t="b">
        <v>0</v>
      </c>
      <c r="L224">
        <v>3</v>
      </c>
      <c r="M224" t="b">
        <v>0</v>
      </c>
      <c r="N224" t="s">
        <v>8266</v>
      </c>
      <c r="O224">
        <f t="shared" si="16"/>
        <v>1</v>
      </c>
      <c r="P224">
        <f t="shared" si="17"/>
        <v>120</v>
      </c>
      <c r="Q224" s="10" t="s">
        <v>8308</v>
      </c>
      <c r="R224" t="s">
        <v>8316</v>
      </c>
      <c r="S224" s="14">
        <f t="shared" si="18"/>
        <v>42195.643865740742</v>
      </c>
      <c r="T224" s="14">
        <f t="shared" si="19"/>
        <v>42129.777210648142</v>
      </c>
      <c r="U224">
        <f t="shared" si="15"/>
        <v>2015</v>
      </c>
    </row>
    <row r="225" spans="1:21" ht="30" hidden="1" x14ac:dyDescent="0.25">
      <c r="A225">
        <v>221</v>
      </c>
      <c r="B225" s="3" t="s">
        <v>223</v>
      </c>
      <c r="C225" s="3" t="s">
        <v>4331</v>
      </c>
      <c r="D225" s="6">
        <v>50000</v>
      </c>
      <c r="E225" s="8">
        <v>0</v>
      </c>
      <c r="F225" t="s">
        <v>8220</v>
      </c>
      <c r="G225" t="s">
        <v>8223</v>
      </c>
      <c r="H225" t="s">
        <v>8245</v>
      </c>
      <c r="I225">
        <v>1427569564</v>
      </c>
      <c r="J225">
        <v>1422389164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7"/>
        <v>0</v>
      </c>
      <c r="Q225" s="10" t="s">
        <v>8308</v>
      </c>
      <c r="R225" t="s">
        <v>8316</v>
      </c>
      <c r="S225" s="14">
        <f t="shared" si="18"/>
        <v>42031.837546296301</v>
      </c>
      <c r="T225" s="14">
        <f t="shared" si="19"/>
        <v>42341.958923611113</v>
      </c>
      <c r="U225">
        <f t="shared" si="15"/>
        <v>2015</v>
      </c>
    </row>
    <row r="226" spans="1:21" ht="60" hidden="1" x14ac:dyDescent="0.25">
      <c r="A226">
        <v>222</v>
      </c>
      <c r="B226" s="3" t="s">
        <v>224</v>
      </c>
      <c r="C226" s="3" t="s">
        <v>4332</v>
      </c>
      <c r="D226" s="6">
        <v>1000</v>
      </c>
      <c r="E226" s="8">
        <v>130</v>
      </c>
      <c r="F226" t="s">
        <v>8220</v>
      </c>
      <c r="G226" t="s">
        <v>8223</v>
      </c>
      <c r="H226" t="s">
        <v>8245</v>
      </c>
      <c r="I226">
        <v>1427423940</v>
      </c>
      <c r="J226">
        <v>1422383318</v>
      </c>
      <c r="K226" t="b">
        <v>0</v>
      </c>
      <c r="L226">
        <v>2</v>
      </c>
      <c r="M226" t="b">
        <v>0</v>
      </c>
      <c r="N226" t="s">
        <v>8266</v>
      </c>
      <c r="O226">
        <f t="shared" si="16"/>
        <v>13</v>
      </c>
      <c r="P226">
        <f t="shared" si="17"/>
        <v>65</v>
      </c>
      <c r="Q226" s="10" t="s">
        <v>8308</v>
      </c>
      <c r="R226" t="s">
        <v>8316</v>
      </c>
      <c r="S226" s="14">
        <f t="shared" si="18"/>
        <v>42031.769884259258</v>
      </c>
      <c r="T226" s="14">
        <f t="shared" si="19"/>
        <v>42032.82576388889</v>
      </c>
      <c r="U226">
        <f t="shared" si="15"/>
        <v>2015</v>
      </c>
    </row>
    <row r="227" spans="1:21" ht="60" hidden="1" x14ac:dyDescent="0.25">
      <c r="A227">
        <v>223</v>
      </c>
      <c r="B227" s="3" t="s">
        <v>225</v>
      </c>
      <c r="C227" s="3" t="s">
        <v>4333</v>
      </c>
      <c r="D227" s="6">
        <v>1500000</v>
      </c>
      <c r="E227" s="8">
        <v>0</v>
      </c>
      <c r="F227" t="s">
        <v>8220</v>
      </c>
      <c r="G227" t="s">
        <v>8223</v>
      </c>
      <c r="H227" t="s">
        <v>8245</v>
      </c>
      <c r="I227">
        <v>1463879100</v>
      </c>
      <c r="J227">
        <v>1461287350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7"/>
        <v>0</v>
      </c>
      <c r="Q227" s="10" t="s">
        <v>8308</v>
      </c>
      <c r="R227" t="s">
        <v>8316</v>
      </c>
      <c r="S227" s="14">
        <f t="shared" si="18"/>
        <v>42482.048032407409</v>
      </c>
      <c r="T227" s="14">
        <f t="shared" si="19"/>
        <v>42612.911712962959</v>
      </c>
      <c r="U227">
        <f t="shared" si="15"/>
        <v>2016</v>
      </c>
    </row>
    <row r="228" spans="1:21" ht="60" hidden="1" x14ac:dyDescent="0.25">
      <c r="A228">
        <v>224</v>
      </c>
      <c r="B228" s="3" t="s">
        <v>226</v>
      </c>
      <c r="C228" s="3" t="s">
        <v>4334</v>
      </c>
      <c r="D228" s="6">
        <v>6000000</v>
      </c>
      <c r="E228" s="8">
        <v>0</v>
      </c>
      <c r="F228" t="s">
        <v>8220</v>
      </c>
      <c r="G228" t="s">
        <v>8225</v>
      </c>
      <c r="H228" t="s">
        <v>8247</v>
      </c>
      <c r="I228">
        <v>1436506726</v>
      </c>
      <c r="J228">
        <v>1431322726</v>
      </c>
      <c r="K228" t="b">
        <v>0</v>
      </c>
      <c r="L228">
        <v>0</v>
      </c>
      <c r="M228" t="b">
        <v>0</v>
      </c>
      <c r="N228" t="s">
        <v>8266</v>
      </c>
      <c r="O228">
        <f t="shared" si="16"/>
        <v>0</v>
      </c>
      <c r="P228">
        <f t="shared" si="17"/>
        <v>0</v>
      </c>
      <c r="Q228" s="10" t="s">
        <v>8308</v>
      </c>
      <c r="R228" t="s">
        <v>8316</v>
      </c>
      <c r="S228" s="14">
        <f t="shared" si="18"/>
        <v>42135.235254629632</v>
      </c>
      <c r="T228" s="14">
        <f t="shared" si="19"/>
        <v>42136.035405092596</v>
      </c>
      <c r="U228">
        <f t="shared" si="15"/>
        <v>2015</v>
      </c>
    </row>
    <row r="229" spans="1:21" ht="45" hidden="1" x14ac:dyDescent="0.25">
      <c r="A229">
        <v>225</v>
      </c>
      <c r="B229" s="3" t="s">
        <v>227</v>
      </c>
      <c r="C229" s="3" t="s">
        <v>4335</v>
      </c>
      <c r="D229" s="6">
        <v>200</v>
      </c>
      <c r="E229" s="8">
        <v>0</v>
      </c>
      <c r="F229" t="s">
        <v>8220</v>
      </c>
      <c r="G229" t="s">
        <v>8223</v>
      </c>
      <c r="H229" t="s">
        <v>8245</v>
      </c>
      <c r="I229">
        <v>1460153054</v>
      </c>
      <c r="J229">
        <v>1457564654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7"/>
        <v>0</v>
      </c>
      <c r="Q229" s="10" t="s">
        <v>8308</v>
      </c>
      <c r="R229" t="s">
        <v>8316</v>
      </c>
      <c r="S229" s="14">
        <f t="shared" si="18"/>
        <v>42438.961273148147</v>
      </c>
      <c r="T229" s="14">
        <f t="shared" si="19"/>
        <v>42164.908530092594</v>
      </c>
      <c r="U229">
        <f t="shared" si="15"/>
        <v>2016</v>
      </c>
    </row>
    <row r="230" spans="1:21" ht="45" hidden="1" x14ac:dyDescent="0.25">
      <c r="A230">
        <v>226</v>
      </c>
      <c r="B230" s="3" t="s">
        <v>228</v>
      </c>
      <c r="C230" s="3" t="s">
        <v>4336</v>
      </c>
      <c r="D230" s="6">
        <v>29000</v>
      </c>
      <c r="E230" s="8">
        <v>250</v>
      </c>
      <c r="F230" t="s">
        <v>8220</v>
      </c>
      <c r="G230" t="s">
        <v>8224</v>
      </c>
      <c r="H230" t="s">
        <v>8246</v>
      </c>
      <c r="I230">
        <v>1433064540</v>
      </c>
      <c r="J230">
        <v>1428854344</v>
      </c>
      <c r="K230" t="b">
        <v>0</v>
      </c>
      <c r="L230">
        <v>2</v>
      </c>
      <c r="M230" t="b">
        <v>0</v>
      </c>
      <c r="N230" t="s">
        <v>8266</v>
      </c>
      <c r="O230">
        <f t="shared" si="16"/>
        <v>1</v>
      </c>
      <c r="P230">
        <f t="shared" si="17"/>
        <v>125</v>
      </c>
      <c r="Q230" s="10" t="s">
        <v>8308</v>
      </c>
      <c r="R230" t="s">
        <v>8316</v>
      </c>
      <c r="S230" s="14">
        <f t="shared" si="18"/>
        <v>42106.666018518517</v>
      </c>
      <c r="T230" s="14">
        <f t="shared" si="19"/>
        <v>42321.08447916666</v>
      </c>
      <c r="U230">
        <f t="shared" si="15"/>
        <v>2015</v>
      </c>
    </row>
    <row r="231" spans="1:21" ht="45" hidden="1" x14ac:dyDescent="0.25">
      <c r="A231">
        <v>227</v>
      </c>
      <c r="B231" s="3" t="s">
        <v>229</v>
      </c>
      <c r="C231" s="3" t="s">
        <v>4337</v>
      </c>
      <c r="D231" s="6">
        <v>28000</v>
      </c>
      <c r="E231" s="8">
        <v>0</v>
      </c>
      <c r="F231" t="s">
        <v>8220</v>
      </c>
      <c r="G231" t="s">
        <v>8223</v>
      </c>
      <c r="H231" t="s">
        <v>8245</v>
      </c>
      <c r="I231">
        <v>1436477241</v>
      </c>
      <c r="J231">
        <v>1433885241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7"/>
        <v>0</v>
      </c>
      <c r="Q231" s="10" t="s">
        <v>8308</v>
      </c>
      <c r="R231" t="s">
        <v>8316</v>
      </c>
      <c r="S231" s="14">
        <f t="shared" si="18"/>
        <v>42164.893993055557</v>
      </c>
      <c r="T231" s="14">
        <f t="shared" si="19"/>
        <v>42377.577187499999</v>
      </c>
      <c r="U231">
        <f t="shared" si="15"/>
        <v>2015</v>
      </c>
    </row>
    <row r="232" spans="1:21" ht="30" hidden="1" x14ac:dyDescent="0.25">
      <c r="A232">
        <v>228</v>
      </c>
      <c r="B232" s="3" t="s">
        <v>230</v>
      </c>
      <c r="C232" s="3" t="s">
        <v>4338</v>
      </c>
      <c r="D232" s="6">
        <v>8000</v>
      </c>
      <c r="E232" s="8">
        <v>0</v>
      </c>
      <c r="F232" t="s">
        <v>8220</v>
      </c>
      <c r="G232" t="s">
        <v>8224</v>
      </c>
      <c r="H232" t="s">
        <v>8246</v>
      </c>
      <c r="I232">
        <v>1433176105</v>
      </c>
      <c r="J232">
        <v>1427992105</v>
      </c>
      <c r="K232" t="b">
        <v>0</v>
      </c>
      <c r="L232">
        <v>0</v>
      </c>
      <c r="M232" t="b">
        <v>0</v>
      </c>
      <c r="N232" t="s">
        <v>8266</v>
      </c>
      <c r="O232">
        <f t="shared" si="16"/>
        <v>0</v>
      </c>
      <c r="P232">
        <f t="shared" si="17"/>
        <v>0</v>
      </c>
      <c r="Q232" s="10" t="s">
        <v>8308</v>
      </c>
      <c r="R232" t="s">
        <v>8316</v>
      </c>
      <c r="S232" s="14">
        <f t="shared" si="18"/>
        <v>42096.686400462961</v>
      </c>
      <c r="T232" s="14">
        <f t="shared" si="19"/>
        <v>42713.962499999994</v>
      </c>
      <c r="U232">
        <f t="shared" si="15"/>
        <v>2015</v>
      </c>
    </row>
    <row r="233" spans="1:21" ht="60" hidden="1" x14ac:dyDescent="0.25">
      <c r="A233">
        <v>229</v>
      </c>
      <c r="B233" s="3" t="s">
        <v>231</v>
      </c>
      <c r="C233" s="3" t="s">
        <v>4339</v>
      </c>
      <c r="D233" s="6">
        <v>3000</v>
      </c>
      <c r="E233" s="8">
        <v>0</v>
      </c>
      <c r="F233" t="s">
        <v>8220</v>
      </c>
      <c r="G233" t="s">
        <v>8235</v>
      </c>
      <c r="H233" t="s">
        <v>8248</v>
      </c>
      <c r="I233">
        <v>1455402297</v>
      </c>
      <c r="J233">
        <v>1452810297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7"/>
        <v>0</v>
      </c>
      <c r="Q233" s="10" t="s">
        <v>8308</v>
      </c>
      <c r="R233" t="s">
        <v>8316</v>
      </c>
      <c r="S233" s="14">
        <f t="shared" si="18"/>
        <v>42383.933993055558</v>
      </c>
      <c r="T233" s="14">
        <f t="shared" si="19"/>
        <v>42297.110300925924</v>
      </c>
      <c r="U233">
        <f t="shared" si="15"/>
        <v>2016</v>
      </c>
    </row>
    <row r="234" spans="1:21" ht="60" hidden="1" x14ac:dyDescent="0.25">
      <c r="A234">
        <v>230</v>
      </c>
      <c r="B234" s="3" t="s">
        <v>232</v>
      </c>
      <c r="C234" s="3" t="s">
        <v>4340</v>
      </c>
      <c r="D234" s="6">
        <v>15000</v>
      </c>
      <c r="E234" s="8">
        <v>60</v>
      </c>
      <c r="F234" t="s">
        <v>8220</v>
      </c>
      <c r="G234" t="s">
        <v>8223</v>
      </c>
      <c r="H234" t="s">
        <v>8245</v>
      </c>
      <c r="I234">
        <v>1433443151</v>
      </c>
      <c r="J234">
        <v>1430851151</v>
      </c>
      <c r="K234" t="b">
        <v>0</v>
      </c>
      <c r="L234">
        <v>2</v>
      </c>
      <c r="M234" t="b">
        <v>0</v>
      </c>
      <c r="N234" t="s">
        <v>8266</v>
      </c>
      <c r="O234">
        <f t="shared" si="16"/>
        <v>0</v>
      </c>
      <c r="P234">
        <f t="shared" si="17"/>
        <v>30</v>
      </c>
      <c r="Q234" s="10" t="s">
        <v>8308</v>
      </c>
      <c r="R234" t="s">
        <v>8316</v>
      </c>
      <c r="S234" s="14">
        <f t="shared" si="18"/>
        <v>42129.777210648142</v>
      </c>
      <c r="T234" s="14">
        <f t="shared" si="19"/>
        <v>41354.708460648151</v>
      </c>
      <c r="U234">
        <f t="shared" si="15"/>
        <v>2015</v>
      </c>
    </row>
    <row r="235" spans="1:21" ht="60" hidden="1" x14ac:dyDescent="0.25">
      <c r="A235">
        <v>231</v>
      </c>
      <c r="B235" s="3" t="s">
        <v>233</v>
      </c>
      <c r="C235" s="3" t="s">
        <v>4341</v>
      </c>
      <c r="D235" s="6">
        <v>1500000</v>
      </c>
      <c r="E235" s="8">
        <v>0</v>
      </c>
      <c r="F235" t="s">
        <v>8220</v>
      </c>
      <c r="G235" t="s">
        <v>8223</v>
      </c>
      <c r="H235" t="s">
        <v>8245</v>
      </c>
      <c r="I235">
        <v>1451775651</v>
      </c>
      <c r="J235">
        <v>1449183651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7"/>
        <v>0</v>
      </c>
      <c r="Q235" s="10" t="s">
        <v>8308</v>
      </c>
      <c r="R235" t="s">
        <v>8316</v>
      </c>
      <c r="S235" s="14">
        <f t="shared" si="18"/>
        <v>42341.958923611113</v>
      </c>
      <c r="T235" s="14">
        <f t="shared" si="19"/>
        <v>41949.697962962964</v>
      </c>
      <c r="U235">
        <f t="shared" si="15"/>
        <v>2015</v>
      </c>
    </row>
    <row r="236" spans="1:21" ht="60" hidden="1" x14ac:dyDescent="0.25">
      <c r="A236">
        <v>232</v>
      </c>
      <c r="B236" s="3" t="s">
        <v>234</v>
      </c>
      <c r="C236" s="3" t="s">
        <v>4342</v>
      </c>
      <c r="D236" s="6">
        <v>4000</v>
      </c>
      <c r="E236" s="8">
        <v>110</v>
      </c>
      <c r="F236" t="s">
        <v>8220</v>
      </c>
      <c r="G236" t="s">
        <v>8224</v>
      </c>
      <c r="H236" t="s">
        <v>8246</v>
      </c>
      <c r="I236">
        <v>1425066546</v>
      </c>
      <c r="J236">
        <v>1422474546</v>
      </c>
      <c r="K236" t="b">
        <v>0</v>
      </c>
      <c r="L236">
        <v>7</v>
      </c>
      <c r="M236" t="b">
        <v>0</v>
      </c>
      <c r="N236" t="s">
        <v>8266</v>
      </c>
      <c r="O236">
        <f t="shared" si="16"/>
        <v>3</v>
      </c>
      <c r="P236">
        <f t="shared" si="17"/>
        <v>15.71</v>
      </c>
      <c r="Q236" s="10" t="s">
        <v>8308</v>
      </c>
      <c r="R236" t="s">
        <v>8316</v>
      </c>
      <c r="S236" s="14">
        <f t="shared" si="18"/>
        <v>42032.82576388889</v>
      </c>
      <c r="T236" s="14">
        <f t="shared" si="19"/>
        <v>40862.492939814816</v>
      </c>
      <c r="U236">
        <f t="shared" si="15"/>
        <v>2015</v>
      </c>
    </row>
    <row r="237" spans="1:21" ht="45" hidden="1" x14ac:dyDescent="0.25">
      <c r="A237">
        <v>233</v>
      </c>
      <c r="B237" s="3" t="s">
        <v>235</v>
      </c>
      <c r="C237" s="3" t="s">
        <v>4343</v>
      </c>
      <c r="D237" s="6">
        <v>350000</v>
      </c>
      <c r="E237" s="8">
        <v>0</v>
      </c>
      <c r="F237" t="s">
        <v>8220</v>
      </c>
      <c r="G237" t="s">
        <v>8223</v>
      </c>
      <c r="H237" t="s">
        <v>8245</v>
      </c>
      <c r="I237">
        <v>1475185972</v>
      </c>
      <c r="J237">
        <v>1472593972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7"/>
        <v>0</v>
      </c>
      <c r="Q237" s="10" t="s">
        <v>8308</v>
      </c>
      <c r="R237" t="s">
        <v>8316</v>
      </c>
      <c r="S237" s="14">
        <f t="shared" si="18"/>
        <v>42612.911712962959</v>
      </c>
      <c r="T237" s="14">
        <f t="shared" si="19"/>
        <v>41662.047500000001</v>
      </c>
      <c r="U237">
        <f t="shared" si="15"/>
        <v>2016</v>
      </c>
    </row>
    <row r="238" spans="1:21" ht="60" hidden="1" x14ac:dyDescent="0.25">
      <c r="A238">
        <v>234</v>
      </c>
      <c r="B238" s="3" t="s">
        <v>236</v>
      </c>
      <c r="C238" s="3" t="s">
        <v>4344</v>
      </c>
      <c r="D238" s="6">
        <v>1000</v>
      </c>
      <c r="E238" s="8">
        <v>401</v>
      </c>
      <c r="F238" t="s">
        <v>8220</v>
      </c>
      <c r="G238" t="s">
        <v>8223</v>
      </c>
      <c r="H238" t="s">
        <v>8245</v>
      </c>
      <c r="I238">
        <v>1434847859</v>
      </c>
      <c r="J238">
        <v>1431391859</v>
      </c>
      <c r="K238" t="b">
        <v>0</v>
      </c>
      <c r="L238">
        <v>5</v>
      </c>
      <c r="M238" t="b">
        <v>0</v>
      </c>
      <c r="N238" t="s">
        <v>8266</v>
      </c>
      <c r="O238">
        <f t="shared" si="16"/>
        <v>40</v>
      </c>
      <c r="P238">
        <f t="shared" si="17"/>
        <v>80.2</v>
      </c>
      <c r="Q238" s="10" t="s">
        <v>8308</v>
      </c>
      <c r="R238" t="s">
        <v>8316</v>
      </c>
      <c r="S238" s="14">
        <f t="shared" si="18"/>
        <v>42136.035405092596</v>
      </c>
      <c r="T238" s="14">
        <f t="shared" si="19"/>
        <v>41107.053067129629</v>
      </c>
      <c r="U238">
        <f t="shared" si="15"/>
        <v>2015</v>
      </c>
    </row>
    <row r="239" spans="1:21" ht="45" hidden="1" x14ac:dyDescent="0.25">
      <c r="A239">
        <v>235</v>
      </c>
      <c r="B239" s="3" t="s">
        <v>237</v>
      </c>
      <c r="C239" s="3" t="s">
        <v>4345</v>
      </c>
      <c r="D239" s="6">
        <v>10000</v>
      </c>
      <c r="E239" s="8">
        <v>0</v>
      </c>
      <c r="F239" t="s">
        <v>8220</v>
      </c>
      <c r="G239" t="s">
        <v>8223</v>
      </c>
      <c r="H239" t="s">
        <v>8245</v>
      </c>
      <c r="I239">
        <v>1436478497</v>
      </c>
      <c r="J239">
        <v>1433886497</v>
      </c>
      <c r="K239" t="b">
        <v>0</v>
      </c>
      <c r="L239">
        <v>0</v>
      </c>
      <c r="M239" t="b">
        <v>0</v>
      </c>
      <c r="N239" t="s">
        <v>8266</v>
      </c>
      <c r="O239">
        <f t="shared" si="16"/>
        <v>0</v>
      </c>
      <c r="P239">
        <f t="shared" si="17"/>
        <v>0</v>
      </c>
      <c r="Q239" s="10" t="s">
        <v>8308</v>
      </c>
      <c r="R239" t="s">
        <v>8316</v>
      </c>
      <c r="S239" s="14">
        <f t="shared" si="18"/>
        <v>42164.908530092594</v>
      </c>
      <c r="T239" s="14">
        <f t="shared" si="19"/>
        <v>40480.363483796296</v>
      </c>
      <c r="U239">
        <f t="shared" si="15"/>
        <v>2015</v>
      </c>
    </row>
    <row r="240" spans="1:21" ht="60" hidden="1" x14ac:dyDescent="0.25">
      <c r="A240">
        <v>236</v>
      </c>
      <c r="B240" s="3" t="s">
        <v>238</v>
      </c>
      <c r="C240" s="3" t="s">
        <v>4346</v>
      </c>
      <c r="D240" s="6">
        <v>150000</v>
      </c>
      <c r="E240" s="8">
        <v>0</v>
      </c>
      <c r="F240" t="s">
        <v>8220</v>
      </c>
      <c r="G240" t="s">
        <v>8223</v>
      </c>
      <c r="H240" t="s">
        <v>8245</v>
      </c>
      <c r="I240">
        <v>1451952000</v>
      </c>
      <c r="J240">
        <v>1447380099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7"/>
        <v>0</v>
      </c>
      <c r="Q240" s="10" t="s">
        <v>8308</v>
      </c>
      <c r="R240" t="s">
        <v>8316</v>
      </c>
      <c r="S240" s="14">
        <f t="shared" si="18"/>
        <v>42321.08447916666</v>
      </c>
      <c r="T240" s="14">
        <f t="shared" si="19"/>
        <v>40430.604328703703</v>
      </c>
      <c r="U240">
        <f t="shared" si="15"/>
        <v>2015</v>
      </c>
    </row>
    <row r="241" spans="1:21" ht="30" hidden="1" x14ac:dyDescent="0.25">
      <c r="A241">
        <v>237</v>
      </c>
      <c r="B241" s="3" t="s">
        <v>239</v>
      </c>
      <c r="C241" s="3" t="s">
        <v>4347</v>
      </c>
      <c r="D241" s="6">
        <v>15000</v>
      </c>
      <c r="E241" s="8">
        <v>50</v>
      </c>
      <c r="F241" t="s">
        <v>8220</v>
      </c>
      <c r="G241" t="s">
        <v>8223</v>
      </c>
      <c r="H241" t="s">
        <v>8245</v>
      </c>
      <c r="I241">
        <v>1457445069</v>
      </c>
      <c r="J241">
        <v>1452261069</v>
      </c>
      <c r="K241" t="b">
        <v>0</v>
      </c>
      <c r="L241">
        <v>1</v>
      </c>
      <c r="M241" t="b">
        <v>0</v>
      </c>
      <c r="N241" t="s">
        <v>8266</v>
      </c>
      <c r="O241">
        <f t="shared" si="16"/>
        <v>0</v>
      </c>
      <c r="P241">
        <f t="shared" si="17"/>
        <v>50</v>
      </c>
      <c r="Q241" s="10" t="s">
        <v>8308</v>
      </c>
      <c r="R241" t="s">
        <v>8316</v>
      </c>
      <c r="S241" s="14">
        <f t="shared" si="18"/>
        <v>42377.577187499999</v>
      </c>
      <c r="T241" s="14">
        <f t="shared" si="19"/>
        <v>40870.774409722224</v>
      </c>
      <c r="U241">
        <f t="shared" si="15"/>
        <v>2016</v>
      </c>
    </row>
    <row r="242" spans="1:21" ht="60" hidden="1" x14ac:dyDescent="0.25">
      <c r="A242">
        <v>238</v>
      </c>
      <c r="B242" s="3" t="s">
        <v>240</v>
      </c>
      <c r="C242" s="3" t="s">
        <v>4348</v>
      </c>
      <c r="D242" s="6">
        <v>26000</v>
      </c>
      <c r="E242" s="8">
        <v>0</v>
      </c>
      <c r="F242" t="s">
        <v>8220</v>
      </c>
      <c r="G242" t="s">
        <v>8223</v>
      </c>
      <c r="H242" t="s">
        <v>8245</v>
      </c>
      <c r="I242">
        <v>1483088400</v>
      </c>
      <c r="J242">
        <v>1481324760</v>
      </c>
      <c r="K242" t="b">
        <v>0</v>
      </c>
      <c r="L242">
        <v>0</v>
      </c>
      <c r="M242" t="b">
        <v>0</v>
      </c>
      <c r="N242" t="s">
        <v>8266</v>
      </c>
      <c r="O242">
        <f t="shared" si="16"/>
        <v>0</v>
      </c>
      <c r="P242">
        <f t="shared" si="17"/>
        <v>0</v>
      </c>
      <c r="Q242" s="10" t="s">
        <v>8308</v>
      </c>
      <c r="R242" t="s">
        <v>8316</v>
      </c>
      <c r="S242" s="14">
        <f t="shared" si="18"/>
        <v>42713.962499999994</v>
      </c>
      <c r="T242" s="14">
        <f t="shared" si="19"/>
        <v>40332.923842592594</v>
      </c>
      <c r="U242">
        <f t="shared" si="15"/>
        <v>2016</v>
      </c>
    </row>
    <row r="243" spans="1:21" ht="45" hidden="1" x14ac:dyDescent="0.25">
      <c r="A243">
        <v>239</v>
      </c>
      <c r="B243" s="3" t="s">
        <v>241</v>
      </c>
      <c r="C243" s="3" t="s">
        <v>4349</v>
      </c>
      <c r="D243" s="6">
        <v>1000</v>
      </c>
      <c r="E243" s="8">
        <v>250</v>
      </c>
      <c r="F243" t="s">
        <v>8220</v>
      </c>
      <c r="G243" t="s">
        <v>8225</v>
      </c>
      <c r="H243" t="s">
        <v>8247</v>
      </c>
      <c r="I243">
        <v>1446984000</v>
      </c>
      <c r="J243">
        <v>1445308730</v>
      </c>
      <c r="K243" t="b">
        <v>0</v>
      </c>
      <c r="L243">
        <v>5</v>
      </c>
      <c r="M243" t="b">
        <v>0</v>
      </c>
      <c r="N243" t="s">
        <v>8266</v>
      </c>
      <c r="O243">
        <f t="shared" si="16"/>
        <v>25</v>
      </c>
      <c r="P243">
        <f t="shared" si="17"/>
        <v>50</v>
      </c>
      <c r="Q243" s="10" t="s">
        <v>8308</v>
      </c>
      <c r="R243" t="s">
        <v>8316</v>
      </c>
      <c r="S243" s="14">
        <f t="shared" si="18"/>
        <v>42297.110300925924</v>
      </c>
      <c r="T243" s="14">
        <f t="shared" si="19"/>
        <v>41401.565868055557</v>
      </c>
      <c r="U243">
        <f t="shared" si="15"/>
        <v>2015</v>
      </c>
    </row>
    <row r="244" spans="1:21" ht="60" hidden="1" x14ac:dyDescent="0.25">
      <c r="A244">
        <v>240</v>
      </c>
      <c r="B244" s="3" t="s">
        <v>242</v>
      </c>
      <c r="C244" s="3" t="s">
        <v>4350</v>
      </c>
      <c r="D244" s="6">
        <v>15000</v>
      </c>
      <c r="E244" s="8">
        <v>16145.12</v>
      </c>
      <c r="F244" t="s">
        <v>8218</v>
      </c>
      <c r="G244" t="s">
        <v>8223</v>
      </c>
      <c r="H244" t="s">
        <v>8245</v>
      </c>
      <c r="I244">
        <v>1367773211</v>
      </c>
      <c r="J244">
        <v>1363885211</v>
      </c>
      <c r="K244" t="b">
        <v>1</v>
      </c>
      <c r="L244">
        <v>137</v>
      </c>
      <c r="M244" t="b">
        <v>1</v>
      </c>
      <c r="N244" t="s">
        <v>8267</v>
      </c>
      <c r="O244">
        <f t="shared" si="16"/>
        <v>108</v>
      </c>
      <c r="P244">
        <f t="shared" si="17"/>
        <v>117.85</v>
      </c>
      <c r="Q244" s="10" t="s">
        <v>8308</v>
      </c>
      <c r="R244" t="s">
        <v>8309</v>
      </c>
      <c r="S244" s="14">
        <f t="shared" si="18"/>
        <v>41354.708460648151</v>
      </c>
      <c r="T244" s="14">
        <f t="shared" si="19"/>
        <v>41013.787569444445</v>
      </c>
      <c r="U244">
        <f t="shared" si="15"/>
        <v>2013</v>
      </c>
    </row>
    <row r="245" spans="1:21" ht="60" hidden="1" x14ac:dyDescent="0.25">
      <c r="A245">
        <v>241</v>
      </c>
      <c r="B245" s="3" t="s">
        <v>243</v>
      </c>
      <c r="C245" s="3" t="s">
        <v>4351</v>
      </c>
      <c r="D245" s="6">
        <v>36400</v>
      </c>
      <c r="E245" s="8">
        <v>41000</v>
      </c>
      <c r="F245" t="s">
        <v>8218</v>
      </c>
      <c r="G245" t="s">
        <v>8223</v>
      </c>
      <c r="H245" t="s">
        <v>8245</v>
      </c>
      <c r="I245">
        <v>1419180304</v>
      </c>
      <c r="J245">
        <v>1415292304</v>
      </c>
      <c r="K245" t="b">
        <v>1</v>
      </c>
      <c r="L245">
        <v>376</v>
      </c>
      <c r="M245" t="b">
        <v>1</v>
      </c>
      <c r="N245" t="s">
        <v>8267</v>
      </c>
      <c r="O245">
        <f t="shared" si="16"/>
        <v>113</v>
      </c>
      <c r="P245">
        <f t="shared" si="17"/>
        <v>109.04</v>
      </c>
      <c r="Q245" s="10" t="s">
        <v>8308</v>
      </c>
      <c r="R245" t="s">
        <v>8309</v>
      </c>
      <c r="S245" s="14">
        <f t="shared" si="18"/>
        <v>41949.697962962964</v>
      </c>
      <c r="T245" s="14">
        <f t="shared" si="19"/>
        <v>40266.662708333337</v>
      </c>
      <c r="U245">
        <f t="shared" si="15"/>
        <v>2014</v>
      </c>
    </row>
    <row r="246" spans="1:21" ht="45" hidden="1" x14ac:dyDescent="0.25">
      <c r="A246">
        <v>242</v>
      </c>
      <c r="B246" s="3" t="s">
        <v>244</v>
      </c>
      <c r="C246" s="3" t="s">
        <v>4352</v>
      </c>
      <c r="D246" s="6">
        <v>13000</v>
      </c>
      <c r="E246" s="8">
        <v>14750</v>
      </c>
      <c r="F246" t="s">
        <v>8218</v>
      </c>
      <c r="G246" t="s">
        <v>8223</v>
      </c>
      <c r="H246" t="s">
        <v>8245</v>
      </c>
      <c r="I246">
        <v>1324381790</v>
      </c>
      <c r="J246">
        <v>1321357790</v>
      </c>
      <c r="K246" t="b">
        <v>1</v>
      </c>
      <c r="L246">
        <v>202</v>
      </c>
      <c r="M246" t="b">
        <v>1</v>
      </c>
      <c r="N246" t="s">
        <v>8267</v>
      </c>
      <c r="O246">
        <f t="shared" si="16"/>
        <v>113</v>
      </c>
      <c r="P246">
        <f t="shared" si="17"/>
        <v>73.02</v>
      </c>
      <c r="Q246" s="10" t="s">
        <v>8308</v>
      </c>
      <c r="R246" t="s">
        <v>8309</v>
      </c>
      <c r="S246" s="14">
        <f t="shared" si="18"/>
        <v>40862.492939814816</v>
      </c>
      <c r="T246" s="14">
        <f t="shared" si="19"/>
        <v>40924.650868055556</v>
      </c>
      <c r="U246">
        <f t="shared" si="15"/>
        <v>2011</v>
      </c>
    </row>
    <row r="247" spans="1:21" ht="45" hidden="1" x14ac:dyDescent="0.25">
      <c r="A247">
        <v>243</v>
      </c>
      <c r="B247" s="3" t="s">
        <v>245</v>
      </c>
      <c r="C247" s="3" t="s">
        <v>4353</v>
      </c>
      <c r="D247" s="6">
        <v>25000</v>
      </c>
      <c r="E247" s="8">
        <v>25648</v>
      </c>
      <c r="F247" t="s">
        <v>8218</v>
      </c>
      <c r="G247" t="s">
        <v>8223</v>
      </c>
      <c r="H247" t="s">
        <v>8245</v>
      </c>
      <c r="I247">
        <v>1393031304</v>
      </c>
      <c r="J247">
        <v>1390439304</v>
      </c>
      <c r="K247" t="b">
        <v>1</v>
      </c>
      <c r="L247">
        <v>328</v>
      </c>
      <c r="M247" t="b">
        <v>1</v>
      </c>
      <c r="N247" t="s">
        <v>8267</v>
      </c>
      <c r="O247">
        <f t="shared" si="16"/>
        <v>103</v>
      </c>
      <c r="P247">
        <f t="shared" si="17"/>
        <v>78.2</v>
      </c>
      <c r="Q247" s="10" t="s">
        <v>8308</v>
      </c>
      <c r="R247" t="s">
        <v>8309</v>
      </c>
      <c r="S247" s="14">
        <f t="shared" si="18"/>
        <v>41662.047500000001</v>
      </c>
      <c r="T247" s="14">
        <f t="shared" si="19"/>
        <v>42263.952662037031</v>
      </c>
      <c r="U247">
        <f t="shared" si="15"/>
        <v>2014</v>
      </c>
    </row>
    <row r="248" spans="1:21" ht="60" hidden="1" x14ac:dyDescent="0.25">
      <c r="A248">
        <v>245</v>
      </c>
      <c r="B248" s="3" t="s">
        <v>246</v>
      </c>
      <c r="C248" s="3" t="s">
        <v>4355</v>
      </c>
      <c r="D248" s="6">
        <v>5000</v>
      </c>
      <c r="E248" s="8">
        <v>5186</v>
      </c>
      <c r="F248" t="s">
        <v>8218</v>
      </c>
      <c r="G248" t="s">
        <v>8223</v>
      </c>
      <c r="H248" t="s">
        <v>8245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8267</v>
      </c>
      <c r="O248">
        <f t="shared" si="16"/>
        <v>104</v>
      </c>
      <c r="P248">
        <f t="shared" si="17"/>
        <v>54.02</v>
      </c>
      <c r="Q248" s="10" t="s">
        <v>8308</v>
      </c>
      <c r="R248" t="s">
        <v>8309</v>
      </c>
      <c r="S248" s="14">
        <f t="shared" si="18"/>
        <v>41107.053067129629</v>
      </c>
      <c r="T248" s="14">
        <f t="shared" si="19"/>
        <v>40588.526412037041</v>
      </c>
      <c r="U248">
        <f t="shared" si="15"/>
        <v>2012</v>
      </c>
    </row>
    <row r="249" spans="1:21" ht="45" hidden="1" x14ac:dyDescent="0.25">
      <c r="A249">
        <v>246</v>
      </c>
      <c r="B249" s="3" t="s">
        <v>247</v>
      </c>
      <c r="C249" s="3" t="s">
        <v>4356</v>
      </c>
      <c r="D249" s="6">
        <v>5000</v>
      </c>
      <c r="E249" s="8">
        <v>15273</v>
      </c>
      <c r="F249" t="s">
        <v>8218</v>
      </c>
      <c r="G249" t="s">
        <v>8223</v>
      </c>
      <c r="H249" t="s">
        <v>8245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8267</v>
      </c>
      <c r="O249">
        <f t="shared" si="16"/>
        <v>305</v>
      </c>
      <c r="P249">
        <f t="shared" si="17"/>
        <v>68.489999999999995</v>
      </c>
      <c r="Q249" s="10" t="s">
        <v>8308</v>
      </c>
      <c r="R249" t="s">
        <v>8309</v>
      </c>
      <c r="S249" s="14">
        <f t="shared" si="18"/>
        <v>40480.363483796296</v>
      </c>
      <c r="T249" s="14">
        <f t="shared" si="19"/>
        <v>41319.769293981481</v>
      </c>
      <c r="U249">
        <f t="shared" si="15"/>
        <v>2010</v>
      </c>
    </row>
    <row r="250" spans="1:21" ht="60" hidden="1" x14ac:dyDescent="0.25">
      <c r="A250">
        <v>247</v>
      </c>
      <c r="B250" s="3" t="s">
        <v>248</v>
      </c>
      <c r="C250" s="3" t="s">
        <v>4357</v>
      </c>
      <c r="D250" s="6">
        <v>5000</v>
      </c>
      <c r="E250" s="8">
        <v>6705</v>
      </c>
      <c r="F250" t="s">
        <v>8218</v>
      </c>
      <c r="G250" t="s">
        <v>8223</v>
      </c>
      <c r="H250" t="s">
        <v>8245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8267</v>
      </c>
      <c r="O250">
        <f t="shared" si="16"/>
        <v>134</v>
      </c>
      <c r="P250">
        <f t="shared" si="17"/>
        <v>108.15</v>
      </c>
      <c r="Q250" s="10" t="s">
        <v>8308</v>
      </c>
      <c r="R250" t="s">
        <v>8309</v>
      </c>
      <c r="S250" s="14">
        <f t="shared" si="18"/>
        <v>40430.604328703703</v>
      </c>
      <c r="T250" s="14">
        <f t="shared" si="19"/>
        <v>42479.626875000002</v>
      </c>
      <c r="U250">
        <f t="shared" si="15"/>
        <v>2010</v>
      </c>
    </row>
    <row r="251" spans="1:21" ht="60" hidden="1" x14ac:dyDescent="0.25">
      <c r="A251">
        <v>248</v>
      </c>
      <c r="B251" s="3" t="s">
        <v>249</v>
      </c>
      <c r="C251" s="3" t="s">
        <v>4358</v>
      </c>
      <c r="D251" s="6">
        <v>85000</v>
      </c>
      <c r="E251" s="8">
        <v>86133</v>
      </c>
      <c r="F251" t="s">
        <v>8218</v>
      </c>
      <c r="G251" t="s">
        <v>8223</v>
      </c>
      <c r="H251" t="s">
        <v>8245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8267</v>
      </c>
      <c r="O251">
        <f t="shared" si="16"/>
        <v>101</v>
      </c>
      <c r="P251">
        <f t="shared" si="17"/>
        <v>589.95000000000005</v>
      </c>
      <c r="Q251" s="10" t="s">
        <v>8308</v>
      </c>
      <c r="R251" t="s">
        <v>8309</v>
      </c>
      <c r="S251" s="14">
        <f t="shared" si="18"/>
        <v>40870.774409722224</v>
      </c>
      <c r="T251" s="14">
        <f t="shared" si="19"/>
        <v>40682.051689814813</v>
      </c>
      <c r="U251">
        <f t="shared" si="15"/>
        <v>2011</v>
      </c>
    </row>
    <row r="252" spans="1:21" ht="60" hidden="1" x14ac:dyDescent="0.25">
      <c r="A252">
        <v>249</v>
      </c>
      <c r="B252" s="3" t="s">
        <v>250</v>
      </c>
      <c r="C252" s="3" t="s">
        <v>4359</v>
      </c>
      <c r="D252" s="6">
        <v>10000</v>
      </c>
      <c r="E252" s="8">
        <v>11292</v>
      </c>
      <c r="F252" t="s">
        <v>8218</v>
      </c>
      <c r="G252" t="s">
        <v>8223</v>
      </c>
      <c r="H252" t="s">
        <v>8245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8267</v>
      </c>
      <c r="O252">
        <f t="shared" si="16"/>
        <v>113</v>
      </c>
      <c r="P252">
        <f t="shared" si="17"/>
        <v>48.05</v>
      </c>
      <c r="Q252" s="10" t="s">
        <v>8308</v>
      </c>
      <c r="R252" t="s">
        <v>8309</v>
      </c>
      <c r="S252" s="14">
        <f t="shared" si="18"/>
        <v>40332.923842592594</v>
      </c>
      <c r="T252" s="14">
        <f t="shared" si="19"/>
        <v>42072.738067129627</v>
      </c>
      <c r="U252">
        <f t="shared" si="15"/>
        <v>2010</v>
      </c>
    </row>
    <row r="253" spans="1:21" ht="60" hidden="1" x14ac:dyDescent="0.25">
      <c r="A253">
        <v>250</v>
      </c>
      <c r="B253" s="3" t="s">
        <v>251</v>
      </c>
      <c r="C253" s="3" t="s">
        <v>4360</v>
      </c>
      <c r="D253" s="6">
        <v>30000</v>
      </c>
      <c r="E253" s="8">
        <v>31675</v>
      </c>
      <c r="F253" t="s">
        <v>8218</v>
      </c>
      <c r="G253" t="s">
        <v>8223</v>
      </c>
      <c r="H253" t="s">
        <v>8245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8267</v>
      </c>
      <c r="O253">
        <f t="shared" si="16"/>
        <v>106</v>
      </c>
      <c r="P253">
        <f t="shared" si="17"/>
        <v>72.48</v>
      </c>
      <c r="Q253" s="10" t="s">
        <v>8308</v>
      </c>
      <c r="R253" t="s">
        <v>8309</v>
      </c>
      <c r="S253" s="14">
        <f t="shared" si="18"/>
        <v>41401.565868055557</v>
      </c>
      <c r="T253" s="14">
        <f t="shared" si="19"/>
        <v>40330.755543981482</v>
      </c>
      <c r="U253">
        <f t="shared" si="15"/>
        <v>2013</v>
      </c>
    </row>
    <row r="254" spans="1:21" ht="45" hidden="1" x14ac:dyDescent="0.25">
      <c r="A254">
        <v>251</v>
      </c>
      <c r="B254" s="3" t="s">
        <v>252</v>
      </c>
      <c r="C254" s="3" t="s">
        <v>4361</v>
      </c>
      <c r="D254" s="6">
        <v>3500</v>
      </c>
      <c r="E254" s="8">
        <v>4395</v>
      </c>
      <c r="F254" t="s">
        <v>8218</v>
      </c>
      <c r="G254" t="s">
        <v>8223</v>
      </c>
      <c r="H254" t="s">
        <v>8245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8267</v>
      </c>
      <c r="O254">
        <f t="shared" si="16"/>
        <v>126</v>
      </c>
      <c r="P254">
        <f t="shared" si="17"/>
        <v>57.08</v>
      </c>
      <c r="Q254" s="10" t="s">
        <v>8308</v>
      </c>
      <c r="R254" t="s">
        <v>8309</v>
      </c>
      <c r="S254" s="14">
        <f t="shared" si="18"/>
        <v>41013.787569444445</v>
      </c>
      <c r="T254" s="14">
        <f t="shared" si="19"/>
        <v>41017.885462962964</v>
      </c>
      <c r="U254">
        <f t="shared" si="15"/>
        <v>2012</v>
      </c>
    </row>
    <row r="255" spans="1:21" ht="45" hidden="1" x14ac:dyDescent="0.25">
      <c r="A255">
        <v>252</v>
      </c>
      <c r="B255" s="3" t="s">
        <v>253</v>
      </c>
      <c r="C255" s="3" t="s">
        <v>4362</v>
      </c>
      <c r="D255" s="6">
        <v>5000</v>
      </c>
      <c r="E255" s="8">
        <v>9228</v>
      </c>
      <c r="F255" t="s">
        <v>8218</v>
      </c>
      <c r="G255" t="s">
        <v>8223</v>
      </c>
      <c r="H255" t="s">
        <v>8245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8267</v>
      </c>
      <c r="O255">
        <f t="shared" si="16"/>
        <v>185</v>
      </c>
      <c r="P255">
        <f t="shared" si="17"/>
        <v>85.44</v>
      </c>
      <c r="Q255" s="10" t="s">
        <v>8308</v>
      </c>
      <c r="R255" t="s">
        <v>8309</v>
      </c>
      <c r="S255" s="14">
        <f t="shared" si="18"/>
        <v>40266.662708333337</v>
      </c>
      <c r="T255" s="14">
        <f t="shared" si="19"/>
        <v>40555.24800925926</v>
      </c>
      <c r="U255">
        <f t="shared" si="15"/>
        <v>2010</v>
      </c>
    </row>
    <row r="256" spans="1:21" ht="60" hidden="1" x14ac:dyDescent="0.25">
      <c r="A256">
        <v>253</v>
      </c>
      <c r="B256" s="3" t="s">
        <v>254</v>
      </c>
      <c r="C256" s="3" t="s">
        <v>4363</v>
      </c>
      <c r="D256" s="6">
        <v>1500</v>
      </c>
      <c r="E256" s="8">
        <v>1511</v>
      </c>
      <c r="F256" t="s">
        <v>8218</v>
      </c>
      <c r="G256" t="s">
        <v>8223</v>
      </c>
      <c r="H256" t="s">
        <v>8245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8267</v>
      </c>
      <c r="O256">
        <f t="shared" si="16"/>
        <v>101</v>
      </c>
      <c r="P256">
        <f t="shared" si="17"/>
        <v>215.86</v>
      </c>
      <c r="Q256" s="10" t="s">
        <v>8308</v>
      </c>
      <c r="R256" t="s">
        <v>8309</v>
      </c>
      <c r="S256" s="14">
        <f t="shared" si="18"/>
        <v>40924.650868055556</v>
      </c>
      <c r="T256" s="14">
        <f t="shared" si="19"/>
        <v>41149.954791666663</v>
      </c>
      <c r="U256">
        <f t="shared" si="15"/>
        <v>2012</v>
      </c>
    </row>
    <row r="257" spans="1:21" ht="45" hidden="1" x14ac:dyDescent="0.25">
      <c r="A257">
        <v>254</v>
      </c>
      <c r="B257" s="3" t="s">
        <v>255</v>
      </c>
      <c r="C257" s="3" t="s">
        <v>4364</v>
      </c>
      <c r="D257" s="6">
        <v>24000</v>
      </c>
      <c r="E257" s="8">
        <v>28067.34</v>
      </c>
      <c r="F257" t="s">
        <v>8218</v>
      </c>
      <c r="G257" t="s">
        <v>8223</v>
      </c>
      <c r="H257" t="s">
        <v>8245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8267</v>
      </c>
      <c r="O257">
        <f t="shared" si="16"/>
        <v>117</v>
      </c>
      <c r="P257">
        <f t="shared" si="17"/>
        <v>89.39</v>
      </c>
      <c r="Q257" s="10" t="s">
        <v>8308</v>
      </c>
      <c r="R257" t="s">
        <v>8309</v>
      </c>
      <c r="S257" s="14">
        <f t="shared" si="18"/>
        <v>42263.952662037031</v>
      </c>
      <c r="T257" s="14">
        <f t="shared" si="19"/>
        <v>41010.620312500003</v>
      </c>
      <c r="U257">
        <f t="shared" si="15"/>
        <v>2015</v>
      </c>
    </row>
    <row r="258" spans="1:21" ht="30" hidden="1" x14ac:dyDescent="0.25">
      <c r="A258">
        <v>255</v>
      </c>
      <c r="B258" s="3" t="s">
        <v>256</v>
      </c>
      <c r="C258" s="3" t="s">
        <v>4365</v>
      </c>
      <c r="D258" s="6">
        <v>8000</v>
      </c>
      <c r="E258" s="8">
        <v>8538.66</v>
      </c>
      <c r="F258" t="s">
        <v>8218</v>
      </c>
      <c r="G258" t="s">
        <v>8223</v>
      </c>
      <c r="H258" t="s">
        <v>8245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8267</v>
      </c>
      <c r="O258">
        <f t="shared" si="16"/>
        <v>107</v>
      </c>
      <c r="P258">
        <f t="shared" si="17"/>
        <v>45.42</v>
      </c>
      <c r="Q258" s="10" t="s">
        <v>8308</v>
      </c>
      <c r="R258" t="s">
        <v>8309</v>
      </c>
      <c r="S258" s="14">
        <f t="shared" si="18"/>
        <v>40588.526412037041</v>
      </c>
      <c r="T258" s="14">
        <f t="shared" si="19"/>
        <v>40267.245717592588</v>
      </c>
      <c r="U258">
        <f t="shared" si="15"/>
        <v>2011</v>
      </c>
    </row>
    <row r="259" spans="1:21" ht="60" hidden="1" x14ac:dyDescent="0.25">
      <c r="A259">
        <v>256</v>
      </c>
      <c r="B259" s="3" t="s">
        <v>257</v>
      </c>
      <c r="C259" s="3" t="s">
        <v>4366</v>
      </c>
      <c r="D259" s="6">
        <v>13000</v>
      </c>
      <c r="E259" s="8">
        <v>18083</v>
      </c>
      <c r="F259" t="s">
        <v>8218</v>
      </c>
      <c r="G259" t="s">
        <v>8223</v>
      </c>
      <c r="H259" t="s">
        <v>8245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8267</v>
      </c>
      <c r="O259">
        <f t="shared" si="16"/>
        <v>139</v>
      </c>
      <c r="P259">
        <f t="shared" si="17"/>
        <v>65.760000000000005</v>
      </c>
      <c r="Q259" s="10" t="s">
        <v>8308</v>
      </c>
      <c r="R259" t="s">
        <v>8309</v>
      </c>
      <c r="S259" s="14">
        <f t="shared" si="18"/>
        <v>41319.769293981481</v>
      </c>
      <c r="T259" s="14">
        <f t="shared" si="19"/>
        <v>40205.174849537041</v>
      </c>
      <c r="U259">
        <f t="shared" ref="U259:U322" si="20">YEAR(S259)</f>
        <v>2013</v>
      </c>
    </row>
    <row r="260" spans="1:21" ht="60" hidden="1" x14ac:dyDescent="0.25">
      <c r="A260">
        <v>257</v>
      </c>
      <c r="B260" s="3" t="s">
        <v>258</v>
      </c>
      <c r="C260" s="3" t="s">
        <v>4367</v>
      </c>
      <c r="D260" s="6">
        <v>35000</v>
      </c>
      <c r="E260" s="8">
        <v>37354.269999999997</v>
      </c>
      <c r="F260" t="s">
        <v>8218</v>
      </c>
      <c r="G260" t="s">
        <v>8223</v>
      </c>
      <c r="H260" t="s">
        <v>8245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8267</v>
      </c>
      <c r="O260">
        <f t="shared" ref="O260:O323" si="21">ROUND(E260/D260*100,0)</f>
        <v>107</v>
      </c>
      <c r="P260">
        <f t="shared" ref="P260:P323" si="22">IFERROR(ROUND(E260/L260,2),0)</f>
        <v>66.7</v>
      </c>
      <c r="Q260" s="10" t="s">
        <v>8308</v>
      </c>
      <c r="R260" t="s">
        <v>8309</v>
      </c>
      <c r="S260" s="14">
        <f t="shared" ref="S260:S323" si="23">(((J260/60)/60)/24)+DATE(1970,1,1)</f>
        <v>42479.626875000002</v>
      </c>
      <c r="T260" s="14">
        <f t="shared" ref="T260:T323" si="24">(((J270/60)/60)/24)+DATE(1970,1,1)</f>
        <v>41785.452534722222</v>
      </c>
      <c r="U260">
        <f t="shared" si="20"/>
        <v>2016</v>
      </c>
    </row>
    <row r="261" spans="1:21" ht="60" hidden="1" x14ac:dyDescent="0.25">
      <c r="A261">
        <v>258</v>
      </c>
      <c r="B261" s="3" t="s">
        <v>259</v>
      </c>
      <c r="C261" s="3" t="s">
        <v>4368</v>
      </c>
      <c r="D261" s="6">
        <v>30000</v>
      </c>
      <c r="E261" s="8">
        <v>57342</v>
      </c>
      <c r="F261" t="s">
        <v>8218</v>
      </c>
      <c r="G261" t="s">
        <v>8223</v>
      </c>
      <c r="H261" t="s">
        <v>8245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8267</v>
      </c>
      <c r="O261">
        <f t="shared" si="21"/>
        <v>191</v>
      </c>
      <c r="P261">
        <f t="shared" si="22"/>
        <v>83.35</v>
      </c>
      <c r="Q261" s="10" t="s">
        <v>8308</v>
      </c>
      <c r="R261" t="s">
        <v>8309</v>
      </c>
      <c r="S261" s="14">
        <f t="shared" si="23"/>
        <v>40682.051689814813</v>
      </c>
      <c r="T261" s="14">
        <f t="shared" si="24"/>
        <v>40809.15252314815</v>
      </c>
      <c r="U261">
        <f t="shared" si="20"/>
        <v>2011</v>
      </c>
    </row>
    <row r="262" spans="1:21" ht="60" hidden="1" x14ac:dyDescent="0.25">
      <c r="A262">
        <v>259</v>
      </c>
      <c r="B262" s="3" t="s">
        <v>260</v>
      </c>
      <c r="C262" s="3" t="s">
        <v>4369</v>
      </c>
      <c r="D262" s="6">
        <v>75000</v>
      </c>
      <c r="E262" s="8">
        <v>98953.42</v>
      </c>
      <c r="F262" t="s">
        <v>8218</v>
      </c>
      <c r="G262" t="s">
        <v>8223</v>
      </c>
      <c r="H262" t="s">
        <v>8245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8267</v>
      </c>
      <c r="O262">
        <f t="shared" si="21"/>
        <v>132</v>
      </c>
      <c r="P262">
        <f t="shared" si="22"/>
        <v>105.05</v>
      </c>
      <c r="Q262" s="10" t="s">
        <v>8308</v>
      </c>
      <c r="R262" t="s">
        <v>8309</v>
      </c>
      <c r="S262" s="14">
        <f t="shared" si="23"/>
        <v>42072.738067129627</v>
      </c>
      <c r="T262" s="14">
        <f t="shared" si="24"/>
        <v>42758.197013888886</v>
      </c>
      <c r="U262">
        <f t="shared" si="20"/>
        <v>2015</v>
      </c>
    </row>
    <row r="263" spans="1:21" ht="45" hidden="1" x14ac:dyDescent="0.25">
      <c r="A263">
        <v>260</v>
      </c>
      <c r="B263" s="3" t="s">
        <v>261</v>
      </c>
      <c r="C263" s="3" t="s">
        <v>4370</v>
      </c>
      <c r="D263" s="6">
        <v>10000</v>
      </c>
      <c r="E263" s="8">
        <v>10640</v>
      </c>
      <c r="F263" t="s">
        <v>8218</v>
      </c>
      <c r="G263" t="s">
        <v>8223</v>
      </c>
      <c r="H263" t="s">
        <v>8245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8267</v>
      </c>
      <c r="O263">
        <f t="shared" si="21"/>
        <v>106</v>
      </c>
      <c r="P263">
        <f t="shared" si="22"/>
        <v>120.91</v>
      </c>
      <c r="Q263" s="10" t="s">
        <v>8308</v>
      </c>
      <c r="R263" t="s">
        <v>8309</v>
      </c>
      <c r="S263" s="14">
        <f t="shared" si="23"/>
        <v>40330.755543981482</v>
      </c>
      <c r="T263" s="14">
        <f t="shared" si="24"/>
        <v>40637.866550925923</v>
      </c>
      <c r="U263">
        <f t="shared" si="20"/>
        <v>2010</v>
      </c>
    </row>
    <row r="264" spans="1:21" ht="45" hidden="1" x14ac:dyDescent="0.25">
      <c r="A264">
        <v>261</v>
      </c>
      <c r="B264" s="3" t="s">
        <v>262</v>
      </c>
      <c r="C264" s="3" t="s">
        <v>4371</v>
      </c>
      <c r="D264" s="6">
        <v>20000</v>
      </c>
      <c r="E264" s="8">
        <v>21480</v>
      </c>
      <c r="F264" t="s">
        <v>8218</v>
      </c>
      <c r="G264" t="s">
        <v>8223</v>
      </c>
      <c r="H264" t="s">
        <v>8245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8267</v>
      </c>
      <c r="O264">
        <f t="shared" si="21"/>
        <v>107</v>
      </c>
      <c r="P264">
        <f t="shared" si="22"/>
        <v>97.64</v>
      </c>
      <c r="Q264" s="10" t="s">
        <v>8308</v>
      </c>
      <c r="R264" t="s">
        <v>8309</v>
      </c>
      <c r="S264" s="14">
        <f t="shared" si="23"/>
        <v>41017.885462962964</v>
      </c>
      <c r="T264" s="14">
        <f t="shared" si="24"/>
        <v>41612.10024305556</v>
      </c>
      <c r="U264">
        <f t="shared" si="20"/>
        <v>2012</v>
      </c>
    </row>
    <row r="265" spans="1:21" ht="30" hidden="1" x14ac:dyDescent="0.25">
      <c r="A265">
        <v>262</v>
      </c>
      <c r="B265" s="3" t="s">
        <v>263</v>
      </c>
      <c r="C265" s="3" t="s">
        <v>4372</v>
      </c>
      <c r="D265" s="6">
        <v>2500</v>
      </c>
      <c r="E265" s="8">
        <v>6000</v>
      </c>
      <c r="F265" t="s">
        <v>8218</v>
      </c>
      <c r="G265" t="s">
        <v>8223</v>
      </c>
      <c r="H265" t="s">
        <v>8245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8267</v>
      </c>
      <c r="O265">
        <f t="shared" si="21"/>
        <v>240</v>
      </c>
      <c r="P265">
        <f t="shared" si="22"/>
        <v>41.38</v>
      </c>
      <c r="Q265" s="10" t="s">
        <v>8308</v>
      </c>
      <c r="R265" t="s">
        <v>8309</v>
      </c>
      <c r="S265" s="14">
        <f t="shared" si="23"/>
        <v>40555.24800925926</v>
      </c>
      <c r="T265" s="14">
        <f t="shared" si="24"/>
        <v>40235.900358796294</v>
      </c>
      <c r="U265">
        <f t="shared" si="20"/>
        <v>2011</v>
      </c>
    </row>
    <row r="266" spans="1:21" ht="60" hidden="1" x14ac:dyDescent="0.25">
      <c r="A266">
        <v>263</v>
      </c>
      <c r="B266" s="3" t="s">
        <v>264</v>
      </c>
      <c r="C266" s="3" t="s">
        <v>4373</v>
      </c>
      <c r="D266" s="6">
        <v>25000</v>
      </c>
      <c r="E266" s="8">
        <v>29520.27</v>
      </c>
      <c r="F266" t="s">
        <v>8218</v>
      </c>
      <c r="G266" t="s">
        <v>8223</v>
      </c>
      <c r="H266" t="s">
        <v>8245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8267</v>
      </c>
      <c r="O266">
        <f t="shared" si="21"/>
        <v>118</v>
      </c>
      <c r="P266">
        <f t="shared" si="22"/>
        <v>30.65</v>
      </c>
      <c r="Q266" s="10" t="s">
        <v>8308</v>
      </c>
      <c r="R266" t="s">
        <v>8309</v>
      </c>
      <c r="S266" s="14">
        <f t="shared" si="23"/>
        <v>41149.954791666663</v>
      </c>
      <c r="T266" s="14">
        <f t="shared" si="24"/>
        <v>40697.498449074075</v>
      </c>
      <c r="U266">
        <f t="shared" si="20"/>
        <v>2012</v>
      </c>
    </row>
    <row r="267" spans="1:21" ht="60" hidden="1" x14ac:dyDescent="0.25">
      <c r="A267">
        <v>264</v>
      </c>
      <c r="B267" s="3" t="s">
        <v>265</v>
      </c>
      <c r="C267" s="3" t="s">
        <v>4374</v>
      </c>
      <c r="D267" s="6">
        <v>5000</v>
      </c>
      <c r="E267" s="8">
        <v>5910</v>
      </c>
      <c r="F267" t="s">
        <v>8218</v>
      </c>
      <c r="G267" t="s">
        <v>8223</v>
      </c>
      <c r="H267" t="s">
        <v>8245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8267</v>
      </c>
      <c r="O267">
        <f t="shared" si="21"/>
        <v>118</v>
      </c>
      <c r="P267">
        <f t="shared" si="22"/>
        <v>64.95</v>
      </c>
      <c r="Q267" s="10" t="s">
        <v>8308</v>
      </c>
      <c r="R267" t="s">
        <v>8309</v>
      </c>
      <c r="S267" s="14">
        <f t="shared" si="23"/>
        <v>41010.620312500003</v>
      </c>
      <c r="T267" s="14">
        <f t="shared" si="24"/>
        <v>40969.912372685183</v>
      </c>
      <c r="U267">
        <f t="shared" si="20"/>
        <v>2012</v>
      </c>
    </row>
    <row r="268" spans="1:21" ht="60" hidden="1" x14ac:dyDescent="0.25">
      <c r="A268">
        <v>265</v>
      </c>
      <c r="B268" s="3" t="s">
        <v>266</v>
      </c>
      <c r="C268" s="3" t="s">
        <v>4375</v>
      </c>
      <c r="D268" s="6">
        <v>5000</v>
      </c>
      <c r="E268" s="8">
        <v>5555</v>
      </c>
      <c r="F268" t="s">
        <v>8218</v>
      </c>
      <c r="G268" t="s">
        <v>8223</v>
      </c>
      <c r="H268" t="s">
        <v>8245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8267</v>
      </c>
      <c r="O268">
        <f t="shared" si="21"/>
        <v>111</v>
      </c>
      <c r="P268">
        <f t="shared" si="22"/>
        <v>95.78</v>
      </c>
      <c r="Q268" s="10" t="s">
        <v>8308</v>
      </c>
      <c r="R268" t="s">
        <v>8309</v>
      </c>
      <c r="S268" s="14">
        <f t="shared" si="23"/>
        <v>40267.245717592588</v>
      </c>
      <c r="T268" s="14">
        <f t="shared" si="24"/>
        <v>41193.032013888893</v>
      </c>
      <c r="U268">
        <f t="shared" si="20"/>
        <v>2010</v>
      </c>
    </row>
    <row r="269" spans="1:21" ht="60" hidden="1" x14ac:dyDescent="0.25">
      <c r="A269">
        <v>266</v>
      </c>
      <c r="B269" s="3" t="s">
        <v>267</v>
      </c>
      <c r="C269" s="3" t="s">
        <v>4376</v>
      </c>
      <c r="D269" s="6">
        <v>1000</v>
      </c>
      <c r="E269" s="8">
        <v>1455</v>
      </c>
      <c r="F269" t="s">
        <v>8218</v>
      </c>
      <c r="G269" t="s">
        <v>8223</v>
      </c>
      <c r="H269" t="s">
        <v>8245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8267</v>
      </c>
      <c r="O269">
        <f t="shared" si="21"/>
        <v>146</v>
      </c>
      <c r="P269">
        <f t="shared" si="22"/>
        <v>40.42</v>
      </c>
      <c r="Q269" s="10" t="s">
        <v>8308</v>
      </c>
      <c r="R269" t="s">
        <v>8309</v>
      </c>
      <c r="S269" s="14">
        <f t="shared" si="23"/>
        <v>40205.174849537041</v>
      </c>
      <c r="T269" s="14">
        <f t="shared" si="24"/>
        <v>40967.081874999996</v>
      </c>
      <c r="U269">
        <f t="shared" si="20"/>
        <v>2010</v>
      </c>
    </row>
    <row r="270" spans="1:21" ht="45" hidden="1" x14ac:dyDescent="0.25">
      <c r="A270">
        <v>267</v>
      </c>
      <c r="B270" s="3" t="s">
        <v>268</v>
      </c>
      <c r="C270" s="3" t="s">
        <v>4377</v>
      </c>
      <c r="D270" s="6">
        <v>9850</v>
      </c>
      <c r="E270" s="8">
        <v>12965.44</v>
      </c>
      <c r="F270" t="s">
        <v>8218</v>
      </c>
      <c r="G270" t="s">
        <v>8224</v>
      </c>
      <c r="H270" t="s">
        <v>8246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8267</v>
      </c>
      <c r="O270">
        <f t="shared" si="21"/>
        <v>132</v>
      </c>
      <c r="P270">
        <f t="shared" si="22"/>
        <v>78.58</v>
      </c>
      <c r="Q270" s="10" t="s">
        <v>8308</v>
      </c>
      <c r="R270" t="s">
        <v>8309</v>
      </c>
      <c r="S270" s="14">
        <f t="shared" si="23"/>
        <v>41785.452534722222</v>
      </c>
      <c r="T270" s="14">
        <f t="shared" si="24"/>
        <v>42117.891423611116</v>
      </c>
      <c r="U270">
        <f t="shared" si="20"/>
        <v>2014</v>
      </c>
    </row>
    <row r="271" spans="1:21" ht="60" hidden="1" x14ac:dyDescent="0.25">
      <c r="A271">
        <v>268</v>
      </c>
      <c r="B271" s="3" t="s">
        <v>269</v>
      </c>
      <c r="C271" s="3" t="s">
        <v>4378</v>
      </c>
      <c r="D271" s="6">
        <v>5000</v>
      </c>
      <c r="E271" s="8">
        <v>5570</v>
      </c>
      <c r="F271" t="s">
        <v>8218</v>
      </c>
      <c r="G271" t="s">
        <v>8223</v>
      </c>
      <c r="H271" t="s">
        <v>8245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8267</v>
      </c>
      <c r="O271">
        <f t="shared" si="21"/>
        <v>111</v>
      </c>
      <c r="P271">
        <f t="shared" si="22"/>
        <v>50.18</v>
      </c>
      <c r="Q271" s="10" t="s">
        <v>8308</v>
      </c>
      <c r="R271" t="s">
        <v>8309</v>
      </c>
      <c r="S271" s="14">
        <f t="shared" si="23"/>
        <v>40809.15252314815</v>
      </c>
      <c r="T271" s="14">
        <f t="shared" si="24"/>
        <v>41164.040960648148</v>
      </c>
      <c r="U271">
        <f t="shared" si="20"/>
        <v>2011</v>
      </c>
    </row>
    <row r="272" spans="1:21" ht="60" hidden="1" x14ac:dyDescent="0.25">
      <c r="A272">
        <v>269</v>
      </c>
      <c r="B272" s="3" t="s">
        <v>270</v>
      </c>
      <c r="C272" s="3" t="s">
        <v>4379</v>
      </c>
      <c r="D272" s="6">
        <v>100000</v>
      </c>
      <c r="E272" s="8">
        <v>147233.76999999999</v>
      </c>
      <c r="F272" t="s">
        <v>8218</v>
      </c>
      <c r="G272" t="s">
        <v>8225</v>
      </c>
      <c r="H272" t="s">
        <v>8247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8267</v>
      </c>
      <c r="O272">
        <f t="shared" si="21"/>
        <v>147</v>
      </c>
      <c r="P272">
        <f t="shared" si="22"/>
        <v>92.25</v>
      </c>
      <c r="Q272" s="10" t="s">
        <v>8308</v>
      </c>
      <c r="R272" t="s">
        <v>8309</v>
      </c>
      <c r="S272" s="14">
        <f t="shared" si="23"/>
        <v>42758.197013888886</v>
      </c>
      <c r="T272" s="14">
        <f t="shared" si="24"/>
        <v>42759.244166666671</v>
      </c>
      <c r="U272">
        <f t="shared" si="20"/>
        <v>2017</v>
      </c>
    </row>
    <row r="273" spans="1:21" ht="45" hidden="1" x14ac:dyDescent="0.25">
      <c r="A273">
        <v>270</v>
      </c>
      <c r="B273" s="3" t="s">
        <v>271</v>
      </c>
      <c r="C273" s="3" t="s">
        <v>4380</v>
      </c>
      <c r="D273" s="6">
        <v>2300</v>
      </c>
      <c r="E273" s="8">
        <v>3510</v>
      </c>
      <c r="F273" t="s">
        <v>8218</v>
      </c>
      <c r="G273" t="s">
        <v>8223</v>
      </c>
      <c r="H273" t="s">
        <v>8245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8267</v>
      </c>
      <c r="O273">
        <f t="shared" si="21"/>
        <v>153</v>
      </c>
      <c r="P273">
        <f t="shared" si="22"/>
        <v>57.54</v>
      </c>
      <c r="Q273" s="10" t="s">
        <v>8308</v>
      </c>
      <c r="R273" t="s">
        <v>8309</v>
      </c>
      <c r="S273" s="14">
        <f t="shared" si="23"/>
        <v>40637.866550925923</v>
      </c>
      <c r="T273" s="14">
        <f t="shared" si="24"/>
        <v>41744.590682870366</v>
      </c>
      <c r="U273">
        <f t="shared" si="20"/>
        <v>2011</v>
      </c>
    </row>
    <row r="274" spans="1:21" ht="60" hidden="1" x14ac:dyDescent="0.25">
      <c r="A274">
        <v>271</v>
      </c>
      <c r="B274" s="3" t="s">
        <v>272</v>
      </c>
      <c r="C274" s="3" t="s">
        <v>4381</v>
      </c>
      <c r="D274" s="6">
        <v>30000</v>
      </c>
      <c r="E274" s="8">
        <v>31404</v>
      </c>
      <c r="F274" t="s">
        <v>8218</v>
      </c>
      <c r="G274" t="s">
        <v>8223</v>
      </c>
      <c r="H274" t="s">
        <v>8245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8267</v>
      </c>
      <c r="O274">
        <f t="shared" si="21"/>
        <v>105</v>
      </c>
      <c r="P274">
        <f t="shared" si="22"/>
        <v>109.42</v>
      </c>
      <c r="Q274" s="10" t="s">
        <v>8308</v>
      </c>
      <c r="R274" t="s">
        <v>8309</v>
      </c>
      <c r="S274" s="14">
        <f t="shared" si="23"/>
        <v>41612.10024305556</v>
      </c>
      <c r="T274" s="14">
        <f t="shared" si="24"/>
        <v>39950.163344907407</v>
      </c>
      <c r="U274">
        <f t="shared" si="20"/>
        <v>2013</v>
      </c>
    </row>
    <row r="275" spans="1:21" ht="60" hidden="1" x14ac:dyDescent="0.25">
      <c r="A275">
        <v>272</v>
      </c>
      <c r="B275" s="3" t="s">
        <v>273</v>
      </c>
      <c r="C275" s="3" t="s">
        <v>4382</v>
      </c>
      <c r="D275" s="6">
        <v>3000</v>
      </c>
      <c r="E275" s="8">
        <v>5323.01</v>
      </c>
      <c r="F275" t="s">
        <v>8218</v>
      </c>
      <c r="G275" t="s">
        <v>8223</v>
      </c>
      <c r="H275" t="s">
        <v>8245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8267</v>
      </c>
      <c r="O275">
        <f t="shared" si="21"/>
        <v>177</v>
      </c>
      <c r="P275">
        <f t="shared" si="22"/>
        <v>81.89</v>
      </c>
      <c r="Q275" s="10" t="s">
        <v>8308</v>
      </c>
      <c r="R275" t="s">
        <v>8309</v>
      </c>
      <c r="S275" s="14">
        <f t="shared" si="23"/>
        <v>40235.900358796294</v>
      </c>
      <c r="T275" s="14">
        <f t="shared" si="24"/>
        <v>40194.920046296298</v>
      </c>
      <c r="U275">
        <f t="shared" si="20"/>
        <v>2010</v>
      </c>
    </row>
    <row r="276" spans="1:21" ht="60" hidden="1" x14ac:dyDescent="0.25">
      <c r="A276">
        <v>273</v>
      </c>
      <c r="B276" s="3" t="s">
        <v>274</v>
      </c>
      <c r="C276" s="3" t="s">
        <v>4383</v>
      </c>
      <c r="D276" s="6">
        <v>5000</v>
      </c>
      <c r="E276" s="8">
        <v>5388.79</v>
      </c>
      <c r="F276" t="s">
        <v>8218</v>
      </c>
      <c r="G276" t="s">
        <v>8223</v>
      </c>
      <c r="H276" t="s">
        <v>8245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8267</v>
      </c>
      <c r="O276">
        <f t="shared" si="21"/>
        <v>108</v>
      </c>
      <c r="P276">
        <f t="shared" si="22"/>
        <v>45.67</v>
      </c>
      <c r="Q276" s="10" t="s">
        <v>8308</v>
      </c>
      <c r="R276" t="s">
        <v>8309</v>
      </c>
      <c r="S276" s="14">
        <f t="shared" si="23"/>
        <v>40697.498449074075</v>
      </c>
      <c r="T276" s="14">
        <f t="shared" si="24"/>
        <v>40675.71</v>
      </c>
      <c r="U276">
        <f t="shared" si="20"/>
        <v>2011</v>
      </c>
    </row>
    <row r="277" spans="1:21" ht="60" hidden="1" x14ac:dyDescent="0.25">
      <c r="A277">
        <v>274</v>
      </c>
      <c r="B277" s="3" t="s">
        <v>275</v>
      </c>
      <c r="C277" s="3" t="s">
        <v>4384</v>
      </c>
      <c r="D277" s="6">
        <v>4000</v>
      </c>
      <c r="E277" s="8">
        <v>6240</v>
      </c>
      <c r="F277" t="s">
        <v>8218</v>
      </c>
      <c r="G277" t="s">
        <v>8223</v>
      </c>
      <c r="H277" t="s">
        <v>8245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8267</v>
      </c>
      <c r="O277">
        <f t="shared" si="21"/>
        <v>156</v>
      </c>
      <c r="P277">
        <f t="shared" si="22"/>
        <v>55.22</v>
      </c>
      <c r="Q277" s="10" t="s">
        <v>8308</v>
      </c>
      <c r="R277" t="s">
        <v>8309</v>
      </c>
      <c r="S277" s="14">
        <f t="shared" si="23"/>
        <v>40969.912372685183</v>
      </c>
      <c r="T277" s="14">
        <f t="shared" si="24"/>
        <v>40904.738194444442</v>
      </c>
      <c r="U277">
        <f t="shared" si="20"/>
        <v>2012</v>
      </c>
    </row>
    <row r="278" spans="1:21" ht="45" hidden="1" x14ac:dyDescent="0.25">
      <c r="A278">
        <v>275</v>
      </c>
      <c r="B278" s="3" t="s">
        <v>276</v>
      </c>
      <c r="C278" s="3" t="s">
        <v>4385</v>
      </c>
      <c r="D278" s="6">
        <v>20000</v>
      </c>
      <c r="E278" s="8">
        <v>21679</v>
      </c>
      <c r="F278" t="s">
        <v>8218</v>
      </c>
      <c r="G278" t="s">
        <v>8223</v>
      </c>
      <c r="H278" t="s">
        <v>8245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8267</v>
      </c>
      <c r="O278">
        <f t="shared" si="21"/>
        <v>108</v>
      </c>
      <c r="P278">
        <f t="shared" si="22"/>
        <v>65.3</v>
      </c>
      <c r="Q278" s="10" t="s">
        <v>8308</v>
      </c>
      <c r="R278" t="s">
        <v>8309</v>
      </c>
      <c r="S278" s="14">
        <f t="shared" si="23"/>
        <v>41193.032013888893</v>
      </c>
      <c r="T278" s="14">
        <f t="shared" si="24"/>
        <v>41506.756111111114</v>
      </c>
      <c r="U278">
        <f t="shared" si="20"/>
        <v>2012</v>
      </c>
    </row>
    <row r="279" spans="1:21" ht="60" hidden="1" x14ac:dyDescent="0.25">
      <c r="A279">
        <v>276</v>
      </c>
      <c r="B279" s="3" t="s">
        <v>277</v>
      </c>
      <c r="C279" s="3" t="s">
        <v>4386</v>
      </c>
      <c r="D279" s="6">
        <v>4000</v>
      </c>
      <c r="E279" s="8">
        <v>5904</v>
      </c>
      <c r="F279" t="s">
        <v>8218</v>
      </c>
      <c r="G279" t="s">
        <v>8223</v>
      </c>
      <c r="H279" t="s">
        <v>8245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8267</v>
      </c>
      <c r="O279">
        <f t="shared" si="21"/>
        <v>148</v>
      </c>
      <c r="P279">
        <f t="shared" si="22"/>
        <v>95.23</v>
      </c>
      <c r="Q279" s="10" t="s">
        <v>8308</v>
      </c>
      <c r="R279" t="s">
        <v>8309</v>
      </c>
      <c r="S279" s="14">
        <f t="shared" si="23"/>
        <v>40967.081874999996</v>
      </c>
      <c r="T279" s="14">
        <f t="shared" si="24"/>
        <v>41313.816249999996</v>
      </c>
      <c r="U279">
        <f t="shared" si="20"/>
        <v>2012</v>
      </c>
    </row>
    <row r="280" spans="1:21" ht="60" hidden="1" x14ac:dyDescent="0.25">
      <c r="A280">
        <v>277</v>
      </c>
      <c r="B280" s="3" t="s">
        <v>278</v>
      </c>
      <c r="C280" s="3" t="s">
        <v>4387</v>
      </c>
      <c r="D280" s="6">
        <v>65000</v>
      </c>
      <c r="E280" s="8">
        <v>71748</v>
      </c>
      <c r="F280" t="s">
        <v>8218</v>
      </c>
      <c r="G280" t="s">
        <v>8223</v>
      </c>
      <c r="H280" t="s">
        <v>8245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8267</v>
      </c>
      <c r="O280">
        <f t="shared" si="21"/>
        <v>110</v>
      </c>
      <c r="P280">
        <f t="shared" si="22"/>
        <v>75.44</v>
      </c>
      <c r="Q280" s="10" t="s">
        <v>8308</v>
      </c>
      <c r="R280" t="s">
        <v>8309</v>
      </c>
      <c r="S280" s="14">
        <f t="shared" si="23"/>
        <v>42117.891423611116</v>
      </c>
      <c r="T280" s="14">
        <f t="shared" si="24"/>
        <v>41184.277986111112</v>
      </c>
      <c r="U280">
        <f t="shared" si="20"/>
        <v>2015</v>
      </c>
    </row>
    <row r="281" spans="1:21" ht="45" hidden="1" x14ac:dyDescent="0.25">
      <c r="A281">
        <v>278</v>
      </c>
      <c r="B281" s="3" t="s">
        <v>279</v>
      </c>
      <c r="C281" s="3" t="s">
        <v>4388</v>
      </c>
      <c r="D281" s="6">
        <v>27000</v>
      </c>
      <c r="E281" s="8">
        <v>40594</v>
      </c>
      <c r="F281" t="s">
        <v>8218</v>
      </c>
      <c r="G281" t="s">
        <v>8223</v>
      </c>
      <c r="H281" t="s">
        <v>8245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8267</v>
      </c>
      <c r="O281">
        <f t="shared" si="21"/>
        <v>150</v>
      </c>
      <c r="P281">
        <f t="shared" si="22"/>
        <v>97.82</v>
      </c>
      <c r="Q281" s="10" t="s">
        <v>8308</v>
      </c>
      <c r="R281" t="s">
        <v>8309</v>
      </c>
      <c r="S281" s="14">
        <f t="shared" si="23"/>
        <v>41164.040960648148</v>
      </c>
      <c r="T281" s="14">
        <f t="shared" si="24"/>
        <v>41051.168900462959</v>
      </c>
      <c r="U281">
        <f t="shared" si="20"/>
        <v>2012</v>
      </c>
    </row>
    <row r="282" spans="1:21" ht="60" hidden="1" x14ac:dyDescent="0.25">
      <c r="A282">
        <v>279</v>
      </c>
      <c r="B282" s="3" t="s">
        <v>280</v>
      </c>
      <c r="C282" s="3" t="s">
        <v>4389</v>
      </c>
      <c r="D282" s="6">
        <v>17000</v>
      </c>
      <c r="E282" s="8">
        <v>26744.11</v>
      </c>
      <c r="F282" t="s">
        <v>8218</v>
      </c>
      <c r="G282" t="s">
        <v>8223</v>
      </c>
      <c r="H282" t="s">
        <v>8245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8267</v>
      </c>
      <c r="O282">
        <f t="shared" si="21"/>
        <v>157</v>
      </c>
      <c r="P282">
        <f t="shared" si="22"/>
        <v>87.69</v>
      </c>
      <c r="Q282" s="10" t="s">
        <v>8308</v>
      </c>
      <c r="R282" t="s">
        <v>8309</v>
      </c>
      <c r="S282" s="14">
        <f t="shared" si="23"/>
        <v>42759.244166666671</v>
      </c>
      <c r="T282" s="14">
        <f t="shared" si="24"/>
        <v>41550.456412037034</v>
      </c>
      <c r="U282">
        <f t="shared" si="20"/>
        <v>2017</v>
      </c>
    </row>
    <row r="283" spans="1:21" ht="60" hidden="1" x14ac:dyDescent="0.25">
      <c r="A283">
        <v>280</v>
      </c>
      <c r="B283" s="3" t="s">
        <v>281</v>
      </c>
      <c r="C283" s="3" t="s">
        <v>4390</v>
      </c>
      <c r="D283" s="6">
        <v>75000</v>
      </c>
      <c r="E283" s="8">
        <v>117108</v>
      </c>
      <c r="F283" t="s">
        <v>8218</v>
      </c>
      <c r="G283" t="s">
        <v>8223</v>
      </c>
      <c r="H283" t="s">
        <v>8245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8267</v>
      </c>
      <c r="O283">
        <f t="shared" si="21"/>
        <v>156</v>
      </c>
      <c r="P283">
        <f t="shared" si="22"/>
        <v>54.75</v>
      </c>
      <c r="Q283" s="10" t="s">
        <v>8308</v>
      </c>
      <c r="R283" t="s">
        <v>8309</v>
      </c>
      <c r="S283" s="14">
        <f t="shared" si="23"/>
        <v>41744.590682870366</v>
      </c>
      <c r="T283" s="14">
        <f t="shared" si="24"/>
        <v>40526.36917824074</v>
      </c>
      <c r="U283">
        <f t="shared" si="20"/>
        <v>2014</v>
      </c>
    </row>
    <row r="284" spans="1:21" ht="60" hidden="1" x14ac:dyDescent="0.25">
      <c r="A284">
        <v>281</v>
      </c>
      <c r="B284" s="3" t="s">
        <v>282</v>
      </c>
      <c r="C284" s="3" t="s">
        <v>4391</v>
      </c>
      <c r="D284" s="6">
        <v>5500</v>
      </c>
      <c r="E284" s="8">
        <v>6632.32</v>
      </c>
      <c r="F284" t="s">
        <v>8218</v>
      </c>
      <c r="G284" t="s">
        <v>8223</v>
      </c>
      <c r="H284" t="s">
        <v>8245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8267</v>
      </c>
      <c r="O284">
        <f t="shared" si="21"/>
        <v>121</v>
      </c>
      <c r="P284">
        <f t="shared" si="22"/>
        <v>83.95</v>
      </c>
      <c r="Q284" s="10" t="s">
        <v>8308</v>
      </c>
      <c r="R284" t="s">
        <v>8309</v>
      </c>
      <c r="S284" s="14">
        <f t="shared" si="23"/>
        <v>39950.163344907407</v>
      </c>
      <c r="T284" s="14">
        <f t="shared" si="24"/>
        <v>41376.769050925926</v>
      </c>
      <c r="U284">
        <f t="shared" si="20"/>
        <v>2009</v>
      </c>
    </row>
    <row r="285" spans="1:21" ht="45" hidden="1" x14ac:dyDescent="0.25">
      <c r="A285">
        <v>282</v>
      </c>
      <c r="B285" s="3" t="s">
        <v>283</v>
      </c>
      <c r="C285" s="3" t="s">
        <v>4392</v>
      </c>
      <c r="D285" s="6">
        <v>45000</v>
      </c>
      <c r="E285" s="8">
        <v>45535</v>
      </c>
      <c r="F285" t="s">
        <v>8218</v>
      </c>
      <c r="G285" t="s">
        <v>8223</v>
      </c>
      <c r="H285" t="s">
        <v>8245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8267</v>
      </c>
      <c r="O285">
        <f t="shared" si="21"/>
        <v>101</v>
      </c>
      <c r="P285">
        <f t="shared" si="22"/>
        <v>254.39</v>
      </c>
      <c r="Q285" s="10" t="s">
        <v>8308</v>
      </c>
      <c r="R285" t="s">
        <v>8309</v>
      </c>
      <c r="S285" s="14">
        <f t="shared" si="23"/>
        <v>40194.920046296298</v>
      </c>
      <c r="T285" s="14">
        <f t="shared" si="24"/>
        <v>40812.803229166668</v>
      </c>
      <c r="U285">
        <f t="shared" si="20"/>
        <v>2010</v>
      </c>
    </row>
    <row r="286" spans="1:21" ht="30" hidden="1" x14ac:dyDescent="0.25">
      <c r="A286">
        <v>283</v>
      </c>
      <c r="B286" s="3" t="s">
        <v>284</v>
      </c>
      <c r="C286" s="3" t="s">
        <v>4393</v>
      </c>
      <c r="D286" s="6">
        <v>18000</v>
      </c>
      <c r="E286" s="8">
        <v>20569.05</v>
      </c>
      <c r="F286" t="s">
        <v>8218</v>
      </c>
      <c r="G286" t="s">
        <v>8223</v>
      </c>
      <c r="H286" t="s">
        <v>8245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8267</v>
      </c>
      <c r="O286">
        <f t="shared" si="21"/>
        <v>114</v>
      </c>
      <c r="P286">
        <f t="shared" si="22"/>
        <v>101.83</v>
      </c>
      <c r="Q286" s="10" t="s">
        <v>8308</v>
      </c>
      <c r="R286" t="s">
        <v>8309</v>
      </c>
      <c r="S286" s="14">
        <f t="shared" si="23"/>
        <v>40675.71</v>
      </c>
      <c r="T286" s="14">
        <f t="shared" si="24"/>
        <v>41719.667986111112</v>
      </c>
      <c r="U286">
        <f t="shared" si="20"/>
        <v>2011</v>
      </c>
    </row>
    <row r="287" spans="1:21" ht="60" hidden="1" x14ac:dyDescent="0.25">
      <c r="A287">
        <v>284</v>
      </c>
      <c r="B287" s="3" t="s">
        <v>285</v>
      </c>
      <c r="C287" s="3" t="s">
        <v>4394</v>
      </c>
      <c r="D287" s="6">
        <v>40000</v>
      </c>
      <c r="E287" s="8">
        <v>41850.46</v>
      </c>
      <c r="F287" t="s">
        <v>8218</v>
      </c>
      <c r="G287" t="s">
        <v>8223</v>
      </c>
      <c r="H287" t="s">
        <v>8245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8267</v>
      </c>
      <c r="O287">
        <f t="shared" si="21"/>
        <v>105</v>
      </c>
      <c r="P287">
        <f t="shared" si="22"/>
        <v>55.07</v>
      </c>
      <c r="Q287" s="10" t="s">
        <v>8308</v>
      </c>
      <c r="R287" t="s">
        <v>8309</v>
      </c>
      <c r="S287" s="14">
        <f t="shared" si="23"/>
        <v>40904.738194444442</v>
      </c>
      <c r="T287" s="14">
        <f t="shared" si="24"/>
        <v>40343.084421296298</v>
      </c>
      <c r="U287">
        <f t="shared" si="20"/>
        <v>2011</v>
      </c>
    </row>
    <row r="288" spans="1:21" ht="45" hidden="1" x14ac:dyDescent="0.25">
      <c r="A288">
        <v>285</v>
      </c>
      <c r="B288" s="3" t="s">
        <v>286</v>
      </c>
      <c r="C288" s="3" t="s">
        <v>4395</v>
      </c>
      <c r="D288" s="6">
        <v>14000</v>
      </c>
      <c r="E288" s="8">
        <v>32035.51</v>
      </c>
      <c r="F288" t="s">
        <v>8218</v>
      </c>
      <c r="G288" t="s">
        <v>8223</v>
      </c>
      <c r="H288" t="s">
        <v>8245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8267</v>
      </c>
      <c r="O288">
        <f t="shared" si="21"/>
        <v>229</v>
      </c>
      <c r="P288">
        <f t="shared" si="22"/>
        <v>56.9</v>
      </c>
      <c r="Q288" s="10" t="s">
        <v>8308</v>
      </c>
      <c r="R288" t="s">
        <v>8309</v>
      </c>
      <c r="S288" s="14">
        <f t="shared" si="23"/>
        <v>41506.756111111114</v>
      </c>
      <c r="T288" s="14">
        <f t="shared" si="24"/>
        <v>41519.004733796297</v>
      </c>
      <c r="U288">
        <f t="shared" si="20"/>
        <v>2013</v>
      </c>
    </row>
    <row r="289" spans="1:21" ht="60" hidden="1" x14ac:dyDescent="0.25">
      <c r="A289">
        <v>286</v>
      </c>
      <c r="B289" s="3" t="s">
        <v>287</v>
      </c>
      <c r="C289" s="3" t="s">
        <v>4396</v>
      </c>
      <c r="D289" s="6">
        <v>15000</v>
      </c>
      <c r="E289" s="8">
        <v>16373</v>
      </c>
      <c r="F289" t="s">
        <v>8218</v>
      </c>
      <c r="G289" t="s">
        <v>8223</v>
      </c>
      <c r="H289" t="s">
        <v>8245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8267</v>
      </c>
      <c r="O289">
        <f t="shared" si="21"/>
        <v>109</v>
      </c>
      <c r="P289">
        <f t="shared" si="22"/>
        <v>121.28</v>
      </c>
      <c r="Q289" s="10" t="s">
        <v>8308</v>
      </c>
      <c r="R289" t="s">
        <v>8309</v>
      </c>
      <c r="S289" s="14">
        <f t="shared" si="23"/>
        <v>41313.816249999996</v>
      </c>
      <c r="T289" s="14">
        <f t="shared" si="24"/>
        <v>41134.475497685184</v>
      </c>
      <c r="U289">
        <f t="shared" si="20"/>
        <v>2013</v>
      </c>
    </row>
    <row r="290" spans="1:21" ht="30" hidden="1" x14ac:dyDescent="0.25">
      <c r="A290">
        <v>287</v>
      </c>
      <c r="B290" s="3" t="s">
        <v>288</v>
      </c>
      <c r="C290" s="3" t="s">
        <v>4397</v>
      </c>
      <c r="D290" s="6">
        <v>15000</v>
      </c>
      <c r="E290" s="8">
        <v>26445</v>
      </c>
      <c r="F290" t="s">
        <v>8218</v>
      </c>
      <c r="G290" t="s">
        <v>8223</v>
      </c>
      <c r="H290" t="s">
        <v>8245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8267</v>
      </c>
      <c r="O290">
        <f t="shared" si="21"/>
        <v>176</v>
      </c>
      <c r="P290">
        <f t="shared" si="22"/>
        <v>91.19</v>
      </c>
      <c r="Q290" s="10" t="s">
        <v>8308</v>
      </c>
      <c r="R290" t="s">
        <v>8309</v>
      </c>
      <c r="S290" s="14">
        <f t="shared" si="23"/>
        <v>41184.277986111112</v>
      </c>
      <c r="T290" s="14">
        <f t="shared" si="24"/>
        <v>42089.72802083334</v>
      </c>
      <c r="U290">
        <f t="shared" si="20"/>
        <v>2012</v>
      </c>
    </row>
    <row r="291" spans="1:21" ht="60" hidden="1" x14ac:dyDescent="0.25">
      <c r="A291">
        <v>288</v>
      </c>
      <c r="B291" s="3" t="s">
        <v>289</v>
      </c>
      <c r="C291" s="3" t="s">
        <v>4398</v>
      </c>
      <c r="D291" s="6">
        <v>50000</v>
      </c>
      <c r="E291" s="8">
        <v>51605.31</v>
      </c>
      <c r="F291" t="s">
        <v>8218</v>
      </c>
      <c r="G291" t="s">
        <v>8223</v>
      </c>
      <c r="H291" t="s">
        <v>8245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8267</v>
      </c>
      <c r="O291">
        <f t="shared" si="21"/>
        <v>103</v>
      </c>
      <c r="P291">
        <f t="shared" si="22"/>
        <v>115.45</v>
      </c>
      <c r="Q291" s="10" t="s">
        <v>8308</v>
      </c>
      <c r="R291" t="s">
        <v>8309</v>
      </c>
      <c r="S291" s="14">
        <f t="shared" si="23"/>
        <v>41051.168900462959</v>
      </c>
      <c r="T291" s="14">
        <f t="shared" si="24"/>
        <v>41709.463518518518</v>
      </c>
      <c r="U291">
        <f t="shared" si="20"/>
        <v>2012</v>
      </c>
    </row>
    <row r="292" spans="1:21" ht="60" hidden="1" x14ac:dyDescent="0.25">
      <c r="A292">
        <v>289</v>
      </c>
      <c r="B292" s="3" t="s">
        <v>290</v>
      </c>
      <c r="C292" s="3" t="s">
        <v>4399</v>
      </c>
      <c r="D292" s="6">
        <v>15000</v>
      </c>
      <c r="E292" s="8">
        <v>15723</v>
      </c>
      <c r="F292" t="s">
        <v>8218</v>
      </c>
      <c r="G292" t="s">
        <v>8224</v>
      </c>
      <c r="H292" t="s">
        <v>8246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8267</v>
      </c>
      <c r="O292">
        <f t="shared" si="21"/>
        <v>105</v>
      </c>
      <c r="P292">
        <f t="shared" si="22"/>
        <v>67.77</v>
      </c>
      <c r="Q292" s="10" t="s">
        <v>8308</v>
      </c>
      <c r="R292" t="s">
        <v>8309</v>
      </c>
      <c r="S292" s="14">
        <f t="shared" si="23"/>
        <v>41550.456412037034</v>
      </c>
      <c r="T292" s="14">
        <f t="shared" si="24"/>
        <v>40469.225231481483</v>
      </c>
      <c r="U292">
        <f t="shared" si="20"/>
        <v>2013</v>
      </c>
    </row>
    <row r="293" spans="1:21" ht="45" hidden="1" x14ac:dyDescent="0.25">
      <c r="A293">
        <v>290</v>
      </c>
      <c r="B293" s="3" t="s">
        <v>291</v>
      </c>
      <c r="C293" s="3" t="s">
        <v>4400</v>
      </c>
      <c r="D293" s="6">
        <v>4500</v>
      </c>
      <c r="E293" s="8">
        <v>4800.8</v>
      </c>
      <c r="F293" t="s">
        <v>8218</v>
      </c>
      <c r="G293" t="s">
        <v>8223</v>
      </c>
      <c r="H293" t="s">
        <v>8245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8267</v>
      </c>
      <c r="O293">
        <f t="shared" si="21"/>
        <v>107</v>
      </c>
      <c r="P293">
        <f t="shared" si="22"/>
        <v>28.58</v>
      </c>
      <c r="Q293" s="10" t="s">
        <v>8308</v>
      </c>
      <c r="R293" t="s">
        <v>8309</v>
      </c>
      <c r="S293" s="14">
        <f t="shared" si="23"/>
        <v>40526.36917824074</v>
      </c>
      <c r="T293" s="14">
        <f t="shared" si="24"/>
        <v>40626.959930555553</v>
      </c>
      <c r="U293">
        <f t="shared" si="20"/>
        <v>2010</v>
      </c>
    </row>
    <row r="294" spans="1:21" ht="45" hidden="1" x14ac:dyDescent="0.25">
      <c r="A294">
        <v>291</v>
      </c>
      <c r="B294" s="3" t="s">
        <v>292</v>
      </c>
      <c r="C294" s="3" t="s">
        <v>4401</v>
      </c>
      <c r="D294" s="6">
        <v>5000</v>
      </c>
      <c r="E294" s="8">
        <v>6001</v>
      </c>
      <c r="F294" t="s">
        <v>8218</v>
      </c>
      <c r="G294" t="s">
        <v>8223</v>
      </c>
      <c r="H294" t="s">
        <v>8245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8267</v>
      </c>
      <c r="O294">
        <f t="shared" si="21"/>
        <v>120</v>
      </c>
      <c r="P294">
        <f t="shared" si="22"/>
        <v>46.88</v>
      </c>
      <c r="Q294" s="10" t="s">
        <v>8308</v>
      </c>
      <c r="R294" t="s">
        <v>8309</v>
      </c>
      <c r="S294" s="14">
        <f t="shared" si="23"/>
        <v>41376.769050925926</v>
      </c>
      <c r="T294" s="14">
        <f t="shared" si="24"/>
        <v>41312.737673611111</v>
      </c>
      <c r="U294">
        <f t="shared" si="20"/>
        <v>2013</v>
      </c>
    </row>
    <row r="295" spans="1:21" ht="60" hidden="1" x14ac:dyDescent="0.25">
      <c r="A295">
        <v>292</v>
      </c>
      <c r="B295" s="3" t="s">
        <v>293</v>
      </c>
      <c r="C295" s="3" t="s">
        <v>4402</v>
      </c>
      <c r="D295" s="6">
        <v>75000</v>
      </c>
      <c r="E295" s="8">
        <v>76130.2</v>
      </c>
      <c r="F295" t="s">
        <v>8218</v>
      </c>
      <c r="G295" t="s">
        <v>8223</v>
      </c>
      <c r="H295" t="s">
        <v>8245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8267</v>
      </c>
      <c r="O295">
        <f t="shared" si="21"/>
        <v>102</v>
      </c>
      <c r="P295">
        <f t="shared" si="22"/>
        <v>154.41999999999999</v>
      </c>
      <c r="Q295" s="10" t="s">
        <v>8308</v>
      </c>
      <c r="R295" t="s">
        <v>8309</v>
      </c>
      <c r="S295" s="14">
        <f t="shared" si="23"/>
        <v>40812.803229166668</v>
      </c>
      <c r="T295" s="14">
        <f t="shared" si="24"/>
        <v>40933.856921296298</v>
      </c>
      <c r="U295">
        <f t="shared" si="20"/>
        <v>2011</v>
      </c>
    </row>
    <row r="296" spans="1:21" ht="60" hidden="1" x14ac:dyDescent="0.25">
      <c r="A296">
        <v>293</v>
      </c>
      <c r="B296" s="3" t="s">
        <v>294</v>
      </c>
      <c r="C296" s="3" t="s">
        <v>4403</v>
      </c>
      <c r="D296" s="6">
        <v>26000</v>
      </c>
      <c r="E296" s="8">
        <v>26360</v>
      </c>
      <c r="F296" t="s">
        <v>8218</v>
      </c>
      <c r="G296" t="s">
        <v>8223</v>
      </c>
      <c r="H296" t="s">
        <v>8245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8267</v>
      </c>
      <c r="O296">
        <f t="shared" si="21"/>
        <v>101</v>
      </c>
      <c r="P296">
        <f t="shared" si="22"/>
        <v>201.22</v>
      </c>
      <c r="Q296" s="10" t="s">
        <v>8308</v>
      </c>
      <c r="R296" t="s">
        <v>8309</v>
      </c>
      <c r="S296" s="14">
        <f t="shared" si="23"/>
        <v>41719.667986111112</v>
      </c>
      <c r="T296" s="14">
        <f t="shared" si="24"/>
        <v>41032.071134259262</v>
      </c>
      <c r="U296">
        <f t="shared" si="20"/>
        <v>2014</v>
      </c>
    </row>
    <row r="297" spans="1:21" ht="90" hidden="1" x14ac:dyDescent="0.25">
      <c r="A297">
        <v>294</v>
      </c>
      <c r="B297" s="3" t="s">
        <v>295</v>
      </c>
      <c r="C297" s="3" t="s">
        <v>4404</v>
      </c>
      <c r="D297" s="6">
        <v>5000</v>
      </c>
      <c r="E297" s="8">
        <v>5000</v>
      </c>
      <c r="F297" t="s">
        <v>8218</v>
      </c>
      <c r="G297" t="s">
        <v>8223</v>
      </c>
      <c r="H297" t="s">
        <v>8245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8267</v>
      </c>
      <c r="O297">
        <f t="shared" si="21"/>
        <v>100</v>
      </c>
      <c r="P297">
        <f t="shared" si="22"/>
        <v>100</v>
      </c>
      <c r="Q297" s="10" t="s">
        <v>8308</v>
      </c>
      <c r="R297" t="s">
        <v>8309</v>
      </c>
      <c r="S297" s="14">
        <f t="shared" si="23"/>
        <v>40343.084421296298</v>
      </c>
      <c r="T297" s="14">
        <f t="shared" si="24"/>
        <v>41114.094872685186</v>
      </c>
      <c r="U297">
        <f t="shared" si="20"/>
        <v>2010</v>
      </c>
    </row>
    <row r="298" spans="1:21" ht="60" hidden="1" x14ac:dyDescent="0.25">
      <c r="A298">
        <v>295</v>
      </c>
      <c r="B298" s="3" t="s">
        <v>296</v>
      </c>
      <c r="C298" s="3" t="s">
        <v>4405</v>
      </c>
      <c r="D298" s="6">
        <v>50000</v>
      </c>
      <c r="E298" s="8">
        <v>66554.559999999998</v>
      </c>
      <c r="F298" t="s">
        <v>8218</v>
      </c>
      <c r="G298" t="s">
        <v>8223</v>
      </c>
      <c r="H298" t="s">
        <v>8245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8267</v>
      </c>
      <c r="O298">
        <f t="shared" si="21"/>
        <v>133</v>
      </c>
      <c r="P298">
        <f t="shared" si="22"/>
        <v>100.08</v>
      </c>
      <c r="Q298" s="10" t="s">
        <v>8308</v>
      </c>
      <c r="R298" t="s">
        <v>8309</v>
      </c>
      <c r="S298" s="14">
        <f t="shared" si="23"/>
        <v>41519.004733796297</v>
      </c>
      <c r="T298" s="14">
        <f t="shared" si="24"/>
        <v>40948.630196759259</v>
      </c>
      <c r="U298">
        <f t="shared" si="20"/>
        <v>2013</v>
      </c>
    </row>
    <row r="299" spans="1:21" ht="45" hidden="1" x14ac:dyDescent="0.25">
      <c r="A299">
        <v>296</v>
      </c>
      <c r="B299" s="3" t="s">
        <v>297</v>
      </c>
      <c r="C299" s="3" t="s">
        <v>4406</v>
      </c>
      <c r="D299" s="6">
        <v>25000</v>
      </c>
      <c r="E299" s="8">
        <v>29681.55</v>
      </c>
      <c r="F299" t="s">
        <v>8218</v>
      </c>
      <c r="G299" t="s">
        <v>8223</v>
      </c>
      <c r="H299" t="s">
        <v>8245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8267</v>
      </c>
      <c r="O299">
        <f t="shared" si="21"/>
        <v>119</v>
      </c>
      <c r="P299">
        <f t="shared" si="22"/>
        <v>230.09</v>
      </c>
      <c r="Q299" s="10" t="s">
        <v>8308</v>
      </c>
      <c r="R299" t="s">
        <v>8309</v>
      </c>
      <c r="S299" s="14">
        <f t="shared" si="23"/>
        <v>41134.475497685184</v>
      </c>
      <c r="T299" s="14">
        <f t="shared" si="24"/>
        <v>41333.837187500001</v>
      </c>
      <c r="U299">
        <f t="shared" si="20"/>
        <v>2012</v>
      </c>
    </row>
    <row r="300" spans="1:21" ht="60" hidden="1" x14ac:dyDescent="0.25">
      <c r="A300">
        <v>297</v>
      </c>
      <c r="B300" s="3" t="s">
        <v>298</v>
      </c>
      <c r="C300" s="3" t="s">
        <v>4407</v>
      </c>
      <c r="D300" s="6">
        <v>20000</v>
      </c>
      <c r="E300" s="8">
        <v>20128</v>
      </c>
      <c r="F300" t="s">
        <v>8218</v>
      </c>
      <c r="G300" t="s">
        <v>8223</v>
      </c>
      <c r="H300" t="s">
        <v>8245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8267</v>
      </c>
      <c r="O300">
        <f t="shared" si="21"/>
        <v>101</v>
      </c>
      <c r="P300">
        <f t="shared" si="22"/>
        <v>141.75</v>
      </c>
      <c r="Q300" s="10" t="s">
        <v>8308</v>
      </c>
      <c r="R300" t="s">
        <v>8309</v>
      </c>
      <c r="S300" s="14">
        <f t="shared" si="23"/>
        <v>42089.72802083334</v>
      </c>
      <c r="T300" s="14">
        <f t="shared" si="24"/>
        <v>41282.944456018515</v>
      </c>
      <c r="U300">
        <f t="shared" si="20"/>
        <v>2015</v>
      </c>
    </row>
    <row r="301" spans="1:21" ht="30" hidden="1" x14ac:dyDescent="0.25">
      <c r="A301">
        <v>298</v>
      </c>
      <c r="B301" s="3" t="s">
        <v>299</v>
      </c>
      <c r="C301" s="3" t="s">
        <v>4408</v>
      </c>
      <c r="D301" s="6">
        <v>126000</v>
      </c>
      <c r="E301" s="8">
        <v>137254.84</v>
      </c>
      <c r="F301" t="s">
        <v>8218</v>
      </c>
      <c r="G301" t="s">
        <v>8223</v>
      </c>
      <c r="H301" t="s">
        <v>8245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8267</v>
      </c>
      <c r="O301">
        <f t="shared" si="21"/>
        <v>109</v>
      </c>
      <c r="P301">
        <f t="shared" si="22"/>
        <v>56.34</v>
      </c>
      <c r="Q301" s="10" t="s">
        <v>8308</v>
      </c>
      <c r="R301" t="s">
        <v>8309</v>
      </c>
      <c r="S301" s="14">
        <f t="shared" si="23"/>
        <v>41709.463518518518</v>
      </c>
      <c r="T301" s="14">
        <f t="shared" si="24"/>
        <v>40567.694560185184</v>
      </c>
      <c r="U301">
        <f t="shared" si="20"/>
        <v>2014</v>
      </c>
    </row>
    <row r="302" spans="1:21" ht="60" hidden="1" x14ac:dyDescent="0.25">
      <c r="A302">
        <v>299</v>
      </c>
      <c r="B302" s="3" t="s">
        <v>300</v>
      </c>
      <c r="C302" s="3" t="s">
        <v>4409</v>
      </c>
      <c r="D302" s="6">
        <v>10000</v>
      </c>
      <c r="E302" s="8">
        <v>17895.25</v>
      </c>
      <c r="F302" t="s">
        <v>8218</v>
      </c>
      <c r="G302" t="s">
        <v>8223</v>
      </c>
      <c r="H302" t="s">
        <v>8245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8267</v>
      </c>
      <c r="O302">
        <f t="shared" si="21"/>
        <v>179</v>
      </c>
      <c r="P302">
        <f t="shared" si="22"/>
        <v>73.34</v>
      </c>
      <c r="Q302" s="10" t="s">
        <v>8308</v>
      </c>
      <c r="R302" t="s">
        <v>8309</v>
      </c>
      <c r="S302" s="14">
        <f t="shared" si="23"/>
        <v>40469.225231481483</v>
      </c>
      <c r="T302" s="14">
        <f t="shared" si="24"/>
        <v>41134.751550925925</v>
      </c>
      <c r="U302">
        <f t="shared" si="20"/>
        <v>2010</v>
      </c>
    </row>
    <row r="303" spans="1:21" ht="60" hidden="1" x14ac:dyDescent="0.25">
      <c r="A303">
        <v>300</v>
      </c>
      <c r="B303" s="3" t="s">
        <v>301</v>
      </c>
      <c r="C303" s="3" t="s">
        <v>4410</v>
      </c>
      <c r="D303" s="6">
        <v>25000</v>
      </c>
      <c r="E303" s="8">
        <v>25430.66</v>
      </c>
      <c r="F303" t="s">
        <v>8218</v>
      </c>
      <c r="G303" t="s">
        <v>8223</v>
      </c>
      <c r="H303" t="s">
        <v>8245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8267</v>
      </c>
      <c r="O303">
        <f t="shared" si="21"/>
        <v>102</v>
      </c>
      <c r="P303">
        <f t="shared" si="22"/>
        <v>85.34</v>
      </c>
      <c r="Q303" s="10" t="s">
        <v>8308</v>
      </c>
      <c r="R303" t="s">
        <v>8309</v>
      </c>
      <c r="S303" s="14">
        <f t="shared" si="23"/>
        <v>40626.959930555553</v>
      </c>
      <c r="T303" s="14">
        <f t="shared" si="24"/>
        <v>40821.183136574073</v>
      </c>
      <c r="U303">
        <f t="shared" si="20"/>
        <v>2011</v>
      </c>
    </row>
    <row r="304" spans="1:21" ht="45" hidden="1" x14ac:dyDescent="0.25">
      <c r="A304">
        <v>301</v>
      </c>
      <c r="B304" s="3" t="s">
        <v>302</v>
      </c>
      <c r="C304" s="3" t="s">
        <v>4411</v>
      </c>
      <c r="D304" s="6">
        <v>13000</v>
      </c>
      <c r="E304" s="8">
        <v>15435.55</v>
      </c>
      <c r="F304" t="s">
        <v>8218</v>
      </c>
      <c r="G304" t="s">
        <v>8223</v>
      </c>
      <c r="H304" t="s">
        <v>8245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8267</v>
      </c>
      <c r="O304">
        <f t="shared" si="21"/>
        <v>119</v>
      </c>
      <c r="P304">
        <f t="shared" si="22"/>
        <v>61.5</v>
      </c>
      <c r="Q304" s="10" t="s">
        <v>8308</v>
      </c>
      <c r="R304" t="s">
        <v>8309</v>
      </c>
      <c r="S304" s="14">
        <f t="shared" si="23"/>
        <v>41312.737673611111</v>
      </c>
      <c r="T304" s="14">
        <f t="shared" si="24"/>
        <v>40868.219814814816</v>
      </c>
      <c r="U304">
        <f t="shared" si="20"/>
        <v>2013</v>
      </c>
    </row>
    <row r="305" spans="1:21" ht="60" hidden="1" x14ac:dyDescent="0.25">
      <c r="A305">
        <v>302</v>
      </c>
      <c r="B305" s="3" t="s">
        <v>303</v>
      </c>
      <c r="C305" s="3" t="s">
        <v>4412</v>
      </c>
      <c r="D305" s="6">
        <v>10000</v>
      </c>
      <c r="E305" s="8">
        <v>10046</v>
      </c>
      <c r="F305" t="s">
        <v>8218</v>
      </c>
      <c r="G305" t="s">
        <v>8223</v>
      </c>
      <c r="H305" t="s">
        <v>8245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8267</v>
      </c>
      <c r="O305">
        <f t="shared" si="21"/>
        <v>100</v>
      </c>
      <c r="P305">
        <f t="shared" si="22"/>
        <v>93.02</v>
      </c>
      <c r="Q305" s="10" t="s">
        <v>8308</v>
      </c>
      <c r="R305" t="s">
        <v>8309</v>
      </c>
      <c r="S305" s="14">
        <f t="shared" si="23"/>
        <v>40933.856921296298</v>
      </c>
      <c r="T305" s="14">
        <f t="shared" si="24"/>
        <v>41348.877685185187</v>
      </c>
      <c r="U305">
        <f t="shared" si="20"/>
        <v>2012</v>
      </c>
    </row>
    <row r="306" spans="1:21" ht="45" hidden="1" x14ac:dyDescent="0.25">
      <c r="A306">
        <v>303</v>
      </c>
      <c r="B306" s="3" t="s">
        <v>304</v>
      </c>
      <c r="C306" s="3" t="s">
        <v>4413</v>
      </c>
      <c r="D306" s="6">
        <v>3000</v>
      </c>
      <c r="E306" s="8">
        <v>4124</v>
      </c>
      <c r="F306" t="s">
        <v>8218</v>
      </c>
      <c r="G306" t="s">
        <v>8223</v>
      </c>
      <c r="H306" t="s">
        <v>8245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8267</v>
      </c>
      <c r="O306">
        <f t="shared" si="21"/>
        <v>137</v>
      </c>
      <c r="P306">
        <f t="shared" si="22"/>
        <v>50.29</v>
      </c>
      <c r="Q306" s="10" t="s">
        <v>8308</v>
      </c>
      <c r="R306" t="s">
        <v>8309</v>
      </c>
      <c r="S306" s="14">
        <f t="shared" si="23"/>
        <v>41032.071134259262</v>
      </c>
      <c r="T306" s="14">
        <f t="shared" si="24"/>
        <v>40357.227939814817</v>
      </c>
      <c r="U306">
        <f t="shared" si="20"/>
        <v>2012</v>
      </c>
    </row>
    <row r="307" spans="1:21" ht="30" hidden="1" x14ac:dyDescent="0.25">
      <c r="A307">
        <v>304</v>
      </c>
      <c r="B307" s="3" t="s">
        <v>305</v>
      </c>
      <c r="C307" s="3" t="s">
        <v>4414</v>
      </c>
      <c r="D307" s="6">
        <v>3400</v>
      </c>
      <c r="E307" s="8">
        <v>7876</v>
      </c>
      <c r="F307" t="s">
        <v>8218</v>
      </c>
      <c r="G307" t="s">
        <v>8223</v>
      </c>
      <c r="H307" t="s">
        <v>8245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8267</v>
      </c>
      <c r="O307">
        <f t="shared" si="21"/>
        <v>232</v>
      </c>
      <c r="P307">
        <f t="shared" si="22"/>
        <v>106.43</v>
      </c>
      <c r="Q307" s="10" t="s">
        <v>8308</v>
      </c>
      <c r="R307" t="s">
        <v>8309</v>
      </c>
      <c r="S307" s="14">
        <f t="shared" si="23"/>
        <v>41114.094872685186</v>
      </c>
      <c r="T307" s="14">
        <f t="shared" si="24"/>
        <v>41304.833194444444</v>
      </c>
      <c r="U307">
        <f t="shared" si="20"/>
        <v>2012</v>
      </c>
    </row>
    <row r="308" spans="1:21" ht="45" hidden="1" x14ac:dyDescent="0.25">
      <c r="A308">
        <v>305</v>
      </c>
      <c r="B308" s="3" t="s">
        <v>306</v>
      </c>
      <c r="C308" s="3" t="s">
        <v>4415</v>
      </c>
      <c r="D308" s="6">
        <v>7500</v>
      </c>
      <c r="E308" s="8">
        <v>9775</v>
      </c>
      <c r="F308" t="s">
        <v>8218</v>
      </c>
      <c r="G308" t="s">
        <v>8223</v>
      </c>
      <c r="H308" t="s">
        <v>8245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8267</v>
      </c>
      <c r="O308">
        <f t="shared" si="21"/>
        <v>130</v>
      </c>
      <c r="P308">
        <f t="shared" si="22"/>
        <v>51.72</v>
      </c>
      <c r="Q308" s="10" t="s">
        <v>8308</v>
      </c>
      <c r="R308" t="s">
        <v>8309</v>
      </c>
      <c r="S308" s="14">
        <f t="shared" si="23"/>
        <v>40948.630196759259</v>
      </c>
      <c r="T308" s="14">
        <f t="shared" si="24"/>
        <v>41113.77238425926</v>
      </c>
      <c r="U308">
        <f t="shared" si="20"/>
        <v>2012</v>
      </c>
    </row>
    <row r="309" spans="1:21" ht="30" hidden="1" x14ac:dyDescent="0.25">
      <c r="A309">
        <v>306</v>
      </c>
      <c r="B309" s="3" t="s">
        <v>307</v>
      </c>
      <c r="C309" s="3" t="s">
        <v>4416</v>
      </c>
      <c r="D309" s="6">
        <v>1000</v>
      </c>
      <c r="E309" s="8">
        <v>2929</v>
      </c>
      <c r="F309" t="s">
        <v>8218</v>
      </c>
      <c r="G309" t="s">
        <v>8223</v>
      </c>
      <c r="H309" t="s">
        <v>8245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8267</v>
      </c>
      <c r="O309">
        <f t="shared" si="21"/>
        <v>293</v>
      </c>
      <c r="P309">
        <f t="shared" si="22"/>
        <v>36.61</v>
      </c>
      <c r="Q309" s="10" t="s">
        <v>8308</v>
      </c>
      <c r="R309" t="s">
        <v>8309</v>
      </c>
      <c r="S309" s="14">
        <f t="shared" si="23"/>
        <v>41333.837187500001</v>
      </c>
      <c r="T309" s="14">
        <f t="shared" si="24"/>
        <v>41950.923576388886</v>
      </c>
      <c r="U309">
        <f t="shared" si="20"/>
        <v>2013</v>
      </c>
    </row>
    <row r="310" spans="1:21" hidden="1" x14ac:dyDescent="0.25">
      <c r="A310">
        <v>307</v>
      </c>
      <c r="B310" s="3" t="s">
        <v>308</v>
      </c>
      <c r="C310" s="3" t="s">
        <v>4417</v>
      </c>
      <c r="D310" s="6">
        <v>22000</v>
      </c>
      <c r="E310" s="8">
        <v>24490</v>
      </c>
      <c r="F310" t="s">
        <v>8218</v>
      </c>
      <c r="G310" t="s">
        <v>8223</v>
      </c>
      <c r="H310" t="s">
        <v>8245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8267</v>
      </c>
      <c r="O310">
        <f t="shared" si="21"/>
        <v>111</v>
      </c>
      <c r="P310">
        <f t="shared" si="22"/>
        <v>42.52</v>
      </c>
      <c r="Q310" s="10" t="s">
        <v>8308</v>
      </c>
      <c r="R310" t="s">
        <v>8309</v>
      </c>
      <c r="S310" s="14">
        <f t="shared" si="23"/>
        <v>41282.944456018515</v>
      </c>
      <c r="T310" s="14">
        <f t="shared" si="24"/>
        <v>41589.676886574074</v>
      </c>
      <c r="U310">
        <f t="shared" si="20"/>
        <v>2013</v>
      </c>
    </row>
    <row r="311" spans="1:21" ht="60" hidden="1" x14ac:dyDescent="0.25">
      <c r="A311">
        <v>308</v>
      </c>
      <c r="B311" s="3" t="s">
        <v>309</v>
      </c>
      <c r="C311" s="3" t="s">
        <v>4418</v>
      </c>
      <c r="D311" s="6">
        <v>12000</v>
      </c>
      <c r="E311" s="8">
        <v>12668</v>
      </c>
      <c r="F311" t="s">
        <v>8218</v>
      </c>
      <c r="G311" t="s">
        <v>8223</v>
      </c>
      <c r="H311" t="s">
        <v>8245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8267</v>
      </c>
      <c r="O311">
        <f t="shared" si="21"/>
        <v>106</v>
      </c>
      <c r="P311">
        <f t="shared" si="22"/>
        <v>62.71</v>
      </c>
      <c r="Q311" s="10" t="s">
        <v>8308</v>
      </c>
      <c r="R311" t="s">
        <v>8309</v>
      </c>
      <c r="S311" s="14">
        <f t="shared" si="23"/>
        <v>40567.694560185184</v>
      </c>
      <c r="T311" s="14">
        <f t="shared" si="24"/>
        <v>41330.038784722223</v>
      </c>
      <c r="U311">
        <f t="shared" si="20"/>
        <v>2011</v>
      </c>
    </row>
    <row r="312" spans="1:21" ht="60" hidden="1" x14ac:dyDescent="0.25">
      <c r="A312">
        <v>309</v>
      </c>
      <c r="B312" s="3" t="s">
        <v>310</v>
      </c>
      <c r="C312" s="3" t="s">
        <v>4419</v>
      </c>
      <c r="D312" s="6">
        <v>18000</v>
      </c>
      <c r="E312" s="8">
        <v>21410</v>
      </c>
      <c r="F312" t="s">
        <v>8218</v>
      </c>
      <c r="G312" t="s">
        <v>8223</v>
      </c>
      <c r="H312" t="s">
        <v>8245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8267</v>
      </c>
      <c r="O312">
        <f t="shared" si="21"/>
        <v>119</v>
      </c>
      <c r="P312">
        <f t="shared" si="22"/>
        <v>89.96</v>
      </c>
      <c r="Q312" s="10" t="s">
        <v>8308</v>
      </c>
      <c r="R312" t="s">
        <v>8309</v>
      </c>
      <c r="S312" s="14">
        <f t="shared" si="23"/>
        <v>41134.751550925925</v>
      </c>
      <c r="T312" s="14">
        <f t="shared" si="24"/>
        <v>40123.83829861111</v>
      </c>
      <c r="U312">
        <f t="shared" si="20"/>
        <v>2012</v>
      </c>
    </row>
    <row r="313" spans="1:21" ht="45" hidden="1" x14ac:dyDescent="0.25">
      <c r="A313">
        <v>310</v>
      </c>
      <c r="B313" s="3" t="s">
        <v>311</v>
      </c>
      <c r="C313" s="3" t="s">
        <v>4420</v>
      </c>
      <c r="D313" s="6">
        <v>1000</v>
      </c>
      <c r="E313" s="8">
        <v>1041.29</v>
      </c>
      <c r="F313" t="s">
        <v>8218</v>
      </c>
      <c r="G313" t="s">
        <v>8223</v>
      </c>
      <c r="H313" t="s">
        <v>8245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8267</v>
      </c>
      <c r="O313">
        <f t="shared" si="21"/>
        <v>104</v>
      </c>
      <c r="P313">
        <f t="shared" si="22"/>
        <v>28.92</v>
      </c>
      <c r="Q313" s="10" t="s">
        <v>8308</v>
      </c>
      <c r="R313" t="s">
        <v>8309</v>
      </c>
      <c r="S313" s="14">
        <f t="shared" si="23"/>
        <v>40821.183136574073</v>
      </c>
      <c r="T313" s="14">
        <f t="shared" si="24"/>
        <v>42331.551307870366</v>
      </c>
      <c r="U313">
        <f t="shared" si="20"/>
        <v>2011</v>
      </c>
    </row>
    <row r="314" spans="1:21" ht="45" hidden="1" x14ac:dyDescent="0.25">
      <c r="A314">
        <v>311</v>
      </c>
      <c r="B314" s="3" t="s">
        <v>312</v>
      </c>
      <c r="C314" s="3" t="s">
        <v>4421</v>
      </c>
      <c r="D314" s="6">
        <v>20000</v>
      </c>
      <c r="E314" s="8">
        <v>20820.330000000002</v>
      </c>
      <c r="F314" t="s">
        <v>8218</v>
      </c>
      <c r="G314" t="s">
        <v>8223</v>
      </c>
      <c r="H314" t="s">
        <v>8245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8267</v>
      </c>
      <c r="O314">
        <f t="shared" si="21"/>
        <v>104</v>
      </c>
      <c r="P314">
        <f t="shared" si="22"/>
        <v>138.80000000000001</v>
      </c>
      <c r="Q314" s="10" t="s">
        <v>8308</v>
      </c>
      <c r="R314" t="s">
        <v>8309</v>
      </c>
      <c r="S314" s="14">
        <f t="shared" si="23"/>
        <v>40868.219814814816</v>
      </c>
      <c r="T314" s="14">
        <f t="shared" si="24"/>
        <v>42647.446597222224</v>
      </c>
      <c r="U314">
        <f t="shared" si="20"/>
        <v>2011</v>
      </c>
    </row>
    <row r="315" spans="1:21" ht="60" hidden="1" x14ac:dyDescent="0.25">
      <c r="A315">
        <v>312</v>
      </c>
      <c r="B315" s="3" t="s">
        <v>313</v>
      </c>
      <c r="C315" s="3" t="s">
        <v>4422</v>
      </c>
      <c r="D315" s="6">
        <v>8000</v>
      </c>
      <c r="E315" s="8">
        <v>8950</v>
      </c>
      <c r="F315" t="s">
        <v>8218</v>
      </c>
      <c r="G315" t="s">
        <v>8223</v>
      </c>
      <c r="H315" t="s">
        <v>8245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8267</v>
      </c>
      <c r="O315">
        <f t="shared" si="21"/>
        <v>112</v>
      </c>
      <c r="P315">
        <f t="shared" si="22"/>
        <v>61.3</v>
      </c>
      <c r="Q315" s="10" t="s">
        <v>8308</v>
      </c>
      <c r="R315" t="s">
        <v>8309</v>
      </c>
      <c r="S315" s="14">
        <f t="shared" si="23"/>
        <v>41348.877685185187</v>
      </c>
      <c r="T315" s="14">
        <f t="shared" si="24"/>
        <v>42473.57</v>
      </c>
      <c r="U315">
        <f t="shared" si="20"/>
        <v>2013</v>
      </c>
    </row>
    <row r="316" spans="1:21" ht="60" hidden="1" x14ac:dyDescent="0.25">
      <c r="A316">
        <v>313</v>
      </c>
      <c r="B316" s="3" t="s">
        <v>314</v>
      </c>
      <c r="C316" s="3" t="s">
        <v>4423</v>
      </c>
      <c r="D316" s="6">
        <v>17000</v>
      </c>
      <c r="E316" s="8">
        <v>17805</v>
      </c>
      <c r="F316" t="s">
        <v>8218</v>
      </c>
      <c r="G316" t="s">
        <v>8223</v>
      </c>
      <c r="H316" t="s">
        <v>8245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8267</v>
      </c>
      <c r="O316">
        <f t="shared" si="21"/>
        <v>105</v>
      </c>
      <c r="P316">
        <f t="shared" si="22"/>
        <v>80.2</v>
      </c>
      <c r="Q316" s="10" t="s">
        <v>8308</v>
      </c>
      <c r="R316" t="s">
        <v>8309</v>
      </c>
      <c r="S316" s="14">
        <f t="shared" si="23"/>
        <v>40357.227939814817</v>
      </c>
      <c r="T316" s="14">
        <f t="shared" si="24"/>
        <v>42697.32136574074</v>
      </c>
      <c r="U316">
        <f t="shared" si="20"/>
        <v>2010</v>
      </c>
    </row>
    <row r="317" spans="1:21" ht="60" hidden="1" x14ac:dyDescent="0.25">
      <c r="A317">
        <v>314</v>
      </c>
      <c r="B317" s="3" t="s">
        <v>315</v>
      </c>
      <c r="C317" s="3" t="s">
        <v>4424</v>
      </c>
      <c r="D317" s="6">
        <v>1000</v>
      </c>
      <c r="E317" s="8">
        <v>3851.5</v>
      </c>
      <c r="F317" t="s">
        <v>8218</v>
      </c>
      <c r="G317" t="s">
        <v>8223</v>
      </c>
      <c r="H317" t="s">
        <v>8245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8267</v>
      </c>
      <c r="O317">
        <f t="shared" si="21"/>
        <v>385</v>
      </c>
      <c r="P317">
        <f t="shared" si="22"/>
        <v>32.1</v>
      </c>
      <c r="Q317" s="10" t="s">
        <v>8308</v>
      </c>
      <c r="R317" t="s">
        <v>8309</v>
      </c>
      <c r="S317" s="14">
        <f t="shared" si="23"/>
        <v>41304.833194444444</v>
      </c>
      <c r="T317" s="14">
        <f t="shared" si="24"/>
        <v>42184.626250000001</v>
      </c>
      <c r="U317">
        <f t="shared" si="20"/>
        <v>2013</v>
      </c>
    </row>
    <row r="318" spans="1:21" ht="45" hidden="1" x14ac:dyDescent="0.25">
      <c r="A318">
        <v>315</v>
      </c>
      <c r="B318" s="3" t="s">
        <v>316</v>
      </c>
      <c r="C318" s="3" t="s">
        <v>4425</v>
      </c>
      <c r="D318" s="6">
        <v>25000</v>
      </c>
      <c r="E318" s="8">
        <v>25312</v>
      </c>
      <c r="F318" t="s">
        <v>8218</v>
      </c>
      <c r="G318" t="s">
        <v>8223</v>
      </c>
      <c r="H318" t="s">
        <v>8245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8267</v>
      </c>
      <c r="O318">
        <f t="shared" si="21"/>
        <v>101</v>
      </c>
      <c r="P318">
        <f t="shared" si="22"/>
        <v>200.89</v>
      </c>
      <c r="Q318" s="10" t="s">
        <v>8308</v>
      </c>
      <c r="R318" t="s">
        <v>8309</v>
      </c>
      <c r="S318" s="14">
        <f t="shared" si="23"/>
        <v>41113.77238425926</v>
      </c>
      <c r="T318" s="14">
        <f t="shared" si="24"/>
        <v>42689.187881944439</v>
      </c>
      <c r="U318">
        <f t="shared" si="20"/>
        <v>2012</v>
      </c>
    </row>
    <row r="319" spans="1:21" ht="45" hidden="1" x14ac:dyDescent="0.25">
      <c r="A319">
        <v>316</v>
      </c>
      <c r="B319" s="3" t="s">
        <v>317</v>
      </c>
      <c r="C319" s="3" t="s">
        <v>4426</v>
      </c>
      <c r="D319" s="6">
        <v>15000</v>
      </c>
      <c r="E319" s="8">
        <v>17066</v>
      </c>
      <c r="F319" t="s">
        <v>8218</v>
      </c>
      <c r="G319" t="s">
        <v>8228</v>
      </c>
      <c r="H319" t="s">
        <v>8250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8267</v>
      </c>
      <c r="O319">
        <f t="shared" si="21"/>
        <v>114</v>
      </c>
      <c r="P319">
        <f t="shared" si="22"/>
        <v>108.01</v>
      </c>
      <c r="Q319" s="10" t="s">
        <v>8308</v>
      </c>
      <c r="R319" t="s">
        <v>8309</v>
      </c>
      <c r="S319" s="14">
        <f t="shared" si="23"/>
        <v>41950.923576388886</v>
      </c>
      <c r="T319" s="14">
        <f t="shared" si="24"/>
        <v>42775.314884259264</v>
      </c>
      <c r="U319">
        <f t="shared" si="20"/>
        <v>2014</v>
      </c>
    </row>
    <row r="320" spans="1:21" ht="45" hidden="1" x14ac:dyDescent="0.25">
      <c r="A320">
        <v>317</v>
      </c>
      <c r="B320" s="3" t="s">
        <v>318</v>
      </c>
      <c r="C320" s="3" t="s">
        <v>4427</v>
      </c>
      <c r="D320" s="6">
        <v>30000</v>
      </c>
      <c r="E320" s="8">
        <v>30241</v>
      </c>
      <c r="F320" t="s">
        <v>8218</v>
      </c>
      <c r="G320" t="s">
        <v>8223</v>
      </c>
      <c r="H320" t="s">
        <v>8245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8267</v>
      </c>
      <c r="O320">
        <f t="shared" si="21"/>
        <v>101</v>
      </c>
      <c r="P320">
        <f t="shared" si="22"/>
        <v>95.7</v>
      </c>
      <c r="Q320" s="10" t="s">
        <v>8308</v>
      </c>
      <c r="R320" t="s">
        <v>8309</v>
      </c>
      <c r="S320" s="14">
        <f t="shared" si="23"/>
        <v>41589.676886574074</v>
      </c>
      <c r="T320" s="14">
        <f t="shared" si="24"/>
        <v>42058.235289351855</v>
      </c>
      <c r="U320">
        <f t="shared" si="20"/>
        <v>2013</v>
      </c>
    </row>
    <row r="321" spans="1:21" ht="45" hidden="1" x14ac:dyDescent="0.25">
      <c r="A321">
        <v>318</v>
      </c>
      <c r="B321" s="3" t="s">
        <v>319</v>
      </c>
      <c r="C321" s="3" t="s">
        <v>4428</v>
      </c>
      <c r="D321" s="6">
        <v>5000</v>
      </c>
      <c r="E321" s="8">
        <v>14166</v>
      </c>
      <c r="F321" t="s">
        <v>8218</v>
      </c>
      <c r="G321" t="s">
        <v>8223</v>
      </c>
      <c r="H321" t="s">
        <v>8245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8267</v>
      </c>
      <c r="O321">
        <f t="shared" si="21"/>
        <v>283</v>
      </c>
      <c r="P321">
        <f t="shared" si="22"/>
        <v>49.88</v>
      </c>
      <c r="Q321" s="10" t="s">
        <v>8308</v>
      </c>
      <c r="R321" t="s">
        <v>8309</v>
      </c>
      <c r="S321" s="14">
        <f t="shared" si="23"/>
        <v>41330.038784722223</v>
      </c>
      <c r="T321" s="14">
        <f t="shared" si="24"/>
        <v>42278.946620370371</v>
      </c>
      <c r="U321">
        <f t="shared" si="20"/>
        <v>2013</v>
      </c>
    </row>
    <row r="322" spans="1:21" ht="60" hidden="1" x14ac:dyDescent="0.25">
      <c r="A322">
        <v>319</v>
      </c>
      <c r="B322" s="3" t="s">
        <v>320</v>
      </c>
      <c r="C322" s="3" t="s">
        <v>4429</v>
      </c>
      <c r="D322" s="6">
        <v>5000</v>
      </c>
      <c r="E322" s="8">
        <v>5634</v>
      </c>
      <c r="F322" t="s">
        <v>8218</v>
      </c>
      <c r="G322" t="s">
        <v>8223</v>
      </c>
      <c r="H322" t="s">
        <v>8245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8267</v>
      </c>
      <c r="O322">
        <f t="shared" si="21"/>
        <v>113</v>
      </c>
      <c r="P322">
        <f t="shared" si="22"/>
        <v>110.47</v>
      </c>
      <c r="Q322" s="10" t="s">
        <v>8308</v>
      </c>
      <c r="R322" t="s">
        <v>8309</v>
      </c>
      <c r="S322" s="14">
        <f t="shared" si="23"/>
        <v>40123.83829861111</v>
      </c>
      <c r="T322" s="14">
        <f t="shared" si="24"/>
        <v>42291.46674768519</v>
      </c>
      <c r="U322">
        <f t="shared" si="20"/>
        <v>2009</v>
      </c>
    </row>
    <row r="323" spans="1:21" ht="60" hidden="1" x14ac:dyDescent="0.25">
      <c r="A323">
        <v>320</v>
      </c>
      <c r="B323" s="3" t="s">
        <v>321</v>
      </c>
      <c r="C323" s="3" t="s">
        <v>4430</v>
      </c>
      <c r="D323" s="6">
        <v>20000</v>
      </c>
      <c r="E323" s="8">
        <v>21316</v>
      </c>
      <c r="F323" t="s">
        <v>8218</v>
      </c>
      <c r="G323" t="s">
        <v>8224</v>
      </c>
      <c r="H323" t="s">
        <v>8246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8267</v>
      </c>
      <c r="O323">
        <f t="shared" si="21"/>
        <v>107</v>
      </c>
      <c r="P323">
        <f t="shared" si="22"/>
        <v>134.91</v>
      </c>
      <c r="Q323" s="10" t="s">
        <v>8308</v>
      </c>
      <c r="R323" t="s">
        <v>8309</v>
      </c>
      <c r="S323" s="14">
        <f t="shared" si="23"/>
        <v>42331.551307870366</v>
      </c>
      <c r="T323" s="14">
        <f t="shared" si="24"/>
        <v>41379.515775462962</v>
      </c>
      <c r="U323">
        <f t="shared" ref="U323:U386" si="25">YEAR(S323)</f>
        <v>2015</v>
      </c>
    </row>
    <row r="324" spans="1:21" ht="45" hidden="1" x14ac:dyDescent="0.25">
      <c r="A324">
        <v>321</v>
      </c>
      <c r="B324" s="3" t="s">
        <v>322</v>
      </c>
      <c r="C324" s="3" t="s">
        <v>4431</v>
      </c>
      <c r="D324" s="6">
        <v>35000</v>
      </c>
      <c r="E324" s="8">
        <v>35932</v>
      </c>
      <c r="F324" t="s">
        <v>8218</v>
      </c>
      <c r="G324" t="s">
        <v>8235</v>
      </c>
      <c r="H324" t="s">
        <v>8248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8267</v>
      </c>
      <c r="O324">
        <f t="shared" ref="O324:O387" si="26">ROUND(E324/D324*100,0)</f>
        <v>103</v>
      </c>
      <c r="P324">
        <f t="shared" ref="P324:P387" si="27">IFERROR(ROUND(E324/L324,2),0)</f>
        <v>106.62</v>
      </c>
      <c r="Q324" s="10" t="s">
        <v>8308</v>
      </c>
      <c r="R324" t="s">
        <v>8309</v>
      </c>
      <c r="S324" s="14">
        <f t="shared" ref="S324:S387" si="28">(((J324/60)/60)/24)+DATE(1970,1,1)</f>
        <v>42647.446597222224</v>
      </c>
      <c r="T324" s="14">
        <f t="shared" ref="T324:T387" si="29">(((J334/60)/60)/24)+DATE(1970,1,1)</f>
        <v>42507.581412037034</v>
      </c>
      <c r="U324">
        <f t="shared" si="25"/>
        <v>2016</v>
      </c>
    </row>
    <row r="325" spans="1:21" ht="45" hidden="1" x14ac:dyDescent="0.25">
      <c r="A325">
        <v>322</v>
      </c>
      <c r="B325" s="3" t="s">
        <v>323</v>
      </c>
      <c r="C325" s="3" t="s">
        <v>4432</v>
      </c>
      <c r="D325" s="6">
        <v>25000</v>
      </c>
      <c r="E325" s="8">
        <v>26978</v>
      </c>
      <c r="F325" t="s">
        <v>8218</v>
      </c>
      <c r="G325" t="s">
        <v>8223</v>
      </c>
      <c r="H325" t="s">
        <v>8245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8267</v>
      </c>
      <c r="O325">
        <f t="shared" si="26"/>
        <v>108</v>
      </c>
      <c r="P325">
        <f t="shared" si="27"/>
        <v>145.04</v>
      </c>
      <c r="Q325" s="10" t="s">
        <v>8308</v>
      </c>
      <c r="R325" t="s">
        <v>8309</v>
      </c>
      <c r="S325" s="14">
        <f t="shared" si="28"/>
        <v>42473.57</v>
      </c>
      <c r="T325" s="14">
        <f t="shared" si="29"/>
        <v>42263.680289351847</v>
      </c>
      <c r="U325">
        <f t="shared" si="25"/>
        <v>2016</v>
      </c>
    </row>
    <row r="326" spans="1:21" ht="60" hidden="1" x14ac:dyDescent="0.25">
      <c r="A326">
        <v>323</v>
      </c>
      <c r="B326" s="3" t="s">
        <v>324</v>
      </c>
      <c r="C326" s="3" t="s">
        <v>4433</v>
      </c>
      <c r="D326" s="6">
        <v>5400</v>
      </c>
      <c r="E326" s="8">
        <v>6646</v>
      </c>
      <c r="F326" t="s">
        <v>8218</v>
      </c>
      <c r="G326" t="s">
        <v>8223</v>
      </c>
      <c r="H326" t="s">
        <v>8245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8267</v>
      </c>
      <c r="O326">
        <f t="shared" si="26"/>
        <v>123</v>
      </c>
      <c r="P326">
        <f t="shared" si="27"/>
        <v>114.59</v>
      </c>
      <c r="Q326" s="10" t="s">
        <v>8308</v>
      </c>
      <c r="R326" t="s">
        <v>8309</v>
      </c>
      <c r="S326" s="14">
        <f t="shared" si="28"/>
        <v>42697.32136574074</v>
      </c>
      <c r="T326" s="14">
        <f t="shared" si="29"/>
        <v>42437.636469907404</v>
      </c>
      <c r="U326">
        <f t="shared" si="25"/>
        <v>2016</v>
      </c>
    </row>
    <row r="327" spans="1:21" ht="45" hidden="1" x14ac:dyDescent="0.25">
      <c r="A327">
        <v>324</v>
      </c>
      <c r="B327" s="3" t="s">
        <v>325</v>
      </c>
      <c r="C327" s="3" t="s">
        <v>4434</v>
      </c>
      <c r="D327" s="6">
        <v>8500</v>
      </c>
      <c r="E327" s="8">
        <v>8636</v>
      </c>
      <c r="F327" t="s">
        <v>8218</v>
      </c>
      <c r="G327" t="s">
        <v>8223</v>
      </c>
      <c r="H327" t="s">
        <v>8245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8267</v>
      </c>
      <c r="O327">
        <f t="shared" si="26"/>
        <v>102</v>
      </c>
      <c r="P327">
        <f t="shared" si="27"/>
        <v>105.32</v>
      </c>
      <c r="Q327" s="10" t="s">
        <v>8308</v>
      </c>
      <c r="R327" t="s">
        <v>8309</v>
      </c>
      <c r="S327" s="14">
        <f t="shared" si="28"/>
        <v>42184.626250000001</v>
      </c>
      <c r="T327" s="14">
        <f t="shared" si="29"/>
        <v>42101.682372685187</v>
      </c>
      <c r="U327">
        <f t="shared" si="25"/>
        <v>2015</v>
      </c>
    </row>
    <row r="328" spans="1:21" ht="45" hidden="1" x14ac:dyDescent="0.25">
      <c r="A328">
        <v>325</v>
      </c>
      <c r="B328" s="3" t="s">
        <v>326</v>
      </c>
      <c r="C328" s="3" t="s">
        <v>4435</v>
      </c>
      <c r="D328" s="6">
        <v>50000</v>
      </c>
      <c r="E328" s="8">
        <v>52198</v>
      </c>
      <c r="F328" t="s">
        <v>8218</v>
      </c>
      <c r="G328" t="s">
        <v>8223</v>
      </c>
      <c r="H328" t="s">
        <v>8245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8267</v>
      </c>
      <c r="O328">
        <f t="shared" si="26"/>
        <v>104</v>
      </c>
      <c r="P328">
        <f t="shared" si="27"/>
        <v>70.92</v>
      </c>
      <c r="Q328" s="10" t="s">
        <v>8308</v>
      </c>
      <c r="R328" t="s">
        <v>8309</v>
      </c>
      <c r="S328" s="14">
        <f t="shared" si="28"/>
        <v>42689.187881944439</v>
      </c>
      <c r="T328" s="14">
        <f t="shared" si="29"/>
        <v>42101.737442129626</v>
      </c>
      <c r="U328">
        <f t="shared" si="25"/>
        <v>2016</v>
      </c>
    </row>
    <row r="329" spans="1:21" ht="45" hidden="1" x14ac:dyDescent="0.25">
      <c r="A329">
        <v>326</v>
      </c>
      <c r="B329" s="3" t="s">
        <v>327</v>
      </c>
      <c r="C329" s="3" t="s">
        <v>4436</v>
      </c>
      <c r="D329" s="6">
        <v>150000</v>
      </c>
      <c r="E329" s="8">
        <v>169394.6</v>
      </c>
      <c r="F329" t="s">
        <v>8218</v>
      </c>
      <c r="G329" t="s">
        <v>8223</v>
      </c>
      <c r="H329" t="s">
        <v>8245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8267</v>
      </c>
      <c r="O329">
        <f t="shared" si="26"/>
        <v>113</v>
      </c>
      <c r="P329">
        <f t="shared" si="27"/>
        <v>147.16999999999999</v>
      </c>
      <c r="Q329" s="10" t="s">
        <v>8308</v>
      </c>
      <c r="R329" t="s">
        <v>8309</v>
      </c>
      <c r="S329" s="14">
        <f t="shared" si="28"/>
        <v>42775.314884259264</v>
      </c>
      <c r="T329" s="14">
        <f t="shared" si="29"/>
        <v>42291.596273148149</v>
      </c>
      <c r="U329">
        <f t="shared" si="25"/>
        <v>2017</v>
      </c>
    </row>
    <row r="330" spans="1:21" ht="60" hidden="1" x14ac:dyDescent="0.25">
      <c r="A330">
        <v>327</v>
      </c>
      <c r="B330" s="3" t="s">
        <v>328</v>
      </c>
      <c r="C330" s="3" t="s">
        <v>4437</v>
      </c>
      <c r="D330" s="6">
        <v>4000</v>
      </c>
      <c r="E330" s="8">
        <v>5456</v>
      </c>
      <c r="F330" t="s">
        <v>8218</v>
      </c>
      <c r="G330" t="s">
        <v>8223</v>
      </c>
      <c r="H330" t="s">
        <v>8245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8267</v>
      </c>
      <c r="O330">
        <f t="shared" si="26"/>
        <v>136</v>
      </c>
      <c r="P330">
        <f t="shared" si="27"/>
        <v>160.47</v>
      </c>
      <c r="Q330" s="10" t="s">
        <v>8308</v>
      </c>
      <c r="R330" t="s">
        <v>8309</v>
      </c>
      <c r="S330" s="14">
        <f t="shared" si="28"/>
        <v>42058.235289351855</v>
      </c>
      <c r="T330" s="14">
        <f t="shared" si="29"/>
        <v>42047.128564814819</v>
      </c>
      <c r="U330">
        <f t="shared" si="25"/>
        <v>2015</v>
      </c>
    </row>
    <row r="331" spans="1:21" ht="45" hidden="1" x14ac:dyDescent="0.25">
      <c r="A331">
        <v>328</v>
      </c>
      <c r="B331" s="3" t="s">
        <v>329</v>
      </c>
      <c r="C331" s="3" t="s">
        <v>4438</v>
      </c>
      <c r="D331" s="6">
        <v>75000</v>
      </c>
      <c r="E331" s="8">
        <v>77710.8</v>
      </c>
      <c r="F331" t="s">
        <v>8218</v>
      </c>
      <c r="G331" t="s">
        <v>8223</v>
      </c>
      <c r="H331" t="s">
        <v>8245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8267</v>
      </c>
      <c r="O331">
        <f t="shared" si="26"/>
        <v>104</v>
      </c>
      <c r="P331">
        <f t="shared" si="27"/>
        <v>156.05000000000001</v>
      </c>
      <c r="Q331" s="10" t="s">
        <v>8308</v>
      </c>
      <c r="R331" t="s">
        <v>8309</v>
      </c>
      <c r="S331" s="14">
        <f t="shared" si="28"/>
        <v>42278.946620370371</v>
      </c>
      <c r="T331" s="14">
        <f t="shared" si="29"/>
        <v>42559.755671296298</v>
      </c>
      <c r="U331">
        <f t="shared" si="25"/>
        <v>2015</v>
      </c>
    </row>
    <row r="332" spans="1:21" ht="45" hidden="1" x14ac:dyDescent="0.25">
      <c r="A332">
        <v>329</v>
      </c>
      <c r="B332" s="3" t="s">
        <v>330</v>
      </c>
      <c r="C332" s="3" t="s">
        <v>4439</v>
      </c>
      <c r="D332" s="6">
        <v>10000</v>
      </c>
      <c r="E332" s="8">
        <v>10550</v>
      </c>
      <c r="F332" t="s">
        <v>8218</v>
      </c>
      <c r="G332" t="s">
        <v>8223</v>
      </c>
      <c r="H332" t="s">
        <v>8245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8267</v>
      </c>
      <c r="O332">
        <f t="shared" si="26"/>
        <v>106</v>
      </c>
      <c r="P332">
        <f t="shared" si="27"/>
        <v>63.17</v>
      </c>
      <c r="Q332" s="10" t="s">
        <v>8308</v>
      </c>
      <c r="R332" t="s">
        <v>8309</v>
      </c>
      <c r="S332" s="14">
        <f t="shared" si="28"/>
        <v>42291.46674768519</v>
      </c>
      <c r="T332" s="14">
        <f t="shared" si="29"/>
        <v>42093.760046296295</v>
      </c>
      <c r="U332">
        <f t="shared" si="25"/>
        <v>2015</v>
      </c>
    </row>
    <row r="333" spans="1:21" ht="60" hidden="1" x14ac:dyDescent="0.25">
      <c r="A333">
        <v>330</v>
      </c>
      <c r="B333" s="3" t="s">
        <v>331</v>
      </c>
      <c r="C333" s="3" t="s">
        <v>4440</v>
      </c>
      <c r="D333" s="6">
        <v>35000</v>
      </c>
      <c r="E333" s="8">
        <v>35640</v>
      </c>
      <c r="F333" t="s">
        <v>8218</v>
      </c>
      <c r="G333" t="s">
        <v>8223</v>
      </c>
      <c r="H333" t="s">
        <v>8245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8267</v>
      </c>
      <c r="O333">
        <f t="shared" si="26"/>
        <v>102</v>
      </c>
      <c r="P333">
        <f t="shared" si="27"/>
        <v>104.82</v>
      </c>
      <c r="Q333" s="10" t="s">
        <v>8308</v>
      </c>
      <c r="R333" t="s">
        <v>8309</v>
      </c>
      <c r="S333" s="14">
        <f t="shared" si="28"/>
        <v>41379.515775462962</v>
      </c>
      <c r="T333" s="14">
        <f t="shared" si="29"/>
        <v>42772.669062500005</v>
      </c>
      <c r="U333">
        <f t="shared" si="25"/>
        <v>2013</v>
      </c>
    </row>
    <row r="334" spans="1:21" ht="45" hidden="1" x14ac:dyDescent="0.25">
      <c r="A334">
        <v>331</v>
      </c>
      <c r="B334" s="3" t="s">
        <v>332</v>
      </c>
      <c r="C334" s="3" t="s">
        <v>4441</v>
      </c>
      <c r="D334" s="6">
        <v>40000</v>
      </c>
      <c r="E334" s="8">
        <v>42642</v>
      </c>
      <c r="F334" t="s">
        <v>8218</v>
      </c>
      <c r="G334" t="s">
        <v>8223</v>
      </c>
      <c r="H334" t="s">
        <v>8245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8267</v>
      </c>
      <c r="O334">
        <f t="shared" si="26"/>
        <v>107</v>
      </c>
      <c r="P334">
        <f t="shared" si="27"/>
        <v>97.36</v>
      </c>
      <c r="Q334" s="10" t="s">
        <v>8308</v>
      </c>
      <c r="R334" t="s">
        <v>8309</v>
      </c>
      <c r="S334" s="14">
        <f t="shared" si="28"/>
        <v>42507.581412037034</v>
      </c>
      <c r="T334" s="14">
        <f t="shared" si="29"/>
        <v>41894.879606481481</v>
      </c>
      <c r="U334">
        <f t="shared" si="25"/>
        <v>2016</v>
      </c>
    </row>
    <row r="335" spans="1:21" ht="60" hidden="1" x14ac:dyDescent="0.25">
      <c r="A335">
        <v>332</v>
      </c>
      <c r="B335" s="3" t="s">
        <v>333</v>
      </c>
      <c r="C335" s="3" t="s">
        <v>4442</v>
      </c>
      <c r="D335" s="6">
        <v>100000</v>
      </c>
      <c r="E335" s="8">
        <v>113015</v>
      </c>
      <c r="F335" t="s">
        <v>8218</v>
      </c>
      <c r="G335" t="s">
        <v>8223</v>
      </c>
      <c r="H335" t="s">
        <v>8245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8267</v>
      </c>
      <c r="O335">
        <f t="shared" si="26"/>
        <v>113</v>
      </c>
      <c r="P335">
        <f t="shared" si="27"/>
        <v>203.63</v>
      </c>
      <c r="Q335" s="10" t="s">
        <v>8308</v>
      </c>
      <c r="R335" t="s">
        <v>8309</v>
      </c>
      <c r="S335" s="14">
        <f t="shared" si="28"/>
        <v>42263.680289351847</v>
      </c>
      <c r="T335" s="14">
        <f t="shared" si="29"/>
        <v>42459.780844907407</v>
      </c>
      <c r="U335">
        <f t="shared" si="25"/>
        <v>2015</v>
      </c>
    </row>
    <row r="336" spans="1:21" ht="60" hidden="1" x14ac:dyDescent="0.25">
      <c r="A336">
        <v>333</v>
      </c>
      <c r="B336" s="3" t="s">
        <v>334</v>
      </c>
      <c r="C336" s="3" t="s">
        <v>4443</v>
      </c>
      <c r="D336" s="6">
        <v>40000</v>
      </c>
      <c r="E336" s="8">
        <v>50091</v>
      </c>
      <c r="F336" t="s">
        <v>8218</v>
      </c>
      <c r="G336" t="s">
        <v>8223</v>
      </c>
      <c r="H336" t="s">
        <v>8245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8267</v>
      </c>
      <c r="O336">
        <f t="shared" si="26"/>
        <v>125</v>
      </c>
      <c r="P336">
        <f t="shared" si="27"/>
        <v>188.31</v>
      </c>
      <c r="Q336" s="10" t="s">
        <v>8308</v>
      </c>
      <c r="R336" t="s">
        <v>8309</v>
      </c>
      <c r="S336" s="14">
        <f t="shared" si="28"/>
        <v>42437.636469907404</v>
      </c>
      <c r="T336" s="14">
        <f t="shared" si="29"/>
        <v>41926.73778935185</v>
      </c>
      <c r="U336">
        <f t="shared" si="25"/>
        <v>2016</v>
      </c>
    </row>
    <row r="337" spans="1:21" ht="60" hidden="1" x14ac:dyDescent="0.25">
      <c r="A337">
        <v>334</v>
      </c>
      <c r="B337" s="3" t="s">
        <v>335</v>
      </c>
      <c r="C337" s="3" t="s">
        <v>4444</v>
      </c>
      <c r="D337" s="6">
        <v>10000</v>
      </c>
      <c r="E337" s="8">
        <v>10119</v>
      </c>
      <c r="F337" t="s">
        <v>8218</v>
      </c>
      <c r="G337" t="s">
        <v>8223</v>
      </c>
      <c r="H337" t="s">
        <v>8245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8267</v>
      </c>
      <c r="O337">
        <f t="shared" si="26"/>
        <v>101</v>
      </c>
      <c r="P337">
        <f t="shared" si="27"/>
        <v>146.65</v>
      </c>
      <c r="Q337" s="10" t="s">
        <v>8308</v>
      </c>
      <c r="R337" t="s">
        <v>8309</v>
      </c>
      <c r="S337" s="14">
        <f t="shared" si="28"/>
        <v>42101.682372685187</v>
      </c>
      <c r="T337" s="14">
        <f t="shared" si="29"/>
        <v>42111.970995370371</v>
      </c>
      <c r="U337">
        <f t="shared" si="25"/>
        <v>2015</v>
      </c>
    </row>
    <row r="338" spans="1:21" ht="60" hidden="1" x14ac:dyDescent="0.25">
      <c r="A338">
        <v>335</v>
      </c>
      <c r="B338" s="3" t="s">
        <v>336</v>
      </c>
      <c r="C338" s="3" t="s">
        <v>4445</v>
      </c>
      <c r="D338" s="6">
        <v>8500</v>
      </c>
      <c r="E338" s="8">
        <v>8735</v>
      </c>
      <c r="F338" t="s">
        <v>8218</v>
      </c>
      <c r="G338" t="s">
        <v>8223</v>
      </c>
      <c r="H338" t="s">
        <v>8245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8267</v>
      </c>
      <c r="O338">
        <f t="shared" si="26"/>
        <v>103</v>
      </c>
      <c r="P338">
        <f t="shared" si="27"/>
        <v>109.19</v>
      </c>
      <c r="Q338" s="10" t="s">
        <v>8308</v>
      </c>
      <c r="R338" t="s">
        <v>8309</v>
      </c>
      <c r="S338" s="14">
        <f t="shared" si="28"/>
        <v>42101.737442129626</v>
      </c>
      <c r="T338" s="14">
        <f t="shared" si="29"/>
        <v>42114.944328703699</v>
      </c>
      <c r="U338">
        <f t="shared" si="25"/>
        <v>2015</v>
      </c>
    </row>
    <row r="339" spans="1:21" ht="45" hidden="1" x14ac:dyDescent="0.25">
      <c r="A339">
        <v>336</v>
      </c>
      <c r="B339" s="3" t="s">
        <v>337</v>
      </c>
      <c r="C339" s="3" t="s">
        <v>4446</v>
      </c>
      <c r="D339" s="6">
        <v>25000</v>
      </c>
      <c r="E339" s="8">
        <v>29209.78</v>
      </c>
      <c r="F339" t="s">
        <v>8218</v>
      </c>
      <c r="G339" t="s">
        <v>8223</v>
      </c>
      <c r="H339" t="s">
        <v>8245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8267</v>
      </c>
      <c r="O339">
        <f t="shared" si="26"/>
        <v>117</v>
      </c>
      <c r="P339">
        <f t="shared" si="27"/>
        <v>59.25</v>
      </c>
      <c r="Q339" s="10" t="s">
        <v>8308</v>
      </c>
      <c r="R339" t="s">
        <v>8309</v>
      </c>
      <c r="S339" s="14">
        <f t="shared" si="28"/>
        <v>42291.596273148149</v>
      </c>
      <c r="T339" s="14">
        <f t="shared" si="29"/>
        <v>42261.500243055561</v>
      </c>
      <c r="U339">
        <f t="shared" si="25"/>
        <v>2015</v>
      </c>
    </row>
    <row r="340" spans="1:21" ht="60" hidden="1" x14ac:dyDescent="0.25">
      <c r="A340">
        <v>337</v>
      </c>
      <c r="B340" s="3" t="s">
        <v>338</v>
      </c>
      <c r="C340" s="3" t="s">
        <v>4447</v>
      </c>
      <c r="D340" s="6">
        <v>3000</v>
      </c>
      <c r="E340" s="8">
        <v>3035.05</v>
      </c>
      <c r="F340" t="s">
        <v>8218</v>
      </c>
      <c r="G340" t="s">
        <v>8223</v>
      </c>
      <c r="H340" t="s">
        <v>8245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8267</v>
      </c>
      <c r="O340">
        <f t="shared" si="26"/>
        <v>101</v>
      </c>
      <c r="P340">
        <f t="shared" si="27"/>
        <v>97.9</v>
      </c>
      <c r="Q340" s="10" t="s">
        <v>8308</v>
      </c>
      <c r="R340" t="s">
        <v>8309</v>
      </c>
      <c r="S340" s="14">
        <f t="shared" si="28"/>
        <v>42047.128564814819</v>
      </c>
      <c r="T340" s="14">
        <f t="shared" si="29"/>
        <v>42292.495474537034</v>
      </c>
      <c r="U340">
        <f t="shared" si="25"/>
        <v>2015</v>
      </c>
    </row>
    <row r="341" spans="1:21" ht="60" hidden="1" x14ac:dyDescent="0.25">
      <c r="A341">
        <v>338</v>
      </c>
      <c r="B341" s="3" t="s">
        <v>339</v>
      </c>
      <c r="C341" s="3" t="s">
        <v>4448</v>
      </c>
      <c r="D341" s="6">
        <v>15000</v>
      </c>
      <c r="E341" s="8">
        <v>16520.04</v>
      </c>
      <c r="F341" t="s">
        <v>8218</v>
      </c>
      <c r="G341" t="s">
        <v>8223</v>
      </c>
      <c r="H341" t="s">
        <v>8245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8267</v>
      </c>
      <c r="O341">
        <f t="shared" si="26"/>
        <v>110</v>
      </c>
      <c r="P341">
        <f t="shared" si="27"/>
        <v>70</v>
      </c>
      <c r="Q341" s="10" t="s">
        <v>8308</v>
      </c>
      <c r="R341" t="s">
        <v>8309</v>
      </c>
      <c r="S341" s="14">
        <f t="shared" si="28"/>
        <v>42559.755671296298</v>
      </c>
      <c r="T341" s="14">
        <f t="shared" si="29"/>
        <v>42207.58699074074</v>
      </c>
      <c r="U341">
        <f t="shared" si="25"/>
        <v>2016</v>
      </c>
    </row>
    <row r="342" spans="1:21" ht="45" hidden="1" x14ac:dyDescent="0.25">
      <c r="A342">
        <v>339</v>
      </c>
      <c r="B342" s="3" t="s">
        <v>340</v>
      </c>
      <c r="C342" s="3" t="s">
        <v>4449</v>
      </c>
      <c r="D342" s="6">
        <v>6000</v>
      </c>
      <c r="E342" s="8">
        <v>6485</v>
      </c>
      <c r="F342" t="s">
        <v>8218</v>
      </c>
      <c r="G342" t="s">
        <v>8223</v>
      </c>
      <c r="H342" t="s">
        <v>8245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8267</v>
      </c>
      <c r="O342">
        <f t="shared" si="26"/>
        <v>108</v>
      </c>
      <c r="P342">
        <f t="shared" si="27"/>
        <v>72.87</v>
      </c>
      <c r="Q342" s="10" t="s">
        <v>8308</v>
      </c>
      <c r="R342" t="s">
        <v>8309</v>
      </c>
      <c r="S342" s="14">
        <f t="shared" si="28"/>
        <v>42093.760046296295</v>
      </c>
      <c r="T342" s="14">
        <f t="shared" si="29"/>
        <v>42760.498935185184</v>
      </c>
      <c r="U342">
        <f t="shared" si="25"/>
        <v>2015</v>
      </c>
    </row>
    <row r="343" spans="1:21" ht="45" hidden="1" x14ac:dyDescent="0.25">
      <c r="A343">
        <v>340</v>
      </c>
      <c r="B343" s="3" t="s">
        <v>341</v>
      </c>
      <c r="C343" s="3" t="s">
        <v>4450</v>
      </c>
      <c r="D343" s="6">
        <v>35000</v>
      </c>
      <c r="E343" s="8">
        <v>43758</v>
      </c>
      <c r="F343" t="s">
        <v>8218</v>
      </c>
      <c r="G343" t="s">
        <v>8223</v>
      </c>
      <c r="H343" t="s">
        <v>8245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8267</v>
      </c>
      <c r="O343">
        <f t="shared" si="26"/>
        <v>125</v>
      </c>
      <c r="P343">
        <f t="shared" si="27"/>
        <v>146.35</v>
      </c>
      <c r="Q343" s="10" t="s">
        <v>8308</v>
      </c>
      <c r="R343" t="s">
        <v>8309</v>
      </c>
      <c r="S343" s="14">
        <f t="shared" si="28"/>
        <v>42772.669062500005</v>
      </c>
      <c r="T343" s="14">
        <f t="shared" si="29"/>
        <v>42586.066076388888</v>
      </c>
      <c r="U343">
        <f t="shared" si="25"/>
        <v>2017</v>
      </c>
    </row>
    <row r="344" spans="1:21" ht="60" hidden="1" x14ac:dyDescent="0.25">
      <c r="A344">
        <v>341</v>
      </c>
      <c r="B344" s="3" t="s">
        <v>342</v>
      </c>
      <c r="C344" s="3" t="s">
        <v>4451</v>
      </c>
      <c r="D344" s="6">
        <v>3500</v>
      </c>
      <c r="E344" s="8">
        <v>3735</v>
      </c>
      <c r="F344" t="s">
        <v>8218</v>
      </c>
      <c r="G344" t="s">
        <v>8223</v>
      </c>
      <c r="H344" t="s">
        <v>8245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8267</v>
      </c>
      <c r="O344">
        <f t="shared" si="26"/>
        <v>107</v>
      </c>
      <c r="P344">
        <f t="shared" si="27"/>
        <v>67.91</v>
      </c>
      <c r="Q344" s="10" t="s">
        <v>8308</v>
      </c>
      <c r="R344" t="s">
        <v>8309</v>
      </c>
      <c r="S344" s="14">
        <f t="shared" si="28"/>
        <v>41894.879606481481</v>
      </c>
      <c r="T344" s="14">
        <f t="shared" si="29"/>
        <v>42427.964745370366</v>
      </c>
      <c r="U344">
        <f t="shared" si="25"/>
        <v>2014</v>
      </c>
    </row>
    <row r="345" spans="1:21" ht="30" hidden="1" x14ac:dyDescent="0.25">
      <c r="A345">
        <v>342</v>
      </c>
      <c r="B345" s="3" t="s">
        <v>343</v>
      </c>
      <c r="C345" s="3" t="s">
        <v>4452</v>
      </c>
      <c r="D345" s="6">
        <v>55000</v>
      </c>
      <c r="E345" s="8">
        <v>55201.52</v>
      </c>
      <c r="F345" t="s">
        <v>8218</v>
      </c>
      <c r="G345" t="s">
        <v>8223</v>
      </c>
      <c r="H345" t="s">
        <v>8245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8267</v>
      </c>
      <c r="O345">
        <f t="shared" si="26"/>
        <v>100</v>
      </c>
      <c r="P345">
        <f t="shared" si="27"/>
        <v>169.85</v>
      </c>
      <c r="Q345" s="10" t="s">
        <v>8308</v>
      </c>
      <c r="R345" t="s">
        <v>8309</v>
      </c>
      <c r="S345" s="14">
        <f t="shared" si="28"/>
        <v>42459.780844907407</v>
      </c>
      <c r="T345" s="14">
        <f t="shared" si="29"/>
        <v>41890.167453703703</v>
      </c>
      <c r="U345">
        <f t="shared" si="25"/>
        <v>2016</v>
      </c>
    </row>
    <row r="346" spans="1:21" ht="60" hidden="1" x14ac:dyDescent="0.25">
      <c r="A346">
        <v>343</v>
      </c>
      <c r="B346" s="3" t="s">
        <v>344</v>
      </c>
      <c r="C346" s="3" t="s">
        <v>4453</v>
      </c>
      <c r="D346" s="6">
        <v>30000</v>
      </c>
      <c r="E346" s="8">
        <v>30608.59</v>
      </c>
      <c r="F346" t="s">
        <v>8218</v>
      </c>
      <c r="G346" t="s">
        <v>8223</v>
      </c>
      <c r="H346" t="s">
        <v>8245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8267</v>
      </c>
      <c r="O346">
        <f t="shared" si="26"/>
        <v>102</v>
      </c>
      <c r="P346">
        <f t="shared" si="27"/>
        <v>58.41</v>
      </c>
      <c r="Q346" s="10" t="s">
        <v>8308</v>
      </c>
      <c r="R346" t="s">
        <v>8309</v>
      </c>
      <c r="S346" s="14">
        <f t="shared" si="28"/>
        <v>41926.73778935185</v>
      </c>
      <c r="T346" s="14">
        <f t="shared" si="29"/>
        <v>42297.791886574079</v>
      </c>
      <c r="U346">
        <f t="shared" si="25"/>
        <v>2014</v>
      </c>
    </row>
    <row r="347" spans="1:21" ht="60" hidden="1" x14ac:dyDescent="0.25">
      <c r="A347">
        <v>344</v>
      </c>
      <c r="B347" s="3" t="s">
        <v>345</v>
      </c>
      <c r="C347" s="3" t="s">
        <v>4454</v>
      </c>
      <c r="D347" s="6">
        <v>33500</v>
      </c>
      <c r="E347" s="8">
        <v>34198</v>
      </c>
      <c r="F347" t="s">
        <v>8218</v>
      </c>
      <c r="G347" t="s">
        <v>8223</v>
      </c>
      <c r="H347" t="s">
        <v>8245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8267</v>
      </c>
      <c r="O347">
        <f t="shared" si="26"/>
        <v>102</v>
      </c>
      <c r="P347">
        <f t="shared" si="27"/>
        <v>119.99</v>
      </c>
      <c r="Q347" s="10" t="s">
        <v>8308</v>
      </c>
      <c r="R347" t="s">
        <v>8309</v>
      </c>
      <c r="S347" s="14">
        <f t="shared" si="28"/>
        <v>42111.970995370371</v>
      </c>
      <c r="T347" s="14">
        <f t="shared" si="29"/>
        <v>42438.827789351853</v>
      </c>
      <c r="U347">
        <f t="shared" si="25"/>
        <v>2015</v>
      </c>
    </row>
    <row r="348" spans="1:21" ht="45" hidden="1" x14ac:dyDescent="0.25">
      <c r="A348">
        <v>345</v>
      </c>
      <c r="B348" s="3" t="s">
        <v>346</v>
      </c>
      <c r="C348" s="3" t="s">
        <v>4455</v>
      </c>
      <c r="D348" s="6">
        <v>14500</v>
      </c>
      <c r="E348" s="8">
        <v>17875</v>
      </c>
      <c r="F348" t="s">
        <v>8218</v>
      </c>
      <c r="G348" t="s">
        <v>8223</v>
      </c>
      <c r="H348" t="s">
        <v>8245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8267</v>
      </c>
      <c r="O348">
        <f t="shared" si="26"/>
        <v>123</v>
      </c>
      <c r="P348">
        <f t="shared" si="27"/>
        <v>99.86</v>
      </c>
      <c r="Q348" s="10" t="s">
        <v>8308</v>
      </c>
      <c r="R348" t="s">
        <v>8309</v>
      </c>
      <c r="S348" s="14">
        <f t="shared" si="28"/>
        <v>42114.944328703699</v>
      </c>
      <c r="T348" s="14">
        <f t="shared" si="29"/>
        <v>41943.293912037036</v>
      </c>
      <c r="U348">
        <f t="shared" si="25"/>
        <v>2015</v>
      </c>
    </row>
    <row r="349" spans="1:21" ht="60" hidden="1" x14ac:dyDescent="0.25">
      <c r="A349">
        <v>346</v>
      </c>
      <c r="B349" s="3" t="s">
        <v>347</v>
      </c>
      <c r="C349" s="3" t="s">
        <v>4456</v>
      </c>
      <c r="D349" s="6">
        <v>10000</v>
      </c>
      <c r="E349" s="8">
        <v>17028.88</v>
      </c>
      <c r="F349" t="s">
        <v>8218</v>
      </c>
      <c r="G349" t="s">
        <v>8223</v>
      </c>
      <c r="H349" t="s">
        <v>8245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8267</v>
      </c>
      <c r="O349">
        <f t="shared" si="26"/>
        <v>170</v>
      </c>
      <c r="P349">
        <f t="shared" si="27"/>
        <v>90.58</v>
      </c>
      <c r="Q349" s="10" t="s">
        <v>8308</v>
      </c>
      <c r="R349" t="s">
        <v>8309</v>
      </c>
      <c r="S349" s="14">
        <f t="shared" si="28"/>
        <v>42261.500243055561</v>
      </c>
      <c r="T349" s="14">
        <f t="shared" si="29"/>
        <v>42415.803159722222</v>
      </c>
      <c r="U349">
        <f t="shared" si="25"/>
        <v>2015</v>
      </c>
    </row>
    <row r="350" spans="1:21" ht="60" hidden="1" x14ac:dyDescent="0.25">
      <c r="A350">
        <v>347</v>
      </c>
      <c r="B350" s="3" t="s">
        <v>348</v>
      </c>
      <c r="C350" s="3" t="s">
        <v>4457</v>
      </c>
      <c r="D350" s="6">
        <v>40000</v>
      </c>
      <c r="E350" s="8">
        <v>44636.2</v>
      </c>
      <c r="F350" t="s">
        <v>8218</v>
      </c>
      <c r="G350" t="s">
        <v>8223</v>
      </c>
      <c r="H350" t="s">
        <v>8245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8267</v>
      </c>
      <c r="O350">
        <f t="shared" si="26"/>
        <v>112</v>
      </c>
      <c r="P350">
        <f t="shared" si="27"/>
        <v>117.77</v>
      </c>
      <c r="Q350" s="10" t="s">
        <v>8308</v>
      </c>
      <c r="R350" t="s">
        <v>8309</v>
      </c>
      <c r="S350" s="14">
        <f t="shared" si="28"/>
        <v>42292.495474537034</v>
      </c>
      <c r="T350" s="14">
        <f t="shared" si="29"/>
        <v>42078.222187499996</v>
      </c>
      <c r="U350">
        <f t="shared" si="25"/>
        <v>2015</v>
      </c>
    </row>
    <row r="351" spans="1:21" ht="60" hidden="1" x14ac:dyDescent="0.25">
      <c r="A351">
        <v>348</v>
      </c>
      <c r="B351" s="3" t="s">
        <v>349</v>
      </c>
      <c r="C351" s="3" t="s">
        <v>4458</v>
      </c>
      <c r="D351" s="6">
        <v>10000</v>
      </c>
      <c r="E351" s="8">
        <v>10300</v>
      </c>
      <c r="F351" t="s">
        <v>8218</v>
      </c>
      <c r="G351" t="s">
        <v>8223</v>
      </c>
      <c r="H351" t="s">
        <v>8245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8267</v>
      </c>
      <c r="O351">
        <f t="shared" si="26"/>
        <v>103</v>
      </c>
      <c r="P351">
        <f t="shared" si="27"/>
        <v>86.55</v>
      </c>
      <c r="Q351" s="10" t="s">
        <v>8308</v>
      </c>
      <c r="R351" t="s">
        <v>8309</v>
      </c>
      <c r="S351" s="14">
        <f t="shared" si="28"/>
        <v>42207.58699074074</v>
      </c>
      <c r="T351" s="14">
        <f t="shared" si="29"/>
        <v>42507.860196759255</v>
      </c>
      <c r="U351">
        <f t="shared" si="25"/>
        <v>2015</v>
      </c>
    </row>
    <row r="352" spans="1:21" ht="45" hidden="1" x14ac:dyDescent="0.25">
      <c r="A352">
        <v>349</v>
      </c>
      <c r="B352" s="3" t="s">
        <v>350</v>
      </c>
      <c r="C352" s="3" t="s">
        <v>4459</v>
      </c>
      <c r="D352" s="6">
        <v>11260</v>
      </c>
      <c r="E352" s="8">
        <v>12007.18</v>
      </c>
      <c r="F352" t="s">
        <v>8218</v>
      </c>
      <c r="G352" t="s">
        <v>8223</v>
      </c>
      <c r="H352" t="s">
        <v>8245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8267</v>
      </c>
      <c r="O352">
        <f t="shared" si="26"/>
        <v>107</v>
      </c>
      <c r="P352">
        <f t="shared" si="27"/>
        <v>71.900000000000006</v>
      </c>
      <c r="Q352" s="10" t="s">
        <v>8308</v>
      </c>
      <c r="R352" t="s">
        <v>8309</v>
      </c>
      <c r="S352" s="14">
        <f t="shared" si="28"/>
        <v>42760.498935185184</v>
      </c>
      <c r="T352" s="14">
        <f t="shared" si="29"/>
        <v>41935.070486111108</v>
      </c>
      <c r="U352">
        <f t="shared" si="25"/>
        <v>2017</v>
      </c>
    </row>
    <row r="353" spans="1:21" ht="45" hidden="1" x14ac:dyDescent="0.25">
      <c r="A353">
        <v>350</v>
      </c>
      <c r="B353" s="3" t="s">
        <v>351</v>
      </c>
      <c r="C353" s="3" t="s">
        <v>4460</v>
      </c>
      <c r="D353" s="6">
        <v>25000</v>
      </c>
      <c r="E353" s="8">
        <v>28690</v>
      </c>
      <c r="F353" t="s">
        <v>8218</v>
      </c>
      <c r="G353" t="s">
        <v>8223</v>
      </c>
      <c r="H353" t="s">
        <v>8245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8267</v>
      </c>
      <c r="O353">
        <f t="shared" si="26"/>
        <v>115</v>
      </c>
      <c r="P353">
        <f t="shared" si="27"/>
        <v>129.82</v>
      </c>
      <c r="Q353" s="10" t="s">
        <v>8308</v>
      </c>
      <c r="R353" t="s">
        <v>8309</v>
      </c>
      <c r="S353" s="14">
        <f t="shared" si="28"/>
        <v>42586.066076388888</v>
      </c>
      <c r="T353" s="14">
        <f t="shared" si="29"/>
        <v>42163.897916666669</v>
      </c>
      <c r="U353">
        <f t="shared" si="25"/>
        <v>2016</v>
      </c>
    </row>
    <row r="354" spans="1:21" ht="60" hidden="1" x14ac:dyDescent="0.25">
      <c r="A354">
        <v>351</v>
      </c>
      <c r="B354" s="3" t="s">
        <v>352</v>
      </c>
      <c r="C354" s="3" t="s">
        <v>4461</v>
      </c>
      <c r="D354" s="6">
        <v>34000</v>
      </c>
      <c r="E354" s="8">
        <v>43296</v>
      </c>
      <c r="F354" t="s">
        <v>8218</v>
      </c>
      <c r="G354" t="s">
        <v>8226</v>
      </c>
      <c r="H354" t="s">
        <v>8248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8267</v>
      </c>
      <c r="O354">
        <f t="shared" si="26"/>
        <v>127</v>
      </c>
      <c r="P354">
        <f t="shared" si="27"/>
        <v>44.91</v>
      </c>
      <c r="Q354" s="10" t="s">
        <v>8308</v>
      </c>
      <c r="R354" t="s">
        <v>8309</v>
      </c>
      <c r="S354" s="14">
        <f t="shared" si="28"/>
        <v>42427.964745370366</v>
      </c>
      <c r="T354" s="14">
        <f t="shared" si="29"/>
        <v>41936.001226851848</v>
      </c>
      <c r="U354">
        <f t="shared" si="25"/>
        <v>2016</v>
      </c>
    </row>
    <row r="355" spans="1:21" ht="60" hidden="1" x14ac:dyDescent="0.25">
      <c r="A355">
        <v>352</v>
      </c>
      <c r="B355" s="3" t="s">
        <v>353</v>
      </c>
      <c r="C355" s="3" t="s">
        <v>4462</v>
      </c>
      <c r="D355" s="6">
        <v>10000</v>
      </c>
      <c r="E355" s="8">
        <v>11656</v>
      </c>
      <c r="F355" t="s">
        <v>8218</v>
      </c>
      <c r="G355" t="s">
        <v>8223</v>
      </c>
      <c r="H355" t="s">
        <v>8245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8267</v>
      </c>
      <c r="O355">
        <f t="shared" si="26"/>
        <v>117</v>
      </c>
      <c r="P355">
        <f t="shared" si="27"/>
        <v>40.76</v>
      </c>
      <c r="Q355" s="10" t="s">
        <v>8308</v>
      </c>
      <c r="R355" t="s">
        <v>8309</v>
      </c>
      <c r="S355" s="14">
        <f t="shared" si="28"/>
        <v>41890.167453703703</v>
      </c>
      <c r="T355" s="14">
        <f t="shared" si="29"/>
        <v>41837.210543981484</v>
      </c>
      <c r="U355">
        <f t="shared" si="25"/>
        <v>2014</v>
      </c>
    </row>
    <row r="356" spans="1:21" ht="60" hidden="1" x14ac:dyDescent="0.25">
      <c r="A356">
        <v>353</v>
      </c>
      <c r="B356" s="3" t="s">
        <v>354</v>
      </c>
      <c r="C356" s="3" t="s">
        <v>4463</v>
      </c>
      <c r="D356" s="6">
        <v>58425</v>
      </c>
      <c r="E356" s="8">
        <v>63460.18</v>
      </c>
      <c r="F356" t="s">
        <v>8218</v>
      </c>
      <c r="G356" t="s">
        <v>8223</v>
      </c>
      <c r="H356" t="s">
        <v>8245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8267</v>
      </c>
      <c r="O356">
        <f t="shared" si="26"/>
        <v>109</v>
      </c>
      <c r="P356">
        <f t="shared" si="27"/>
        <v>103.52</v>
      </c>
      <c r="Q356" s="10" t="s">
        <v>8308</v>
      </c>
      <c r="R356" t="s">
        <v>8309</v>
      </c>
      <c r="S356" s="14">
        <f t="shared" si="28"/>
        <v>42297.791886574079</v>
      </c>
      <c r="T356" s="14">
        <f t="shared" si="29"/>
        <v>40255.744629629626</v>
      </c>
      <c r="U356">
        <f t="shared" si="25"/>
        <v>2015</v>
      </c>
    </row>
    <row r="357" spans="1:21" ht="60" hidden="1" x14ac:dyDescent="0.25">
      <c r="A357">
        <v>354</v>
      </c>
      <c r="B357" s="3" t="s">
        <v>355</v>
      </c>
      <c r="C357" s="3" t="s">
        <v>4464</v>
      </c>
      <c r="D357" s="6">
        <v>3500</v>
      </c>
      <c r="E357" s="8">
        <v>3638</v>
      </c>
      <c r="F357" t="s">
        <v>8218</v>
      </c>
      <c r="G357" t="s">
        <v>8223</v>
      </c>
      <c r="H357" t="s">
        <v>8245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8267</v>
      </c>
      <c r="O357">
        <f t="shared" si="26"/>
        <v>104</v>
      </c>
      <c r="P357">
        <f t="shared" si="27"/>
        <v>125.45</v>
      </c>
      <c r="Q357" s="10" t="s">
        <v>8308</v>
      </c>
      <c r="R357" t="s">
        <v>8309</v>
      </c>
      <c r="S357" s="14">
        <f t="shared" si="28"/>
        <v>42438.827789351853</v>
      </c>
      <c r="T357" s="14">
        <f t="shared" si="29"/>
        <v>41780.859629629631</v>
      </c>
      <c r="U357">
        <f t="shared" si="25"/>
        <v>2016</v>
      </c>
    </row>
    <row r="358" spans="1:21" ht="45" hidden="1" x14ac:dyDescent="0.25">
      <c r="A358">
        <v>355</v>
      </c>
      <c r="B358" s="3" t="s">
        <v>356</v>
      </c>
      <c r="C358" s="3" t="s">
        <v>4465</v>
      </c>
      <c r="D358" s="6">
        <v>35000</v>
      </c>
      <c r="E358" s="8">
        <v>40690</v>
      </c>
      <c r="F358" t="s">
        <v>8218</v>
      </c>
      <c r="G358" t="s">
        <v>8223</v>
      </c>
      <c r="H358" t="s">
        <v>8245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8267</v>
      </c>
      <c r="O358">
        <f t="shared" si="26"/>
        <v>116</v>
      </c>
      <c r="P358">
        <f t="shared" si="27"/>
        <v>246.61</v>
      </c>
      <c r="Q358" s="10" t="s">
        <v>8308</v>
      </c>
      <c r="R358" t="s">
        <v>8309</v>
      </c>
      <c r="S358" s="14">
        <f t="shared" si="28"/>
        <v>41943.293912037036</v>
      </c>
      <c r="T358" s="14">
        <f t="shared" si="29"/>
        <v>41668.606469907405</v>
      </c>
      <c r="U358">
        <f t="shared" si="25"/>
        <v>2014</v>
      </c>
    </row>
    <row r="359" spans="1:21" ht="45" hidden="1" x14ac:dyDescent="0.25">
      <c r="A359">
        <v>356</v>
      </c>
      <c r="B359" s="3" t="s">
        <v>357</v>
      </c>
      <c r="C359" s="3" t="s">
        <v>4466</v>
      </c>
      <c r="D359" s="6">
        <v>7500</v>
      </c>
      <c r="E359" s="8">
        <v>7701.93</v>
      </c>
      <c r="F359" t="s">
        <v>8218</v>
      </c>
      <c r="G359" t="s">
        <v>8223</v>
      </c>
      <c r="H359" t="s">
        <v>8245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8267</v>
      </c>
      <c r="O359">
        <f t="shared" si="26"/>
        <v>103</v>
      </c>
      <c r="P359">
        <f t="shared" si="27"/>
        <v>79.400000000000006</v>
      </c>
      <c r="Q359" s="10" t="s">
        <v>8308</v>
      </c>
      <c r="R359" t="s">
        <v>8309</v>
      </c>
      <c r="S359" s="14">
        <f t="shared" si="28"/>
        <v>42415.803159722222</v>
      </c>
      <c r="T359" s="14">
        <f t="shared" si="29"/>
        <v>41019.793032407404</v>
      </c>
      <c r="U359">
        <f t="shared" si="25"/>
        <v>2016</v>
      </c>
    </row>
    <row r="360" spans="1:21" ht="60" hidden="1" x14ac:dyDescent="0.25">
      <c r="A360">
        <v>357</v>
      </c>
      <c r="B360" s="3" t="s">
        <v>358</v>
      </c>
      <c r="C360" s="3" t="s">
        <v>4467</v>
      </c>
      <c r="D360" s="6">
        <v>15000</v>
      </c>
      <c r="E360" s="8">
        <v>26100</v>
      </c>
      <c r="F360" t="s">
        <v>8218</v>
      </c>
      <c r="G360" t="s">
        <v>8223</v>
      </c>
      <c r="H360" t="s">
        <v>8245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8267</v>
      </c>
      <c r="O360">
        <f t="shared" si="26"/>
        <v>174</v>
      </c>
      <c r="P360">
        <f t="shared" si="27"/>
        <v>86.14</v>
      </c>
      <c r="Q360" s="10" t="s">
        <v>8308</v>
      </c>
      <c r="R360" t="s">
        <v>8309</v>
      </c>
      <c r="S360" s="14">
        <f t="shared" si="28"/>
        <v>42078.222187499996</v>
      </c>
      <c r="T360" s="14">
        <f t="shared" si="29"/>
        <v>41355.577291666668</v>
      </c>
      <c r="U360">
        <f t="shared" si="25"/>
        <v>2015</v>
      </c>
    </row>
    <row r="361" spans="1:21" ht="45" hidden="1" x14ac:dyDescent="0.25">
      <c r="A361">
        <v>358</v>
      </c>
      <c r="B361" s="3" t="s">
        <v>359</v>
      </c>
      <c r="C361" s="3" t="s">
        <v>4468</v>
      </c>
      <c r="D361" s="6">
        <v>50000</v>
      </c>
      <c r="E361" s="8">
        <v>51544</v>
      </c>
      <c r="F361" t="s">
        <v>8218</v>
      </c>
      <c r="G361" t="s">
        <v>8223</v>
      </c>
      <c r="H361" t="s">
        <v>8245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8267</v>
      </c>
      <c r="O361">
        <f t="shared" si="26"/>
        <v>103</v>
      </c>
      <c r="P361">
        <f t="shared" si="27"/>
        <v>193.05</v>
      </c>
      <c r="Q361" s="10" t="s">
        <v>8308</v>
      </c>
      <c r="R361" t="s">
        <v>8309</v>
      </c>
      <c r="S361" s="14">
        <f t="shared" si="28"/>
        <v>42507.860196759255</v>
      </c>
      <c r="T361" s="14">
        <f t="shared" si="29"/>
        <v>42043.605578703704</v>
      </c>
      <c r="U361">
        <f t="shared" si="25"/>
        <v>2016</v>
      </c>
    </row>
    <row r="362" spans="1:21" ht="45" hidden="1" x14ac:dyDescent="0.25">
      <c r="A362">
        <v>359</v>
      </c>
      <c r="B362" s="3" t="s">
        <v>360</v>
      </c>
      <c r="C362" s="3" t="s">
        <v>4469</v>
      </c>
      <c r="D362" s="6">
        <v>24200</v>
      </c>
      <c r="E362" s="8">
        <v>25375</v>
      </c>
      <c r="F362" t="s">
        <v>8218</v>
      </c>
      <c r="G362" t="s">
        <v>8223</v>
      </c>
      <c r="H362" t="s">
        <v>8245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8267</v>
      </c>
      <c r="O362">
        <f t="shared" si="26"/>
        <v>105</v>
      </c>
      <c r="P362">
        <f t="shared" si="27"/>
        <v>84.02</v>
      </c>
      <c r="Q362" s="10" t="s">
        <v>8308</v>
      </c>
      <c r="R362" t="s">
        <v>8309</v>
      </c>
      <c r="S362" s="14">
        <f t="shared" si="28"/>
        <v>41935.070486111108</v>
      </c>
      <c r="T362" s="14">
        <f t="shared" si="29"/>
        <v>40893.551724537036</v>
      </c>
      <c r="U362">
        <f t="shared" si="25"/>
        <v>2014</v>
      </c>
    </row>
    <row r="363" spans="1:21" ht="60" hidden="1" x14ac:dyDescent="0.25">
      <c r="A363">
        <v>360</v>
      </c>
      <c r="B363" s="3" t="s">
        <v>361</v>
      </c>
      <c r="C363" s="3" t="s">
        <v>4470</v>
      </c>
      <c r="D363" s="6">
        <v>12000</v>
      </c>
      <c r="E363" s="8">
        <v>12165</v>
      </c>
      <c r="F363" t="s">
        <v>8218</v>
      </c>
      <c r="G363" t="s">
        <v>8223</v>
      </c>
      <c r="H363" t="s">
        <v>8245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8267</v>
      </c>
      <c r="O363">
        <f t="shared" si="26"/>
        <v>101</v>
      </c>
      <c r="P363">
        <f t="shared" si="27"/>
        <v>139.83000000000001</v>
      </c>
      <c r="Q363" s="10" t="s">
        <v>8308</v>
      </c>
      <c r="R363" t="s">
        <v>8309</v>
      </c>
      <c r="S363" s="14">
        <f t="shared" si="28"/>
        <v>42163.897916666669</v>
      </c>
      <c r="T363" s="14">
        <f t="shared" si="29"/>
        <v>42711.795138888891</v>
      </c>
      <c r="U363">
        <f t="shared" si="25"/>
        <v>2015</v>
      </c>
    </row>
    <row r="364" spans="1:21" ht="60" hidden="1" x14ac:dyDescent="0.25">
      <c r="A364">
        <v>361</v>
      </c>
      <c r="B364" s="3" t="s">
        <v>362</v>
      </c>
      <c r="C364" s="3" t="s">
        <v>4471</v>
      </c>
      <c r="D364" s="6">
        <v>35000</v>
      </c>
      <c r="E364" s="8">
        <v>38876.949999999997</v>
      </c>
      <c r="F364" t="s">
        <v>8218</v>
      </c>
      <c r="G364" t="s">
        <v>8223</v>
      </c>
      <c r="H364" t="s">
        <v>8245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8267</v>
      </c>
      <c r="O364">
        <f t="shared" si="26"/>
        <v>111</v>
      </c>
      <c r="P364">
        <f t="shared" si="27"/>
        <v>109.82</v>
      </c>
      <c r="Q364" s="10" t="s">
        <v>8308</v>
      </c>
      <c r="R364" t="s">
        <v>8309</v>
      </c>
      <c r="S364" s="14">
        <f t="shared" si="28"/>
        <v>41936.001226851848</v>
      </c>
      <c r="T364" s="14">
        <f t="shared" si="29"/>
        <v>41261.767812500002</v>
      </c>
      <c r="U364">
        <f t="shared" si="25"/>
        <v>2014</v>
      </c>
    </row>
    <row r="365" spans="1:21" ht="60" hidden="1" x14ac:dyDescent="0.25">
      <c r="A365">
        <v>362</v>
      </c>
      <c r="B365" s="3" t="s">
        <v>363</v>
      </c>
      <c r="C365" s="3" t="s">
        <v>4472</v>
      </c>
      <c r="D365" s="6">
        <v>9665</v>
      </c>
      <c r="E365" s="8">
        <v>12000</v>
      </c>
      <c r="F365" t="s">
        <v>8218</v>
      </c>
      <c r="G365" t="s">
        <v>8223</v>
      </c>
      <c r="H365" t="s">
        <v>8245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8267</v>
      </c>
      <c r="O365">
        <f t="shared" si="26"/>
        <v>124</v>
      </c>
      <c r="P365">
        <f t="shared" si="27"/>
        <v>139.53</v>
      </c>
      <c r="Q365" s="10" t="s">
        <v>8308</v>
      </c>
      <c r="R365" t="s">
        <v>8309</v>
      </c>
      <c r="S365" s="14">
        <f t="shared" si="28"/>
        <v>41837.210543981484</v>
      </c>
      <c r="T365" s="14">
        <f t="shared" si="29"/>
        <v>42425.576898148152</v>
      </c>
      <c r="U365">
        <f t="shared" si="25"/>
        <v>2014</v>
      </c>
    </row>
    <row r="366" spans="1:21" ht="60" hidden="1" x14ac:dyDescent="0.25">
      <c r="A366">
        <v>363</v>
      </c>
      <c r="B366" s="3" t="s">
        <v>364</v>
      </c>
      <c r="C366" s="3" t="s">
        <v>4473</v>
      </c>
      <c r="D366" s="6">
        <v>8925</v>
      </c>
      <c r="E366" s="8">
        <v>9044</v>
      </c>
      <c r="F366" t="s">
        <v>8218</v>
      </c>
      <c r="G366" t="s">
        <v>8223</v>
      </c>
      <c r="H366" t="s">
        <v>8245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8267</v>
      </c>
      <c r="O366">
        <f t="shared" si="26"/>
        <v>101</v>
      </c>
      <c r="P366">
        <f t="shared" si="27"/>
        <v>347.85</v>
      </c>
      <c r="Q366" s="10" t="s">
        <v>8308</v>
      </c>
      <c r="R366" t="s">
        <v>8309</v>
      </c>
      <c r="S366" s="14">
        <f t="shared" si="28"/>
        <v>40255.744629629626</v>
      </c>
      <c r="T366" s="14">
        <f t="shared" si="29"/>
        <v>41078.91201388889</v>
      </c>
      <c r="U366">
        <f t="shared" si="25"/>
        <v>2010</v>
      </c>
    </row>
    <row r="367" spans="1:21" ht="60" hidden="1" x14ac:dyDescent="0.25">
      <c r="A367">
        <v>364</v>
      </c>
      <c r="B367" s="3" t="s">
        <v>365</v>
      </c>
      <c r="C367" s="3" t="s">
        <v>4474</v>
      </c>
      <c r="D367" s="6">
        <v>7000</v>
      </c>
      <c r="E367" s="8">
        <v>7711.3</v>
      </c>
      <c r="F367" t="s">
        <v>8218</v>
      </c>
      <c r="G367" t="s">
        <v>8223</v>
      </c>
      <c r="H367" t="s">
        <v>8245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8267</v>
      </c>
      <c r="O367">
        <f t="shared" si="26"/>
        <v>110</v>
      </c>
      <c r="P367">
        <f t="shared" si="27"/>
        <v>68.239999999999995</v>
      </c>
      <c r="Q367" s="10" t="s">
        <v>8308</v>
      </c>
      <c r="R367" t="s">
        <v>8309</v>
      </c>
      <c r="S367" s="14">
        <f t="shared" si="28"/>
        <v>41780.859629629631</v>
      </c>
      <c r="T367" s="14">
        <f t="shared" si="29"/>
        <v>40757.889247685183</v>
      </c>
      <c r="U367">
        <f t="shared" si="25"/>
        <v>2014</v>
      </c>
    </row>
    <row r="368" spans="1:21" ht="45" hidden="1" x14ac:dyDescent="0.25">
      <c r="A368">
        <v>365</v>
      </c>
      <c r="B368" s="3" t="s">
        <v>366</v>
      </c>
      <c r="C368" s="3" t="s">
        <v>4475</v>
      </c>
      <c r="D368" s="6">
        <v>15000</v>
      </c>
      <c r="E368" s="8">
        <v>15596</v>
      </c>
      <c r="F368" t="s">
        <v>8218</v>
      </c>
      <c r="G368" t="s">
        <v>8224</v>
      </c>
      <c r="H368" t="s">
        <v>8246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8267</v>
      </c>
      <c r="O368">
        <f t="shared" si="26"/>
        <v>104</v>
      </c>
      <c r="P368">
        <f t="shared" si="27"/>
        <v>239.94</v>
      </c>
      <c r="Q368" s="10" t="s">
        <v>8308</v>
      </c>
      <c r="R368" t="s">
        <v>8309</v>
      </c>
      <c r="S368" s="14">
        <f t="shared" si="28"/>
        <v>41668.606469907405</v>
      </c>
      <c r="T368" s="14">
        <f t="shared" si="29"/>
        <v>41657.985081018516</v>
      </c>
      <c r="U368">
        <f t="shared" si="25"/>
        <v>2014</v>
      </c>
    </row>
    <row r="369" spans="1:21" ht="45" hidden="1" x14ac:dyDescent="0.25">
      <c r="A369">
        <v>366</v>
      </c>
      <c r="B369" s="3" t="s">
        <v>367</v>
      </c>
      <c r="C369" s="3" t="s">
        <v>4476</v>
      </c>
      <c r="D369" s="6">
        <v>38000</v>
      </c>
      <c r="E369" s="8">
        <v>38500</v>
      </c>
      <c r="F369" t="s">
        <v>8218</v>
      </c>
      <c r="G369" t="s">
        <v>8223</v>
      </c>
      <c r="H369" t="s">
        <v>8245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8267</v>
      </c>
      <c r="O369">
        <f t="shared" si="26"/>
        <v>101</v>
      </c>
      <c r="P369">
        <f t="shared" si="27"/>
        <v>287.31</v>
      </c>
      <c r="Q369" s="10" t="s">
        <v>8308</v>
      </c>
      <c r="R369" t="s">
        <v>8309</v>
      </c>
      <c r="S369" s="14">
        <f t="shared" si="28"/>
        <v>41019.793032407404</v>
      </c>
      <c r="T369" s="14">
        <f t="shared" si="29"/>
        <v>42576.452731481477</v>
      </c>
      <c r="U369">
        <f t="shared" si="25"/>
        <v>2012</v>
      </c>
    </row>
    <row r="370" spans="1:21" ht="60" hidden="1" x14ac:dyDescent="0.25">
      <c r="A370">
        <v>367</v>
      </c>
      <c r="B370" s="3" t="s">
        <v>368</v>
      </c>
      <c r="C370" s="3" t="s">
        <v>4477</v>
      </c>
      <c r="D370" s="6">
        <v>10000</v>
      </c>
      <c r="E370" s="8">
        <v>10335.01</v>
      </c>
      <c r="F370" t="s">
        <v>8218</v>
      </c>
      <c r="G370" t="s">
        <v>8223</v>
      </c>
      <c r="H370" t="s">
        <v>8245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8267</v>
      </c>
      <c r="O370">
        <f t="shared" si="26"/>
        <v>103</v>
      </c>
      <c r="P370">
        <f t="shared" si="27"/>
        <v>86.85</v>
      </c>
      <c r="Q370" s="10" t="s">
        <v>8308</v>
      </c>
      <c r="R370" t="s">
        <v>8309</v>
      </c>
      <c r="S370" s="14">
        <f t="shared" si="28"/>
        <v>41355.577291666668</v>
      </c>
      <c r="T370" s="14">
        <f t="shared" si="29"/>
        <v>42292.250787037032</v>
      </c>
      <c r="U370">
        <f t="shared" si="25"/>
        <v>2013</v>
      </c>
    </row>
    <row r="371" spans="1:21" ht="60" hidden="1" x14ac:dyDescent="0.25">
      <c r="A371">
        <v>368</v>
      </c>
      <c r="B371" s="3" t="s">
        <v>369</v>
      </c>
      <c r="C371" s="3" t="s">
        <v>4478</v>
      </c>
      <c r="D371" s="6">
        <v>12500</v>
      </c>
      <c r="E371" s="8">
        <v>13014</v>
      </c>
      <c r="F371" t="s">
        <v>8218</v>
      </c>
      <c r="G371" t="s">
        <v>8223</v>
      </c>
      <c r="H371" t="s">
        <v>8245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8267</v>
      </c>
      <c r="O371">
        <f t="shared" si="26"/>
        <v>104</v>
      </c>
      <c r="P371">
        <f t="shared" si="27"/>
        <v>81.849999999999994</v>
      </c>
      <c r="Q371" s="10" t="s">
        <v>8308</v>
      </c>
      <c r="R371" t="s">
        <v>8309</v>
      </c>
      <c r="S371" s="14">
        <f t="shared" si="28"/>
        <v>42043.605578703704</v>
      </c>
      <c r="T371" s="14">
        <f t="shared" si="29"/>
        <v>42370.571851851855</v>
      </c>
      <c r="U371">
        <f t="shared" si="25"/>
        <v>2015</v>
      </c>
    </row>
    <row r="372" spans="1:21" ht="60" hidden="1" x14ac:dyDescent="0.25">
      <c r="A372">
        <v>369</v>
      </c>
      <c r="B372" s="3" t="s">
        <v>370</v>
      </c>
      <c r="C372" s="3" t="s">
        <v>4479</v>
      </c>
      <c r="D372" s="6">
        <v>6500</v>
      </c>
      <c r="E372" s="8">
        <v>7160.12</v>
      </c>
      <c r="F372" t="s">
        <v>8218</v>
      </c>
      <c r="G372" t="s">
        <v>8223</v>
      </c>
      <c r="H372" t="s">
        <v>8245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8267</v>
      </c>
      <c r="O372">
        <f t="shared" si="26"/>
        <v>110</v>
      </c>
      <c r="P372">
        <f t="shared" si="27"/>
        <v>42.87</v>
      </c>
      <c r="Q372" s="10" t="s">
        <v>8308</v>
      </c>
      <c r="R372" t="s">
        <v>8309</v>
      </c>
      <c r="S372" s="14">
        <f t="shared" si="28"/>
        <v>40893.551724537036</v>
      </c>
      <c r="T372" s="14">
        <f t="shared" si="29"/>
        <v>40987.688333333332</v>
      </c>
      <c r="U372">
        <f t="shared" si="25"/>
        <v>2011</v>
      </c>
    </row>
    <row r="373" spans="1:21" ht="60" hidden="1" x14ac:dyDescent="0.25">
      <c r="A373">
        <v>370</v>
      </c>
      <c r="B373" s="3" t="s">
        <v>371</v>
      </c>
      <c r="C373" s="3" t="s">
        <v>4480</v>
      </c>
      <c r="D373" s="6">
        <v>25000</v>
      </c>
      <c r="E373" s="8">
        <v>30505</v>
      </c>
      <c r="F373" t="s">
        <v>8218</v>
      </c>
      <c r="G373" t="s">
        <v>8223</v>
      </c>
      <c r="H373" t="s">
        <v>8245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8267</v>
      </c>
      <c r="O373">
        <f t="shared" si="26"/>
        <v>122</v>
      </c>
      <c r="P373">
        <f t="shared" si="27"/>
        <v>709.42</v>
      </c>
      <c r="Q373" s="10" t="s">
        <v>8308</v>
      </c>
      <c r="R373" t="s">
        <v>8309</v>
      </c>
      <c r="S373" s="14">
        <f t="shared" si="28"/>
        <v>42711.795138888891</v>
      </c>
      <c r="T373" s="14">
        <f t="shared" si="29"/>
        <v>42367.719814814816</v>
      </c>
      <c r="U373">
        <f t="shared" si="25"/>
        <v>2016</v>
      </c>
    </row>
    <row r="374" spans="1:21" ht="60" hidden="1" x14ac:dyDescent="0.25">
      <c r="A374">
        <v>371</v>
      </c>
      <c r="B374" s="3" t="s">
        <v>372</v>
      </c>
      <c r="C374" s="3" t="s">
        <v>4481</v>
      </c>
      <c r="D374" s="6">
        <v>150000</v>
      </c>
      <c r="E374" s="8">
        <v>171253</v>
      </c>
      <c r="F374" t="s">
        <v>8218</v>
      </c>
      <c r="G374" t="s">
        <v>8223</v>
      </c>
      <c r="H374" t="s">
        <v>8245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8267</v>
      </c>
      <c r="O374">
        <f t="shared" si="26"/>
        <v>114</v>
      </c>
      <c r="P374">
        <f t="shared" si="27"/>
        <v>161.26</v>
      </c>
      <c r="Q374" s="10" t="s">
        <v>8308</v>
      </c>
      <c r="R374" t="s">
        <v>8309</v>
      </c>
      <c r="S374" s="14">
        <f t="shared" si="28"/>
        <v>41261.767812500002</v>
      </c>
      <c r="T374" s="14">
        <f t="shared" si="29"/>
        <v>41085.698113425926</v>
      </c>
      <c r="U374">
        <f t="shared" si="25"/>
        <v>2012</v>
      </c>
    </row>
    <row r="375" spans="1:21" ht="30" hidden="1" x14ac:dyDescent="0.25">
      <c r="A375">
        <v>372</v>
      </c>
      <c r="B375" s="3" t="s">
        <v>373</v>
      </c>
      <c r="C375" s="3" t="s">
        <v>4482</v>
      </c>
      <c r="D375" s="6">
        <v>300</v>
      </c>
      <c r="E375" s="8">
        <v>376</v>
      </c>
      <c r="F375" t="s">
        <v>8218</v>
      </c>
      <c r="G375" t="s">
        <v>8224</v>
      </c>
      <c r="H375" t="s">
        <v>8246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8267</v>
      </c>
      <c r="O375">
        <f t="shared" si="26"/>
        <v>125</v>
      </c>
      <c r="P375">
        <f t="shared" si="27"/>
        <v>41.78</v>
      </c>
      <c r="Q375" s="10" t="s">
        <v>8308</v>
      </c>
      <c r="R375" t="s">
        <v>8309</v>
      </c>
      <c r="S375" s="14">
        <f t="shared" si="28"/>
        <v>42425.576898148152</v>
      </c>
      <c r="T375" s="14">
        <f t="shared" si="29"/>
        <v>41144.709490740745</v>
      </c>
      <c r="U375">
        <f t="shared" si="25"/>
        <v>2016</v>
      </c>
    </row>
    <row r="376" spans="1:21" ht="45" hidden="1" x14ac:dyDescent="0.25">
      <c r="A376">
        <v>373</v>
      </c>
      <c r="B376" s="3" t="s">
        <v>374</v>
      </c>
      <c r="C376" s="3" t="s">
        <v>4483</v>
      </c>
      <c r="D376" s="6">
        <v>7500</v>
      </c>
      <c r="E376" s="8">
        <v>8000</v>
      </c>
      <c r="F376" t="s">
        <v>8218</v>
      </c>
      <c r="G376" t="s">
        <v>8223</v>
      </c>
      <c r="H376" t="s">
        <v>8245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8267</v>
      </c>
      <c r="O376">
        <f t="shared" si="26"/>
        <v>107</v>
      </c>
      <c r="P376">
        <f t="shared" si="27"/>
        <v>89.89</v>
      </c>
      <c r="Q376" s="10" t="s">
        <v>8308</v>
      </c>
      <c r="R376" t="s">
        <v>8309</v>
      </c>
      <c r="S376" s="14">
        <f t="shared" si="28"/>
        <v>41078.91201388889</v>
      </c>
      <c r="T376" s="14">
        <f t="shared" si="29"/>
        <v>41755.117581018516</v>
      </c>
      <c r="U376">
        <f t="shared" si="25"/>
        <v>2012</v>
      </c>
    </row>
    <row r="377" spans="1:21" ht="60" hidden="1" x14ac:dyDescent="0.25">
      <c r="A377">
        <v>374</v>
      </c>
      <c r="B377" s="3" t="s">
        <v>375</v>
      </c>
      <c r="C377" s="3" t="s">
        <v>4484</v>
      </c>
      <c r="D377" s="6">
        <v>6000</v>
      </c>
      <c r="E377" s="8">
        <v>7839</v>
      </c>
      <c r="F377" t="s">
        <v>8218</v>
      </c>
      <c r="G377" t="s">
        <v>8223</v>
      </c>
      <c r="H377" t="s">
        <v>8245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8267</v>
      </c>
      <c r="O377">
        <f t="shared" si="26"/>
        <v>131</v>
      </c>
      <c r="P377">
        <f t="shared" si="27"/>
        <v>45.05</v>
      </c>
      <c r="Q377" s="10" t="s">
        <v>8308</v>
      </c>
      <c r="R377" t="s">
        <v>8309</v>
      </c>
      <c r="S377" s="14">
        <f t="shared" si="28"/>
        <v>40757.889247685183</v>
      </c>
      <c r="T377" s="14">
        <f t="shared" si="29"/>
        <v>41980.781793981485</v>
      </c>
      <c r="U377">
        <f t="shared" si="25"/>
        <v>2011</v>
      </c>
    </row>
    <row r="378" spans="1:21" ht="60" hidden="1" x14ac:dyDescent="0.25">
      <c r="A378">
        <v>375</v>
      </c>
      <c r="B378" s="3" t="s">
        <v>376</v>
      </c>
      <c r="C378" s="3" t="s">
        <v>4485</v>
      </c>
      <c r="D378" s="6">
        <v>500</v>
      </c>
      <c r="E378" s="8">
        <v>600</v>
      </c>
      <c r="F378" t="s">
        <v>8218</v>
      </c>
      <c r="G378" t="s">
        <v>8223</v>
      </c>
      <c r="H378" t="s">
        <v>8245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8267</v>
      </c>
      <c r="O378">
        <f t="shared" si="26"/>
        <v>120</v>
      </c>
      <c r="P378">
        <f t="shared" si="27"/>
        <v>42.86</v>
      </c>
      <c r="Q378" s="10" t="s">
        <v>8308</v>
      </c>
      <c r="R378" t="s">
        <v>8309</v>
      </c>
      <c r="S378" s="14">
        <f t="shared" si="28"/>
        <v>41657.985081018516</v>
      </c>
      <c r="T378" s="14">
        <f t="shared" si="29"/>
        <v>41934.584502314814</v>
      </c>
      <c r="U378">
        <f t="shared" si="25"/>
        <v>2014</v>
      </c>
    </row>
    <row r="379" spans="1:21" ht="60" hidden="1" x14ac:dyDescent="0.25">
      <c r="A379">
        <v>376</v>
      </c>
      <c r="B379" s="3" t="s">
        <v>377</v>
      </c>
      <c r="C379" s="3" t="s">
        <v>4486</v>
      </c>
      <c r="D379" s="6">
        <v>2450</v>
      </c>
      <c r="E379" s="8">
        <v>2596</v>
      </c>
      <c r="F379" t="s">
        <v>8218</v>
      </c>
      <c r="G379" t="s">
        <v>8224</v>
      </c>
      <c r="H379" t="s">
        <v>8246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8267</v>
      </c>
      <c r="O379">
        <f t="shared" si="26"/>
        <v>106</v>
      </c>
      <c r="P379">
        <f t="shared" si="27"/>
        <v>54.08</v>
      </c>
      <c r="Q379" s="10" t="s">
        <v>8308</v>
      </c>
      <c r="R379" t="s">
        <v>8309</v>
      </c>
      <c r="S379" s="14">
        <f t="shared" si="28"/>
        <v>42576.452731481477</v>
      </c>
      <c r="T379" s="14">
        <f t="shared" si="29"/>
        <v>42211.951284722221</v>
      </c>
      <c r="U379">
        <f t="shared" si="25"/>
        <v>2016</v>
      </c>
    </row>
    <row r="380" spans="1:21" ht="45" hidden="1" x14ac:dyDescent="0.25">
      <c r="A380">
        <v>377</v>
      </c>
      <c r="B380" s="3" t="s">
        <v>378</v>
      </c>
      <c r="C380" s="3" t="s">
        <v>4487</v>
      </c>
      <c r="D380" s="6">
        <v>12000</v>
      </c>
      <c r="E380" s="8">
        <v>13728</v>
      </c>
      <c r="F380" t="s">
        <v>8218</v>
      </c>
      <c r="G380" t="s">
        <v>8223</v>
      </c>
      <c r="H380" t="s">
        <v>8245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8267</v>
      </c>
      <c r="O380">
        <f t="shared" si="26"/>
        <v>114</v>
      </c>
      <c r="P380">
        <f t="shared" si="27"/>
        <v>103.22</v>
      </c>
      <c r="Q380" s="10" t="s">
        <v>8308</v>
      </c>
      <c r="R380" t="s">
        <v>8309</v>
      </c>
      <c r="S380" s="14">
        <f t="shared" si="28"/>
        <v>42292.250787037032</v>
      </c>
      <c r="T380" s="14">
        <f t="shared" si="29"/>
        <v>42200.67659722222</v>
      </c>
      <c r="U380">
        <f t="shared" si="25"/>
        <v>2015</v>
      </c>
    </row>
    <row r="381" spans="1:21" ht="60" hidden="1" x14ac:dyDescent="0.25">
      <c r="A381">
        <v>378</v>
      </c>
      <c r="B381" s="3" t="s">
        <v>379</v>
      </c>
      <c r="C381" s="3" t="s">
        <v>4488</v>
      </c>
      <c r="D381" s="6">
        <v>3000</v>
      </c>
      <c r="E381" s="8">
        <v>3353</v>
      </c>
      <c r="F381" t="s">
        <v>8218</v>
      </c>
      <c r="G381" t="s">
        <v>8228</v>
      </c>
      <c r="H381" t="s">
        <v>8250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8267</v>
      </c>
      <c r="O381">
        <f t="shared" si="26"/>
        <v>112</v>
      </c>
      <c r="P381">
        <f t="shared" si="27"/>
        <v>40.4</v>
      </c>
      <c r="Q381" s="10" t="s">
        <v>8308</v>
      </c>
      <c r="R381" t="s">
        <v>8309</v>
      </c>
      <c r="S381" s="14">
        <f t="shared" si="28"/>
        <v>42370.571851851855</v>
      </c>
      <c r="T381" s="14">
        <f t="shared" si="29"/>
        <v>42549.076157407413</v>
      </c>
      <c r="U381">
        <f t="shared" si="25"/>
        <v>2016</v>
      </c>
    </row>
    <row r="382" spans="1:21" ht="60" hidden="1" x14ac:dyDescent="0.25">
      <c r="A382">
        <v>379</v>
      </c>
      <c r="B382" s="3" t="s">
        <v>380</v>
      </c>
      <c r="C382" s="3" t="s">
        <v>4489</v>
      </c>
      <c r="D382" s="6">
        <v>15000</v>
      </c>
      <c r="E382" s="8">
        <v>17412</v>
      </c>
      <c r="F382" t="s">
        <v>8218</v>
      </c>
      <c r="G382" t="s">
        <v>8223</v>
      </c>
      <c r="H382" t="s">
        <v>8245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8267</v>
      </c>
      <c r="O382">
        <f t="shared" si="26"/>
        <v>116</v>
      </c>
      <c r="P382">
        <f t="shared" si="27"/>
        <v>116.86</v>
      </c>
      <c r="Q382" s="10" t="s">
        <v>8308</v>
      </c>
      <c r="R382" t="s">
        <v>8309</v>
      </c>
      <c r="S382" s="14">
        <f t="shared" si="28"/>
        <v>40987.688333333332</v>
      </c>
      <c r="T382" s="14">
        <f t="shared" si="29"/>
        <v>41674.063078703701</v>
      </c>
      <c r="U382">
        <f t="shared" si="25"/>
        <v>2012</v>
      </c>
    </row>
    <row r="383" spans="1:21" ht="60" hidden="1" x14ac:dyDescent="0.25">
      <c r="A383">
        <v>380</v>
      </c>
      <c r="B383" s="3" t="s">
        <v>381</v>
      </c>
      <c r="C383" s="3" t="s">
        <v>4490</v>
      </c>
      <c r="D383" s="6">
        <v>4000</v>
      </c>
      <c r="E383" s="8">
        <v>5660</v>
      </c>
      <c r="F383" t="s">
        <v>8218</v>
      </c>
      <c r="G383" t="s">
        <v>8223</v>
      </c>
      <c r="H383" t="s">
        <v>8245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8267</v>
      </c>
      <c r="O383">
        <f t="shared" si="26"/>
        <v>142</v>
      </c>
      <c r="P383">
        <f t="shared" si="27"/>
        <v>115.51</v>
      </c>
      <c r="Q383" s="10" t="s">
        <v>8308</v>
      </c>
      <c r="R383" t="s">
        <v>8309</v>
      </c>
      <c r="S383" s="14">
        <f t="shared" si="28"/>
        <v>42367.719814814816</v>
      </c>
      <c r="T383" s="14">
        <f t="shared" si="29"/>
        <v>42112.036712962959</v>
      </c>
      <c r="U383">
        <f t="shared" si="25"/>
        <v>2015</v>
      </c>
    </row>
    <row r="384" spans="1:21" ht="45" hidden="1" x14ac:dyDescent="0.25">
      <c r="A384">
        <v>381</v>
      </c>
      <c r="B384" s="3" t="s">
        <v>382</v>
      </c>
      <c r="C384" s="3" t="s">
        <v>4491</v>
      </c>
      <c r="D384" s="6">
        <v>25000</v>
      </c>
      <c r="E384" s="8">
        <v>26182.5</v>
      </c>
      <c r="F384" t="s">
        <v>8218</v>
      </c>
      <c r="G384" t="s">
        <v>8223</v>
      </c>
      <c r="H384" t="s">
        <v>8245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8267</v>
      </c>
      <c r="O384">
        <f t="shared" si="26"/>
        <v>105</v>
      </c>
      <c r="P384">
        <f t="shared" si="27"/>
        <v>104.31</v>
      </c>
      <c r="Q384" s="10" t="s">
        <v>8308</v>
      </c>
      <c r="R384" t="s">
        <v>8309</v>
      </c>
      <c r="S384" s="14">
        <f t="shared" si="28"/>
        <v>41085.698113425926</v>
      </c>
      <c r="T384" s="14">
        <f t="shared" si="29"/>
        <v>40865.042256944449</v>
      </c>
      <c r="U384">
        <f t="shared" si="25"/>
        <v>2012</v>
      </c>
    </row>
    <row r="385" spans="1:21" ht="60" hidden="1" x14ac:dyDescent="0.25">
      <c r="A385">
        <v>382</v>
      </c>
      <c r="B385" s="3" t="s">
        <v>383</v>
      </c>
      <c r="C385" s="3" t="s">
        <v>4492</v>
      </c>
      <c r="D385" s="6">
        <v>600</v>
      </c>
      <c r="E385" s="8">
        <v>1535</v>
      </c>
      <c r="F385" t="s">
        <v>8218</v>
      </c>
      <c r="G385" t="s">
        <v>8223</v>
      </c>
      <c r="H385" t="s">
        <v>8245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8267</v>
      </c>
      <c r="O385">
        <f t="shared" si="26"/>
        <v>256</v>
      </c>
      <c r="P385">
        <f t="shared" si="27"/>
        <v>69.77</v>
      </c>
      <c r="Q385" s="10" t="s">
        <v>8308</v>
      </c>
      <c r="R385" t="s">
        <v>8309</v>
      </c>
      <c r="S385" s="14">
        <f t="shared" si="28"/>
        <v>41144.709490740745</v>
      </c>
      <c r="T385" s="14">
        <f t="shared" si="29"/>
        <v>40763.717256944445</v>
      </c>
      <c r="U385">
        <f t="shared" si="25"/>
        <v>2012</v>
      </c>
    </row>
    <row r="386" spans="1:21" ht="60" hidden="1" x14ac:dyDescent="0.25">
      <c r="A386">
        <v>383</v>
      </c>
      <c r="B386" s="3" t="s">
        <v>384</v>
      </c>
      <c r="C386" s="3" t="s">
        <v>4493</v>
      </c>
      <c r="D386" s="6">
        <v>999</v>
      </c>
      <c r="E386" s="8">
        <v>2065</v>
      </c>
      <c r="F386" t="s">
        <v>8218</v>
      </c>
      <c r="G386" t="s">
        <v>8223</v>
      </c>
      <c r="H386" t="s">
        <v>8245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8267</v>
      </c>
      <c r="O386">
        <f t="shared" si="26"/>
        <v>207</v>
      </c>
      <c r="P386">
        <f t="shared" si="27"/>
        <v>43.02</v>
      </c>
      <c r="Q386" s="10" t="s">
        <v>8308</v>
      </c>
      <c r="R386" t="s">
        <v>8309</v>
      </c>
      <c r="S386" s="14">
        <f t="shared" si="28"/>
        <v>41755.117581018516</v>
      </c>
      <c r="T386" s="14">
        <f t="shared" si="29"/>
        <v>41526.708935185183</v>
      </c>
      <c r="U386">
        <f t="shared" si="25"/>
        <v>2014</v>
      </c>
    </row>
    <row r="387" spans="1:21" ht="60" hidden="1" x14ac:dyDescent="0.25">
      <c r="A387">
        <v>384</v>
      </c>
      <c r="B387" s="3" t="s">
        <v>385</v>
      </c>
      <c r="C387" s="3" t="s">
        <v>4494</v>
      </c>
      <c r="D387" s="6">
        <v>20000</v>
      </c>
      <c r="E387" s="8">
        <v>22421</v>
      </c>
      <c r="F387" t="s">
        <v>8218</v>
      </c>
      <c r="G387" t="s">
        <v>8223</v>
      </c>
      <c r="H387" t="s">
        <v>8245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8267</v>
      </c>
      <c r="O387">
        <f t="shared" si="26"/>
        <v>112</v>
      </c>
      <c r="P387">
        <f t="shared" si="27"/>
        <v>58.54</v>
      </c>
      <c r="Q387" s="10" t="s">
        <v>8308</v>
      </c>
      <c r="R387" t="s">
        <v>8309</v>
      </c>
      <c r="S387" s="14">
        <f t="shared" si="28"/>
        <v>41980.781793981485</v>
      </c>
      <c r="T387" s="14">
        <f t="shared" si="29"/>
        <v>42417.818078703705</v>
      </c>
      <c r="U387">
        <f t="shared" ref="U387:U450" si="30">YEAR(S387)</f>
        <v>2014</v>
      </c>
    </row>
    <row r="388" spans="1:21" ht="60" hidden="1" x14ac:dyDescent="0.25">
      <c r="A388">
        <v>385</v>
      </c>
      <c r="B388" s="3" t="s">
        <v>386</v>
      </c>
      <c r="C388" s="3" t="s">
        <v>4495</v>
      </c>
      <c r="D388" s="6">
        <v>25000</v>
      </c>
      <c r="E388" s="8">
        <v>26495.5</v>
      </c>
      <c r="F388" t="s">
        <v>8218</v>
      </c>
      <c r="G388" t="s">
        <v>8223</v>
      </c>
      <c r="H388" t="s">
        <v>8245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8267</v>
      </c>
      <c r="O388">
        <f t="shared" ref="O388:O451" si="31">ROUND(E388/D388*100,0)</f>
        <v>106</v>
      </c>
      <c r="P388">
        <f t="shared" ref="P388:P451" si="32">IFERROR(ROUND(E388/L388,2),0)</f>
        <v>111.8</v>
      </c>
      <c r="Q388" s="10" t="s">
        <v>8308</v>
      </c>
      <c r="R388" t="s">
        <v>8309</v>
      </c>
      <c r="S388" s="14">
        <f t="shared" ref="S388:S451" si="33">(((J388/60)/60)/24)+DATE(1970,1,1)</f>
        <v>41934.584502314814</v>
      </c>
      <c r="T388" s="14">
        <f t="shared" ref="T388:T451" si="34">(((J398/60)/60)/24)+DATE(1970,1,1)</f>
        <v>40990.909259259257</v>
      </c>
      <c r="U388">
        <f t="shared" si="30"/>
        <v>2014</v>
      </c>
    </row>
    <row r="389" spans="1:21" ht="60" hidden="1" x14ac:dyDescent="0.25">
      <c r="A389">
        <v>386</v>
      </c>
      <c r="B389" s="3" t="s">
        <v>387</v>
      </c>
      <c r="C389" s="3" t="s">
        <v>4496</v>
      </c>
      <c r="D389" s="6">
        <v>600</v>
      </c>
      <c r="E389" s="8">
        <v>601</v>
      </c>
      <c r="F389" t="s">
        <v>8218</v>
      </c>
      <c r="G389" t="s">
        <v>8223</v>
      </c>
      <c r="H389" t="s">
        <v>8245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8267</v>
      </c>
      <c r="O389">
        <f t="shared" si="31"/>
        <v>100</v>
      </c>
      <c r="P389">
        <f t="shared" si="32"/>
        <v>46.23</v>
      </c>
      <c r="Q389" s="10" t="s">
        <v>8308</v>
      </c>
      <c r="R389" t="s">
        <v>8309</v>
      </c>
      <c r="S389" s="14">
        <f t="shared" si="33"/>
        <v>42211.951284722221</v>
      </c>
      <c r="T389" s="14">
        <f t="shared" si="34"/>
        <v>41082.564884259256</v>
      </c>
      <c r="U389">
        <f t="shared" si="30"/>
        <v>2015</v>
      </c>
    </row>
    <row r="390" spans="1:21" ht="60" hidden="1" x14ac:dyDescent="0.25">
      <c r="A390">
        <v>387</v>
      </c>
      <c r="B390" s="3" t="s">
        <v>388</v>
      </c>
      <c r="C390" s="3" t="s">
        <v>4497</v>
      </c>
      <c r="D390" s="6">
        <v>38000</v>
      </c>
      <c r="E390" s="8">
        <v>81316</v>
      </c>
      <c r="F390" t="s">
        <v>8218</v>
      </c>
      <c r="G390" t="s">
        <v>8223</v>
      </c>
      <c r="H390" t="s">
        <v>8245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8267</v>
      </c>
      <c r="O390">
        <f t="shared" si="31"/>
        <v>214</v>
      </c>
      <c r="P390">
        <f t="shared" si="32"/>
        <v>144.69</v>
      </c>
      <c r="Q390" s="10" t="s">
        <v>8308</v>
      </c>
      <c r="R390" t="s">
        <v>8309</v>
      </c>
      <c r="S390" s="14">
        <f t="shared" si="33"/>
        <v>42200.67659722222</v>
      </c>
      <c r="T390" s="14">
        <f t="shared" si="34"/>
        <v>40379.776435185187</v>
      </c>
      <c r="U390">
        <f t="shared" si="30"/>
        <v>2015</v>
      </c>
    </row>
    <row r="391" spans="1:21" ht="45" hidden="1" x14ac:dyDescent="0.25">
      <c r="A391">
        <v>388</v>
      </c>
      <c r="B391" s="3" t="s">
        <v>389</v>
      </c>
      <c r="C391" s="3" t="s">
        <v>4498</v>
      </c>
      <c r="D391" s="6">
        <v>5000</v>
      </c>
      <c r="E391" s="8">
        <v>6308</v>
      </c>
      <c r="F391" t="s">
        <v>8218</v>
      </c>
      <c r="G391" t="s">
        <v>8223</v>
      </c>
      <c r="H391" t="s">
        <v>8245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8267</v>
      </c>
      <c r="O391">
        <f t="shared" si="31"/>
        <v>126</v>
      </c>
      <c r="P391">
        <f t="shared" si="32"/>
        <v>88.85</v>
      </c>
      <c r="Q391" s="10" t="s">
        <v>8308</v>
      </c>
      <c r="R391" t="s">
        <v>8309</v>
      </c>
      <c r="S391" s="14">
        <f t="shared" si="33"/>
        <v>42549.076157407413</v>
      </c>
      <c r="T391" s="14">
        <f t="shared" si="34"/>
        <v>42078.793124999997</v>
      </c>
      <c r="U391">
        <f t="shared" si="30"/>
        <v>2016</v>
      </c>
    </row>
    <row r="392" spans="1:21" ht="60" hidden="1" x14ac:dyDescent="0.25">
      <c r="A392">
        <v>389</v>
      </c>
      <c r="B392" s="3" t="s">
        <v>390</v>
      </c>
      <c r="C392" s="3" t="s">
        <v>4499</v>
      </c>
      <c r="D392" s="6">
        <v>68000</v>
      </c>
      <c r="E392" s="8">
        <v>123444.12</v>
      </c>
      <c r="F392" t="s">
        <v>8218</v>
      </c>
      <c r="G392" t="s">
        <v>8223</v>
      </c>
      <c r="H392" t="s">
        <v>8245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8267</v>
      </c>
      <c r="O392">
        <f t="shared" si="31"/>
        <v>182</v>
      </c>
      <c r="P392">
        <f t="shared" si="32"/>
        <v>81.75</v>
      </c>
      <c r="Q392" s="10" t="s">
        <v>8308</v>
      </c>
      <c r="R392" t="s">
        <v>8309</v>
      </c>
      <c r="S392" s="14">
        <f t="shared" si="33"/>
        <v>41674.063078703701</v>
      </c>
      <c r="T392" s="14">
        <f t="shared" si="34"/>
        <v>42687.875775462962</v>
      </c>
      <c r="U392">
        <f t="shared" si="30"/>
        <v>2014</v>
      </c>
    </row>
    <row r="393" spans="1:21" ht="45" hidden="1" x14ac:dyDescent="0.25">
      <c r="A393">
        <v>390</v>
      </c>
      <c r="B393" s="3" t="s">
        <v>391</v>
      </c>
      <c r="C393" s="3" t="s">
        <v>4500</v>
      </c>
      <c r="D393" s="6">
        <v>1000</v>
      </c>
      <c r="E393" s="8">
        <v>1000</v>
      </c>
      <c r="F393" t="s">
        <v>8218</v>
      </c>
      <c r="G393" t="s">
        <v>8223</v>
      </c>
      <c r="H393" t="s">
        <v>8245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8267</v>
      </c>
      <c r="O393">
        <f t="shared" si="31"/>
        <v>100</v>
      </c>
      <c r="P393">
        <f t="shared" si="32"/>
        <v>71.430000000000007</v>
      </c>
      <c r="Q393" s="10" t="s">
        <v>8308</v>
      </c>
      <c r="R393" t="s">
        <v>8309</v>
      </c>
      <c r="S393" s="14">
        <f t="shared" si="33"/>
        <v>42112.036712962959</v>
      </c>
      <c r="T393" s="14">
        <f t="shared" si="34"/>
        <v>41745.635960648149</v>
      </c>
      <c r="U393">
        <f t="shared" si="30"/>
        <v>2015</v>
      </c>
    </row>
    <row r="394" spans="1:21" ht="45" hidden="1" x14ac:dyDescent="0.25">
      <c r="A394">
        <v>391</v>
      </c>
      <c r="B394" s="3" t="s">
        <v>392</v>
      </c>
      <c r="C394" s="3" t="s">
        <v>4501</v>
      </c>
      <c r="D394" s="6">
        <v>20000</v>
      </c>
      <c r="E394" s="8">
        <v>20122</v>
      </c>
      <c r="F394" t="s">
        <v>8218</v>
      </c>
      <c r="G394" t="s">
        <v>8223</v>
      </c>
      <c r="H394" t="s">
        <v>8245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8267</v>
      </c>
      <c r="O394">
        <f t="shared" si="31"/>
        <v>101</v>
      </c>
      <c r="P394">
        <f t="shared" si="32"/>
        <v>104.26</v>
      </c>
      <c r="Q394" s="10" t="s">
        <v>8308</v>
      </c>
      <c r="R394" t="s">
        <v>8309</v>
      </c>
      <c r="S394" s="14">
        <f t="shared" si="33"/>
        <v>40865.042256944449</v>
      </c>
      <c r="T394" s="14">
        <f t="shared" si="34"/>
        <v>40732.842245370368</v>
      </c>
      <c r="U394">
        <f t="shared" si="30"/>
        <v>2011</v>
      </c>
    </row>
    <row r="395" spans="1:21" ht="60" hidden="1" x14ac:dyDescent="0.25">
      <c r="A395">
        <v>392</v>
      </c>
      <c r="B395" s="3" t="s">
        <v>393</v>
      </c>
      <c r="C395" s="3" t="s">
        <v>4502</v>
      </c>
      <c r="D395" s="6">
        <v>18500</v>
      </c>
      <c r="E395" s="8">
        <v>18667</v>
      </c>
      <c r="F395" t="s">
        <v>8218</v>
      </c>
      <c r="G395" t="s">
        <v>8223</v>
      </c>
      <c r="H395" t="s">
        <v>8245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8267</v>
      </c>
      <c r="O395">
        <f t="shared" si="31"/>
        <v>101</v>
      </c>
      <c r="P395">
        <f t="shared" si="32"/>
        <v>90.62</v>
      </c>
      <c r="Q395" s="10" t="s">
        <v>8308</v>
      </c>
      <c r="R395" t="s">
        <v>8309</v>
      </c>
      <c r="S395" s="14">
        <f t="shared" si="33"/>
        <v>40763.717256944445</v>
      </c>
      <c r="T395" s="14">
        <f t="shared" si="34"/>
        <v>42292.539548611108</v>
      </c>
      <c r="U395">
        <f t="shared" si="30"/>
        <v>2011</v>
      </c>
    </row>
    <row r="396" spans="1:21" ht="45" hidden="1" x14ac:dyDescent="0.25">
      <c r="A396">
        <v>393</v>
      </c>
      <c r="B396" s="3" t="s">
        <v>394</v>
      </c>
      <c r="C396" s="3" t="s">
        <v>4503</v>
      </c>
      <c r="D396" s="6">
        <v>50000</v>
      </c>
      <c r="E396" s="8">
        <v>55223</v>
      </c>
      <c r="F396" t="s">
        <v>8218</v>
      </c>
      <c r="G396" t="s">
        <v>8223</v>
      </c>
      <c r="H396" t="s">
        <v>8245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8267</v>
      </c>
      <c r="O396">
        <f t="shared" si="31"/>
        <v>110</v>
      </c>
      <c r="P396">
        <f t="shared" si="32"/>
        <v>157.33000000000001</v>
      </c>
      <c r="Q396" s="10" t="s">
        <v>8308</v>
      </c>
      <c r="R396" t="s">
        <v>8309</v>
      </c>
      <c r="S396" s="14">
        <f t="shared" si="33"/>
        <v>41526.708935185183</v>
      </c>
      <c r="T396" s="14">
        <f t="shared" si="34"/>
        <v>40718.310659722221</v>
      </c>
      <c r="U396">
        <f t="shared" si="30"/>
        <v>2013</v>
      </c>
    </row>
    <row r="397" spans="1:21" ht="60" hidden="1" x14ac:dyDescent="0.25">
      <c r="A397">
        <v>394</v>
      </c>
      <c r="B397" s="3" t="s">
        <v>395</v>
      </c>
      <c r="C397" s="3" t="s">
        <v>4504</v>
      </c>
      <c r="D397" s="6">
        <v>4700</v>
      </c>
      <c r="E397" s="8">
        <v>5259</v>
      </c>
      <c r="F397" t="s">
        <v>8218</v>
      </c>
      <c r="G397" t="s">
        <v>8226</v>
      </c>
      <c r="H397" t="s">
        <v>8248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8267</v>
      </c>
      <c r="O397">
        <f t="shared" si="31"/>
        <v>112</v>
      </c>
      <c r="P397">
        <f t="shared" si="32"/>
        <v>105.18</v>
      </c>
      <c r="Q397" s="10" t="s">
        <v>8308</v>
      </c>
      <c r="R397" t="s">
        <v>8309</v>
      </c>
      <c r="S397" s="14">
        <f t="shared" si="33"/>
        <v>42417.818078703705</v>
      </c>
      <c r="T397" s="14">
        <f t="shared" si="34"/>
        <v>41646.628032407411</v>
      </c>
      <c r="U397">
        <f t="shared" si="30"/>
        <v>2016</v>
      </c>
    </row>
    <row r="398" spans="1:21" ht="45" hidden="1" x14ac:dyDescent="0.25">
      <c r="A398">
        <v>395</v>
      </c>
      <c r="B398" s="3" t="s">
        <v>396</v>
      </c>
      <c r="C398" s="3" t="s">
        <v>4505</v>
      </c>
      <c r="D398" s="6">
        <v>10000</v>
      </c>
      <c r="E398" s="8">
        <v>10804.45</v>
      </c>
      <c r="F398" t="s">
        <v>8218</v>
      </c>
      <c r="G398" t="s">
        <v>8223</v>
      </c>
      <c r="H398" t="s">
        <v>8245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8267</v>
      </c>
      <c r="O398">
        <f t="shared" si="31"/>
        <v>108</v>
      </c>
      <c r="P398">
        <f t="shared" si="32"/>
        <v>58.72</v>
      </c>
      <c r="Q398" s="10" t="s">
        <v>8308</v>
      </c>
      <c r="R398" t="s">
        <v>8309</v>
      </c>
      <c r="S398" s="14">
        <f t="shared" si="33"/>
        <v>40990.909259259257</v>
      </c>
      <c r="T398" s="14">
        <f t="shared" si="34"/>
        <v>41674.08494212963</v>
      </c>
      <c r="U398">
        <f t="shared" si="30"/>
        <v>2012</v>
      </c>
    </row>
    <row r="399" spans="1:21" ht="45" hidden="1" x14ac:dyDescent="0.25">
      <c r="A399">
        <v>396</v>
      </c>
      <c r="B399" s="3" t="s">
        <v>397</v>
      </c>
      <c r="C399" s="3" t="s">
        <v>4506</v>
      </c>
      <c r="D399" s="6">
        <v>15000</v>
      </c>
      <c r="E399" s="8">
        <v>16000</v>
      </c>
      <c r="F399" t="s">
        <v>8218</v>
      </c>
      <c r="G399" t="s">
        <v>8223</v>
      </c>
      <c r="H399" t="s">
        <v>8245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8267</v>
      </c>
      <c r="O399">
        <f t="shared" si="31"/>
        <v>107</v>
      </c>
      <c r="P399">
        <f t="shared" si="32"/>
        <v>81.63</v>
      </c>
      <c r="Q399" s="10" t="s">
        <v>8308</v>
      </c>
      <c r="R399" t="s">
        <v>8309</v>
      </c>
      <c r="S399" s="14">
        <f t="shared" si="33"/>
        <v>41082.564884259256</v>
      </c>
      <c r="T399" s="14">
        <f t="shared" si="34"/>
        <v>40638.162465277775</v>
      </c>
      <c r="U399">
        <f t="shared" si="30"/>
        <v>2012</v>
      </c>
    </row>
    <row r="400" spans="1:21" ht="60" hidden="1" x14ac:dyDescent="0.25">
      <c r="A400">
        <v>397</v>
      </c>
      <c r="B400" s="3" t="s">
        <v>398</v>
      </c>
      <c r="C400" s="3" t="s">
        <v>4507</v>
      </c>
      <c r="D400" s="6">
        <v>12444</v>
      </c>
      <c r="E400" s="8">
        <v>12929.35</v>
      </c>
      <c r="F400" t="s">
        <v>8218</v>
      </c>
      <c r="G400" t="s">
        <v>8223</v>
      </c>
      <c r="H400" t="s">
        <v>8245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8267</v>
      </c>
      <c r="O400">
        <f t="shared" si="31"/>
        <v>104</v>
      </c>
      <c r="P400">
        <f t="shared" si="32"/>
        <v>56.46</v>
      </c>
      <c r="Q400" s="10" t="s">
        <v>8308</v>
      </c>
      <c r="R400" t="s">
        <v>8309</v>
      </c>
      <c r="S400" s="14">
        <f t="shared" si="33"/>
        <v>40379.776435185187</v>
      </c>
      <c r="T400" s="14">
        <f t="shared" si="34"/>
        <v>40806.870949074073</v>
      </c>
      <c r="U400">
        <f t="shared" si="30"/>
        <v>2010</v>
      </c>
    </row>
    <row r="401" spans="1:21" ht="45" hidden="1" x14ac:dyDescent="0.25">
      <c r="A401">
        <v>398</v>
      </c>
      <c r="B401" s="3" t="s">
        <v>399</v>
      </c>
      <c r="C401" s="3" t="s">
        <v>4508</v>
      </c>
      <c r="D401" s="6">
        <v>7500</v>
      </c>
      <c r="E401" s="8">
        <v>9387</v>
      </c>
      <c r="F401" t="s">
        <v>8218</v>
      </c>
      <c r="G401" t="s">
        <v>8223</v>
      </c>
      <c r="H401" t="s">
        <v>8245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8267</v>
      </c>
      <c r="O401">
        <f t="shared" si="31"/>
        <v>125</v>
      </c>
      <c r="P401">
        <f t="shared" si="32"/>
        <v>140.1</v>
      </c>
      <c r="Q401" s="10" t="s">
        <v>8308</v>
      </c>
      <c r="R401" t="s">
        <v>8309</v>
      </c>
      <c r="S401" s="14">
        <f t="shared" si="33"/>
        <v>42078.793124999997</v>
      </c>
      <c r="T401" s="14">
        <f t="shared" si="34"/>
        <v>41543.735995370371</v>
      </c>
      <c r="U401">
        <f t="shared" si="30"/>
        <v>2015</v>
      </c>
    </row>
    <row r="402" spans="1:21" ht="60" hidden="1" x14ac:dyDescent="0.25">
      <c r="A402">
        <v>399</v>
      </c>
      <c r="B402" s="3" t="s">
        <v>400</v>
      </c>
      <c r="C402" s="3" t="s">
        <v>4509</v>
      </c>
      <c r="D402" s="6">
        <v>20000</v>
      </c>
      <c r="E402" s="8">
        <v>21361</v>
      </c>
      <c r="F402" t="s">
        <v>8218</v>
      </c>
      <c r="G402" t="s">
        <v>8224</v>
      </c>
      <c r="H402" t="s">
        <v>8246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8267</v>
      </c>
      <c r="O402">
        <f t="shared" si="31"/>
        <v>107</v>
      </c>
      <c r="P402">
        <f t="shared" si="32"/>
        <v>224.85</v>
      </c>
      <c r="Q402" s="10" t="s">
        <v>8308</v>
      </c>
      <c r="R402" t="s">
        <v>8309</v>
      </c>
      <c r="S402" s="14">
        <f t="shared" si="33"/>
        <v>42687.875775462962</v>
      </c>
      <c r="T402" s="14">
        <f t="shared" si="34"/>
        <v>42543.862777777773</v>
      </c>
      <c r="U402">
        <f t="shared" si="30"/>
        <v>2016</v>
      </c>
    </row>
    <row r="403" spans="1:21" ht="45" hidden="1" x14ac:dyDescent="0.25">
      <c r="A403">
        <v>400</v>
      </c>
      <c r="B403" s="3" t="s">
        <v>401</v>
      </c>
      <c r="C403" s="3" t="s">
        <v>4510</v>
      </c>
      <c r="D403" s="6">
        <v>10000</v>
      </c>
      <c r="E403" s="8">
        <v>11230.25</v>
      </c>
      <c r="F403" t="s">
        <v>8218</v>
      </c>
      <c r="G403" t="s">
        <v>8223</v>
      </c>
      <c r="H403" t="s">
        <v>8245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8267</v>
      </c>
      <c r="O403">
        <f t="shared" si="31"/>
        <v>112</v>
      </c>
      <c r="P403">
        <f t="shared" si="32"/>
        <v>181.13</v>
      </c>
      <c r="Q403" s="10" t="s">
        <v>8308</v>
      </c>
      <c r="R403" t="s">
        <v>8309</v>
      </c>
      <c r="S403" s="14">
        <f t="shared" si="33"/>
        <v>41745.635960648149</v>
      </c>
      <c r="T403" s="14">
        <f t="shared" si="34"/>
        <v>42113.981446759266</v>
      </c>
      <c r="U403">
        <f t="shared" si="30"/>
        <v>2014</v>
      </c>
    </row>
    <row r="404" spans="1:21" ht="60" hidden="1" x14ac:dyDescent="0.25">
      <c r="A404">
        <v>401</v>
      </c>
      <c r="B404" s="3" t="s">
        <v>402</v>
      </c>
      <c r="C404" s="3" t="s">
        <v>4511</v>
      </c>
      <c r="D404" s="6">
        <v>50000</v>
      </c>
      <c r="E404" s="8">
        <v>51906</v>
      </c>
      <c r="F404" t="s">
        <v>8218</v>
      </c>
      <c r="G404" t="s">
        <v>8223</v>
      </c>
      <c r="H404" t="s">
        <v>8245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8267</v>
      </c>
      <c r="O404">
        <f t="shared" si="31"/>
        <v>104</v>
      </c>
      <c r="P404">
        <f t="shared" si="32"/>
        <v>711.04</v>
      </c>
      <c r="Q404" s="10" t="s">
        <v>8308</v>
      </c>
      <c r="R404" t="s">
        <v>8309</v>
      </c>
      <c r="S404" s="14">
        <f t="shared" si="33"/>
        <v>40732.842245370368</v>
      </c>
      <c r="T404" s="14">
        <f t="shared" si="34"/>
        <v>41598.17597222222</v>
      </c>
      <c r="U404">
        <f t="shared" si="30"/>
        <v>2011</v>
      </c>
    </row>
    <row r="405" spans="1:21" ht="60" hidden="1" x14ac:dyDescent="0.25">
      <c r="A405">
        <v>402</v>
      </c>
      <c r="B405" s="3" t="s">
        <v>403</v>
      </c>
      <c r="C405" s="3" t="s">
        <v>4512</v>
      </c>
      <c r="D405" s="6">
        <v>2000</v>
      </c>
      <c r="E405" s="8">
        <v>2833</v>
      </c>
      <c r="F405" t="s">
        <v>8218</v>
      </c>
      <c r="G405" t="s">
        <v>8223</v>
      </c>
      <c r="H405" t="s">
        <v>8245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8267</v>
      </c>
      <c r="O405">
        <f t="shared" si="31"/>
        <v>142</v>
      </c>
      <c r="P405">
        <f t="shared" si="32"/>
        <v>65.88</v>
      </c>
      <c r="Q405" s="10" t="s">
        <v>8308</v>
      </c>
      <c r="R405" t="s">
        <v>8309</v>
      </c>
      <c r="S405" s="14">
        <f t="shared" si="33"/>
        <v>42292.539548611108</v>
      </c>
      <c r="T405" s="14">
        <f t="shared" si="34"/>
        <v>41099.742800925924</v>
      </c>
      <c r="U405">
        <f t="shared" si="30"/>
        <v>2015</v>
      </c>
    </row>
    <row r="406" spans="1:21" ht="45" hidden="1" x14ac:dyDescent="0.25">
      <c r="A406">
        <v>403</v>
      </c>
      <c r="B406" s="3" t="s">
        <v>404</v>
      </c>
      <c r="C406" s="3" t="s">
        <v>4513</v>
      </c>
      <c r="D406" s="6">
        <v>5000</v>
      </c>
      <c r="E406" s="8">
        <v>5263</v>
      </c>
      <c r="F406" t="s">
        <v>8218</v>
      </c>
      <c r="G406" t="s">
        <v>8223</v>
      </c>
      <c r="H406" t="s">
        <v>8245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8267</v>
      </c>
      <c r="O406">
        <f t="shared" si="31"/>
        <v>105</v>
      </c>
      <c r="P406">
        <f t="shared" si="32"/>
        <v>75.19</v>
      </c>
      <c r="Q406" s="10" t="s">
        <v>8308</v>
      </c>
      <c r="R406" t="s">
        <v>8309</v>
      </c>
      <c r="S406" s="14">
        <f t="shared" si="33"/>
        <v>40718.310659722221</v>
      </c>
      <c r="T406" s="14">
        <f t="shared" si="34"/>
        <v>41079.877442129626</v>
      </c>
      <c r="U406">
        <f t="shared" si="30"/>
        <v>2011</v>
      </c>
    </row>
    <row r="407" spans="1:21" ht="45" hidden="1" x14ac:dyDescent="0.25">
      <c r="A407">
        <v>404</v>
      </c>
      <c r="B407" s="3" t="s">
        <v>405</v>
      </c>
      <c r="C407" s="3" t="s">
        <v>4514</v>
      </c>
      <c r="D407" s="6">
        <v>35000</v>
      </c>
      <c r="E407" s="8">
        <v>36082</v>
      </c>
      <c r="F407" t="s">
        <v>8218</v>
      </c>
      <c r="G407" t="s">
        <v>8223</v>
      </c>
      <c r="H407" t="s">
        <v>8245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8267</v>
      </c>
      <c r="O407">
        <f t="shared" si="31"/>
        <v>103</v>
      </c>
      <c r="P407">
        <f t="shared" si="32"/>
        <v>133.13999999999999</v>
      </c>
      <c r="Q407" s="10" t="s">
        <v>8308</v>
      </c>
      <c r="R407" t="s">
        <v>8309</v>
      </c>
      <c r="S407" s="14">
        <f t="shared" si="33"/>
        <v>41646.628032407411</v>
      </c>
      <c r="T407" s="14">
        <f t="shared" si="34"/>
        <v>41529.063252314816</v>
      </c>
      <c r="U407">
        <f t="shared" si="30"/>
        <v>2014</v>
      </c>
    </row>
    <row r="408" spans="1:21" ht="45" hidden="1" x14ac:dyDescent="0.25">
      <c r="A408">
        <v>405</v>
      </c>
      <c r="B408" s="3" t="s">
        <v>406</v>
      </c>
      <c r="C408" s="3" t="s">
        <v>4515</v>
      </c>
      <c r="D408" s="6">
        <v>2820</v>
      </c>
      <c r="E408" s="8">
        <v>3036</v>
      </c>
      <c r="F408" t="s">
        <v>8218</v>
      </c>
      <c r="G408" t="s">
        <v>8223</v>
      </c>
      <c r="H408" t="s">
        <v>8245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8267</v>
      </c>
      <c r="O408">
        <f t="shared" si="31"/>
        <v>108</v>
      </c>
      <c r="P408">
        <f t="shared" si="32"/>
        <v>55.2</v>
      </c>
      <c r="Q408" s="10" t="s">
        <v>8308</v>
      </c>
      <c r="R408" t="s">
        <v>8309</v>
      </c>
      <c r="S408" s="14">
        <f t="shared" si="33"/>
        <v>41674.08494212963</v>
      </c>
      <c r="T408" s="14">
        <f t="shared" si="34"/>
        <v>41904.851875</v>
      </c>
      <c r="U408">
        <f t="shared" si="30"/>
        <v>2014</v>
      </c>
    </row>
    <row r="409" spans="1:21" ht="60" hidden="1" x14ac:dyDescent="0.25">
      <c r="A409">
        <v>406</v>
      </c>
      <c r="B409" s="3" t="s">
        <v>407</v>
      </c>
      <c r="C409" s="3" t="s">
        <v>4516</v>
      </c>
      <c r="D409" s="6">
        <v>2800</v>
      </c>
      <c r="E409" s="8">
        <v>3015.73</v>
      </c>
      <c r="F409" t="s">
        <v>8218</v>
      </c>
      <c r="G409" t="s">
        <v>8223</v>
      </c>
      <c r="H409" t="s">
        <v>8245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8267</v>
      </c>
      <c r="O409">
        <f t="shared" si="31"/>
        <v>108</v>
      </c>
      <c r="P409">
        <f t="shared" si="32"/>
        <v>86.16</v>
      </c>
      <c r="Q409" s="10" t="s">
        <v>8308</v>
      </c>
      <c r="R409" t="s">
        <v>8309</v>
      </c>
      <c r="S409" s="14">
        <f t="shared" si="33"/>
        <v>40638.162465277775</v>
      </c>
      <c r="T409" s="14">
        <f t="shared" si="34"/>
        <v>41648.396192129629</v>
      </c>
      <c r="U409">
        <f t="shared" si="30"/>
        <v>2011</v>
      </c>
    </row>
    <row r="410" spans="1:21" ht="45" hidden="1" x14ac:dyDescent="0.25">
      <c r="A410">
        <v>407</v>
      </c>
      <c r="B410" s="3" t="s">
        <v>408</v>
      </c>
      <c r="C410" s="3" t="s">
        <v>4517</v>
      </c>
      <c r="D410" s="6">
        <v>2000</v>
      </c>
      <c r="E410" s="8">
        <v>2031</v>
      </c>
      <c r="F410" t="s">
        <v>8218</v>
      </c>
      <c r="G410" t="s">
        <v>8223</v>
      </c>
      <c r="H410" t="s">
        <v>8245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8267</v>
      </c>
      <c r="O410">
        <f t="shared" si="31"/>
        <v>102</v>
      </c>
      <c r="P410">
        <f t="shared" si="32"/>
        <v>92.32</v>
      </c>
      <c r="Q410" s="10" t="s">
        <v>8308</v>
      </c>
      <c r="R410" t="s">
        <v>8309</v>
      </c>
      <c r="S410" s="14">
        <f t="shared" si="33"/>
        <v>40806.870949074073</v>
      </c>
      <c r="T410" s="14">
        <f t="shared" si="34"/>
        <v>41360.970601851855</v>
      </c>
      <c r="U410">
        <f t="shared" si="30"/>
        <v>2011</v>
      </c>
    </row>
    <row r="411" spans="1:21" ht="45" hidden="1" x14ac:dyDescent="0.25">
      <c r="A411">
        <v>408</v>
      </c>
      <c r="B411" s="3" t="s">
        <v>409</v>
      </c>
      <c r="C411" s="3" t="s">
        <v>4518</v>
      </c>
      <c r="D411" s="6">
        <v>6000</v>
      </c>
      <c r="E411" s="8">
        <v>6086.26</v>
      </c>
      <c r="F411" t="s">
        <v>8218</v>
      </c>
      <c r="G411" t="s">
        <v>8223</v>
      </c>
      <c r="H411" t="s">
        <v>8245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8267</v>
      </c>
      <c r="O411">
        <f t="shared" si="31"/>
        <v>101</v>
      </c>
      <c r="P411">
        <f t="shared" si="32"/>
        <v>160.16</v>
      </c>
      <c r="Q411" s="10" t="s">
        <v>8308</v>
      </c>
      <c r="R411" t="s">
        <v>8309</v>
      </c>
      <c r="S411" s="14">
        <f t="shared" si="33"/>
        <v>41543.735995370371</v>
      </c>
      <c r="T411" s="14">
        <f t="shared" si="34"/>
        <v>42178.282372685186</v>
      </c>
      <c r="U411">
        <f t="shared" si="30"/>
        <v>2013</v>
      </c>
    </row>
    <row r="412" spans="1:21" ht="45" hidden="1" x14ac:dyDescent="0.25">
      <c r="A412">
        <v>409</v>
      </c>
      <c r="B412" s="3" t="s">
        <v>410</v>
      </c>
      <c r="C412" s="3" t="s">
        <v>4519</v>
      </c>
      <c r="D412" s="6">
        <v>500</v>
      </c>
      <c r="E412" s="8">
        <v>684</v>
      </c>
      <c r="F412" t="s">
        <v>8218</v>
      </c>
      <c r="G412" t="s">
        <v>8224</v>
      </c>
      <c r="H412" t="s">
        <v>8246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8267</v>
      </c>
      <c r="O412">
        <f t="shared" si="31"/>
        <v>137</v>
      </c>
      <c r="P412">
        <f t="shared" si="32"/>
        <v>45.6</v>
      </c>
      <c r="Q412" s="10" t="s">
        <v>8308</v>
      </c>
      <c r="R412" t="s">
        <v>8309</v>
      </c>
      <c r="S412" s="14">
        <f t="shared" si="33"/>
        <v>42543.862777777773</v>
      </c>
      <c r="T412" s="14">
        <f t="shared" si="34"/>
        <v>41394.842442129629</v>
      </c>
      <c r="U412">
        <f t="shared" si="30"/>
        <v>2016</v>
      </c>
    </row>
    <row r="413" spans="1:21" ht="45" hidden="1" x14ac:dyDescent="0.25">
      <c r="A413">
        <v>410</v>
      </c>
      <c r="B413" s="3" t="s">
        <v>411</v>
      </c>
      <c r="C413" s="3" t="s">
        <v>4520</v>
      </c>
      <c r="D413" s="6">
        <v>1000</v>
      </c>
      <c r="E413" s="8">
        <v>1283</v>
      </c>
      <c r="F413" t="s">
        <v>8218</v>
      </c>
      <c r="G413" t="s">
        <v>8228</v>
      </c>
      <c r="H413" t="s">
        <v>8250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8267</v>
      </c>
      <c r="O413">
        <f t="shared" si="31"/>
        <v>128</v>
      </c>
      <c r="P413">
        <f t="shared" si="32"/>
        <v>183.29</v>
      </c>
      <c r="Q413" s="10" t="s">
        <v>8308</v>
      </c>
      <c r="R413" t="s">
        <v>8309</v>
      </c>
      <c r="S413" s="14">
        <f t="shared" si="33"/>
        <v>42113.981446759266</v>
      </c>
      <c r="T413" s="14">
        <f t="shared" si="34"/>
        <v>41682.23646990741</v>
      </c>
      <c r="U413">
        <f t="shared" si="30"/>
        <v>2015</v>
      </c>
    </row>
    <row r="414" spans="1:21" ht="60" hidden="1" x14ac:dyDescent="0.25">
      <c r="A414">
        <v>411</v>
      </c>
      <c r="B414" s="3" t="s">
        <v>412</v>
      </c>
      <c r="C414" s="3" t="s">
        <v>4521</v>
      </c>
      <c r="D414" s="6">
        <v>30000</v>
      </c>
      <c r="E414" s="8">
        <v>30315</v>
      </c>
      <c r="F414" t="s">
        <v>8218</v>
      </c>
      <c r="G414" t="s">
        <v>8223</v>
      </c>
      <c r="H414" t="s">
        <v>8245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8267</v>
      </c>
      <c r="O414">
        <f t="shared" si="31"/>
        <v>101</v>
      </c>
      <c r="P414">
        <f t="shared" si="32"/>
        <v>125.79</v>
      </c>
      <c r="Q414" s="10" t="s">
        <v>8308</v>
      </c>
      <c r="R414" t="s">
        <v>8309</v>
      </c>
      <c r="S414" s="14">
        <f t="shared" si="33"/>
        <v>41598.17597222222</v>
      </c>
      <c r="T414" s="14">
        <f t="shared" si="34"/>
        <v>42177.491388888884</v>
      </c>
      <c r="U414">
        <f t="shared" si="30"/>
        <v>2013</v>
      </c>
    </row>
    <row r="415" spans="1:21" ht="60" hidden="1" x14ac:dyDescent="0.25">
      <c r="A415">
        <v>412</v>
      </c>
      <c r="B415" s="3" t="s">
        <v>413</v>
      </c>
      <c r="C415" s="3" t="s">
        <v>4522</v>
      </c>
      <c r="D415" s="6">
        <v>2500</v>
      </c>
      <c r="E415" s="8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8267</v>
      </c>
      <c r="O415">
        <f t="shared" si="31"/>
        <v>127</v>
      </c>
      <c r="P415">
        <f t="shared" si="32"/>
        <v>57.65</v>
      </c>
      <c r="Q415" s="10" t="s">
        <v>8308</v>
      </c>
      <c r="R415" t="s">
        <v>8309</v>
      </c>
      <c r="S415" s="14">
        <f t="shared" si="33"/>
        <v>41099.742800925924</v>
      </c>
      <c r="T415" s="14">
        <f t="shared" si="34"/>
        <v>41863.260381944441</v>
      </c>
      <c r="U415">
        <f t="shared" si="30"/>
        <v>2012</v>
      </c>
    </row>
    <row r="416" spans="1:21" ht="45" hidden="1" x14ac:dyDescent="0.25">
      <c r="A416">
        <v>413</v>
      </c>
      <c r="B416" s="3" t="s">
        <v>414</v>
      </c>
      <c r="C416" s="3" t="s">
        <v>4523</v>
      </c>
      <c r="D416" s="6">
        <v>12800</v>
      </c>
      <c r="E416" s="8">
        <v>13451</v>
      </c>
      <c r="F416" t="s">
        <v>8218</v>
      </c>
      <c r="G416" t="s">
        <v>8223</v>
      </c>
      <c r="H416" t="s">
        <v>8245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8267</v>
      </c>
      <c r="O416">
        <f t="shared" si="31"/>
        <v>105</v>
      </c>
      <c r="P416">
        <f t="shared" si="32"/>
        <v>78.66</v>
      </c>
      <c r="Q416" s="10" t="s">
        <v>8308</v>
      </c>
      <c r="R416" t="s">
        <v>8309</v>
      </c>
      <c r="S416" s="14">
        <f t="shared" si="33"/>
        <v>41079.877442129626</v>
      </c>
      <c r="T416" s="14">
        <f t="shared" si="34"/>
        <v>41400.92627314815</v>
      </c>
      <c r="U416">
        <f t="shared" si="30"/>
        <v>2012</v>
      </c>
    </row>
    <row r="417" spans="1:21" ht="60" hidden="1" x14ac:dyDescent="0.25">
      <c r="A417">
        <v>414</v>
      </c>
      <c r="B417" s="3" t="s">
        <v>415</v>
      </c>
      <c r="C417" s="3" t="s">
        <v>4524</v>
      </c>
      <c r="D417" s="6">
        <v>18500</v>
      </c>
      <c r="E417" s="8">
        <v>19028</v>
      </c>
      <c r="F417" t="s">
        <v>8218</v>
      </c>
      <c r="G417" t="s">
        <v>8223</v>
      </c>
      <c r="H417" t="s">
        <v>8245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8267</v>
      </c>
      <c r="O417">
        <f t="shared" si="31"/>
        <v>103</v>
      </c>
      <c r="P417">
        <f t="shared" si="32"/>
        <v>91.48</v>
      </c>
      <c r="Q417" s="10" t="s">
        <v>8308</v>
      </c>
      <c r="R417" t="s">
        <v>8309</v>
      </c>
      <c r="S417" s="14">
        <f t="shared" si="33"/>
        <v>41529.063252314816</v>
      </c>
      <c r="T417" s="14">
        <f t="shared" si="34"/>
        <v>40934.376145833332</v>
      </c>
      <c r="U417">
        <f t="shared" si="30"/>
        <v>2013</v>
      </c>
    </row>
    <row r="418" spans="1:21" ht="60" hidden="1" x14ac:dyDescent="0.25">
      <c r="A418">
        <v>415</v>
      </c>
      <c r="B418" s="3" t="s">
        <v>416</v>
      </c>
      <c r="C418" s="3" t="s">
        <v>4525</v>
      </c>
      <c r="D418" s="6">
        <v>1400</v>
      </c>
      <c r="E418" s="8">
        <v>1430.06</v>
      </c>
      <c r="F418" t="s">
        <v>8218</v>
      </c>
      <c r="G418" t="s">
        <v>8228</v>
      </c>
      <c r="H418" t="s">
        <v>8250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8267</v>
      </c>
      <c r="O418">
        <f t="shared" si="31"/>
        <v>102</v>
      </c>
      <c r="P418">
        <f t="shared" si="32"/>
        <v>68.099999999999994</v>
      </c>
      <c r="Q418" s="10" t="s">
        <v>8308</v>
      </c>
      <c r="R418" t="s">
        <v>8309</v>
      </c>
      <c r="S418" s="14">
        <f t="shared" si="33"/>
        <v>41904.851875</v>
      </c>
      <c r="T418" s="14">
        <f t="shared" si="34"/>
        <v>42275.861157407402</v>
      </c>
      <c r="U418">
        <f t="shared" si="30"/>
        <v>2014</v>
      </c>
    </row>
    <row r="419" spans="1:21" ht="45" hidden="1" x14ac:dyDescent="0.25">
      <c r="A419">
        <v>416</v>
      </c>
      <c r="B419" s="3" t="s">
        <v>417</v>
      </c>
      <c r="C419" s="3" t="s">
        <v>4526</v>
      </c>
      <c r="D419" s="6">
        <v>1000</v>
      </c>
      <c r="E419" s="8">
        <v>1202.17</v>
      </c>
      <c r="F419" t="s">
        <v>8218</v>
      </c>
      <c r="G419" t="s">
        <v>8223</v>
      </c>
      <c r="H419" t="s">
        <v>8245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8267</v>
      </c>
      <c r="O419">
        <f t="shared" si="31"/>
        <v>120</v>
      </c>
      <c r="P419">
        <f t="shared" si="32"/>
        <v>48.09</v>
      </c>
      <c r="Q419" s="10" t="s">
        <v>8308</v>
      </c>
      <c r="R419" t="s">
        <v>8309</v>
      </c>
      <c r="S419" s="14">
        <f t="shared" si="33"/>
        <v>41648.396192129629</v>
      </c>
      <c r="T419" s="14">
        <f t="shared" si="34"/>
        <v>42400.711967592593</v>
      </c>
      <c r="U419">
        <f t="shared" si="30"/>
        <v>2014</v>
      </c>
    </row>
    <row r="420" spans="1:21" ht="60" hidden="1" x14ac:dyDescent="0.25">
      <c r="A420">
        <v>417</v>
      </c>
      <c r="B420" s="3" t="s">
        <v>418</v>
      </c>
      <c r="C420" s="3" t="s">
        <v>4527</v>
      </c>
      <c r="D420" s="6">
        <v>10500</v>
      </c>
      <c r="E420" s="8">
        <v>10526</v>
      </c>
      <c r="F420" t="s">
        <v>8218</v>
      </c>
      <c r="G420" t="s">
        <v>8223</v>
      </c>
      <c r="H420" t="s">
        <v>8245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8267</v>
      </c>
      <c r="O420">
        <f t="shared" si="31"/>
        <v>100</v>
      </c>
      <c r="P420">
        <f t="shared" si="32"/>
        <v>202.42</v>
      </c>
      <c r="Q420" s="10" t="s">
        <v>8308</v>
      </c>
      <c r="R420" t="s">
        <v>8309</v>
      </c>
      <c r="S420" s="14">
        <f t="shared" si="33"/>
        <v>41360.970601851855</v>
      </c>
      <c r="T420" s="14">
        <f t="shared" si="34"/>
        <v>42285.909027777772</v>
      </c>
      <c r="U420">
        <f t="shared" si="30"/>
        <v>2013</v>
      </c>
    </row>
    <row r="421" spans="1:21" ht="60" hidden="1" x14ac:dyDescent="0.25">
      <c r="A421">
        <v>418</v>
      </c>
      <c r="B421" s="3" t="s">
        <v>419</v>
      </c>
      <c r="C421" s="3" t="s">
        <v>4528</v>
      </c>
      <c r="D421" s="6">
        <v>22400</v>
      </c>
      <c r="E421" s="8">
        <v>22542</v>
      </c>
      <c r="F421" t="s">
        <v>8218</v>
      </c>
      <c r="G421" t="s">
        <v>8223</v>
      </c>
      <c r="H421" t="s">
        <v>8245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8267</v>
      </c>
      <c r="O421">
        <f t="shared" si="31"/>
        <v>101</v>
      </c>
      <c r="P421">
        <f t="shared" si="32"/>
        <v>216.75</v>
      </c>
      <c r="Q421" s="10" t="s">
        <v>8308</v>
      </c>
      <c r="R421" t="s">
        <v>8309</v>
      </c>
      <c r="S421" s="14">
        <f t="shared" si="33"/>
        <v>42178.282372685186</v>
      </c>
      <c r="T421" s="14">
        <f t="shared" si="34"/>
        <v>41778.766724537039</v>
      </c>
      <c r="U421">
        <f t="shared" si="30"/>
        <v>2015</v>
      </c>
    </row>
    <row r="422" spans="1:21" ht="45" hidden="1" x14ac:dyDescent="0.25">
      <c r="A422">
        <v>419</v>
      </c>
      <c r="B422" s="3" t="s">
        <v>420</v>
      </c>
      <c r="C422" s="3" t="s">
        <v>4529</v>
      </c>
      <c r="D422" s="6">
        <v>8000</v>
      </c>
      <c r="E422" s="8">
        <v>8035</v>
      </c>
      <c r="F422" t="s">
        <v>8218</v>
      </c>
      <c r="G422" t="s">
        <v>8223</v>
      </c>
      <c r="H422" t="s">
        <v>8245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8267</v>
      </c>
      <c r="O422">
        <f t="shared" si="31"/>
        <v>100</v>
      </c>
      <c r="P422">
        <f t="shared" si="32"/>
        <v>110.07</v>
      </c>
      <c r="Q422" s="10" t="s">
        <v>8308</v>
      </c>
      <c r="R422" t="s">
        <v>8309</v>
      </c>
      <c r="S422" s="14">
        <f t="shared" si="33"/>
        <v>41394.842442129629</v>
      </c>
      <c r="T422" s="14">
        <f t="shared" si="34"/>
        <v>40070.901412037041</v>
      </c>
      <c r="U422">
        <f t="shared" si="30"/>
        <v>2013</v>
      </c>
    </row>
    <row r="423" spans="1:21" ht="60" hidden="1" x14ac:dyDescent="0.25">
      <c r="A423">
        <v>420</v>
      </c>
      <c r="B423" s="3" t="s">
        <v>421</v>
      </c>
      <c r="C423" s="3" t="s">
        <v>4530</v>
      </c>
      <c r="D423" s="6">
        <v>3300</v>
      </c>
      <c r="E423" s="8">
        <v>14.5</v>
      </c>
      <c r="F423" t="s">
        <v>8220</v>
      </c>
      <c r="G423" t="s">
        <v>8223</v>
      </c>
      <c r="H423" t="s">
        <v>8245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8268</v>
      </c>
      <c r="O423">
        <f t="shared" si="31"/>
        <v>0</v>
      </c>
      <c r="P423">
        <f t="shared" si="32"/>
        <v>4.83</v>
      </c>
      <c r="Q423" s="10" t="s">
        <v>8308</v>
      </c>
      <c r="R423" t="s">
        <v>8317</v>
      </c>
      <c r="S423" s="14">
        <f t="shared" si="33"/>
        <v>41682.23646990741</v>
      </c>
      <c r="T423" s="14">
        <f t="shared" si="34"/>
        <v>41513.107256944444</v>
      </c>
      <c r="U423">
        <f t="shared" si="30"/>
        <v>2014</v>
      </c>
    </row>
    <row r="424" spans="1:21" ht="60" hidden="1" x14ac:dyDescent="0.25">
      <c r="A424">
        <v>421</v>
      </c>
      <c r="B424" s="3" t="s">
        <v>422</v>
      </c>
      <c r="C424" s="3" t="s">
        <v>4531</v>
      </c>
      <c r="D424" s="6">
        <v>15000</v>
      </c>
      <c r="E424" s="8">
        <v>301</v>
      </c>
      <c r="F424" t="s">
        <v>8220</v>
      </c>
      <c r="G424" t="s">
        <v>8223</v>
      </c>
      <c r="H424" t="s">
        <v>8245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8268</v>
      </c>
      <c r="O424">
        <f t="shared" si="31"/>
        <v>2</v>
      </c>
      <c r="P424">
        <f t="shared" si="32"/>
        <v>50.17</v>
      </c>
      <c r="Q424" s="10" t="s">
        <v>8308</v>
      </c>
      <c r="R424" t="s">
        <v>8317</v>
      </c>
      <c r="S424" s="14">
        <f t="shared" si="33"/>
        <v>42177.491388888884</v>
      </c>
      <c r="T424" s="14">
        <f t="shared" si="34"/>
        <v>42526.871331018512</v>
      </c>
      <c r="U424">
        <f t="shared" si="30"/>
        <v>2015</v>
      </c>
    </row>
    <row r="425" spans="1:21" ht="60" hidden="1" x14ac:dyDescent="0.25">
      <c r="A425">
        <v>422</v>
      </c>
      <c r="B425" s="3" t="s">
        <v>423</v>
      </c>
      <c r="C425" s="3" t="s">
        <v>4532</v>
      </c>
      <c r="D425" s="6">
        <v>40000</v>
      </c>
      <c r="E425" s="8">
        <v>430</v>
      </c>
      <c r="F425" t="s">
        <v>8220</v>
      </c>
      <c r="G425" t="s">
        <v>8223</v>
      </c>
      <c r="H425" t="s">
        <v>8245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8268</v>
      </c>
      <c r="O425">
        <f t="shared" si="31"/>
        <v>1</v>
      </c>
      <c r="P425">
        <f t="shared" si="32"/>
        <v>35.83</v>
      </c>
      <c r="Q425" s="10" t="s">
        <v>8308</v>
      </c>
      <c r="R425" t="s">
        <v>8317</v>
      </c>
      <c r="S425" s="14">
        <f t="shared" si="33"/>
        <v>41863.260381944441</v>
      </c>
      <c r="T425" s="14">
        <f t="shared" si="34"/>
        <v>42238.726631944446</v>
      </c>
      <c r="U425">
        <f t="shared" si="30"/>
        <v>2014</v>
      </c>
    </row>
    <row r="426" spans="1:21" ht="45" hidden="1" x14ac:dyDescent="0.25">
      <c r="A426">
        <v>423</v>
      </c>
      <c r="B426" s="3" t="s">
        <v>424</v>
      </c>
      <c r="C426" s="3" t="s">
        <v>4533</v>
      </c>
      <c r="D426" s="6">
        <v>20000</v>
      </c>
      <c r="E426" s="8">
        <v>153</v>
      </c>
      <c r="F426" t="s">
        <v>8220</v>
      </c>
      <c r="G426" t="s">
        <v>8223</v>
      </c>
      <c r="H426" t="s">
        <v>8245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8268</v>
      </c>
      <c r="O426">
        <f t="shared" si="31"/>
        <v>1</v>
      </c>
      <c r="P426">
        <f t="shared" si="32"/>
        <v>11.77</v>
      </c>
      <c r="Q426" s="10" t="s">
        <v>8308</v>
      </c>
      <c r="R426" t="s">
        <v>8317</v>
      </c>
      <c r="S426" s="14">
        <f t="shared" si="33"/>
        <v>41400.92627314815</v>
      </c>
      <c r="T426" s="14">
        <f t="shared" si="34"/>
        <v>42228.629884259266</v>
      </c>
      <c r="U426">
        <f t="shared" si="30"/>
        <v>2013</v>
      </c>
    </row>
    <row r="427" spans="1:21" ht="45" hidden="1" x14ac:dyDescent="0.25">
      <c r="A427">
        <v>424</v>
      </c>
      <c r="B427" s="3" t="s">
        <v>425</v>
      </c>
      <c r="C427" s="3" t="s">
        <v>4534</v>
      </c>
      <c r="D427" s="6">
        <v>3000</v>
      </c>
      <c r="E427" s="8">
        <v>203.9</v>
      </c>
      <c r="F427" t="s">
        <v>8220</v>
      </c>
      <c r="G427" t="s">
        <v>8223</v>
      </c>
      <c r="H427" t="s">
        <v>8245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8268</v>
      </c>
      <c r="O427">
        <f t="shared" si="31"/>
        <v>7</v>
      </c>
      <c r="P427">
        <f t="shared" si="32"/>
        <v>40.78</v>
      </c>
      <c r="Q427" s="10" t="s">
        <v>8308</v>
      </c>
      <c r="R427" t="s">
        <v>8317</v>
      </c>
      <c r="S427" s="14">
        <f t="shared" si="33"/>
        <v>40934.376145833332</v>
      </c>
      <c r="T427" s="14">
        <f t="shared" si="34"/>
        <v>41576.834513888891</v>
      </c>
      <c r="U427">
        <f t="shared" si="30"/>
        <v>2012</v>
      </c>
    </row>
    <row r="428" spans="1:21" ht="60" hidden="1" x14ac:dyDescent="0.25">
      <c r="A428">
        <v>425</v>
      </c>
      <c r="B428" s="3" t="s">
        <v>426</v>
      </c>
      <c r="C428" s="3" t="s">
        <v>4535</v>
      </c>
      <c r="D428" s="6">
        <v>50000</v>
      </c>
      <c r="E428" s="8">
        <v>6</v>
      </c>
      <c r="F428" t="s">
        <v>8220</v>
      </c>
      <c r="G428" t="s">
        <v>8223</v>
      </c>
      <c r="H428" t="s">
        <v>8245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8268</v>
      </c>
      <c r="O428">
        <f t="shared" si="31"/>
        <v>0</v>
      </c>
      <c r="P428">
        <f t="shared" si="32"/>
        <v>3</v>
      </c>
      <c r="Q428" s="10" t="s">
        <v>8308</v>
      </c>
      <c r="R428" t="s">
        <v>8317</v>
      </c>
      <c r="S428" s="14">
        <f t="shared" si="33"/>
        <v>42275.861157407402</v>
      </c>
      <c r="T428" s="14">
        <f t="shared" si="34"/>
        <v>41500.747453703705</v>
      </c>
      <c r="U428">
        <f t="shared" si="30"/>
        <v>2015</v>
      </c>
    </row>
    <row r="429" spans="1:21" ht="60" hidden="1" x14ac:dyDescent="0.25">
      <c r="A429">
        <v>426</v>
      </c>
      <c r="B429" s="3" t="s">
        <v>427</v>
      </c>
      <c r="C429" s="3" t="s">
        <v>4536</v>
      </c>
      <c r="D429" s="6">
        <v>10000</v>
      </c>
      <c r="E429" s="8">
        <v>133</v>
      </c>
      <c r="F429" t="s">
        <v>8220</v>
      </c>
      <c r="G429" t="s">
        <v>8223</v>
      </c>
      <c r="H429" t="s">
        <v>8245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8268</v>
      </c>
      <c r="O429">
        <f t="shared" si="31"/>
        <v>1</v>
      </c>
      <c r="P429">
        <f t="shared" si="32"/>
        <v>16.63</v>
      </c>
      <c r="Q429" s="10" t="s">
        <v>8308</v>
      </c>
      <c r="R429" t="s">
        <v>8317</v>
      </c>
      <c r="S429" s="14">
        <f t="shared" si="33"/>
        <v>42400.711967592593</v>
      </c>
      <c r="T429" s="14">
        <f t="shared" si="34"/>
        <v>41456.36241898148</v>
      </c>
      <c r="U429">
        <f t="shared" si="30"/>
        <v>2016</v>
      </c>
    </row>
    <row r="430" spans="1:21" ht="60" hidden="1" x14ac:dyDescent="0.25">
      <c r="A430">
        <v>427</v>
      </c>
      <c r="B430" s="3" t="s">
        <v>428</v>
      </c>
      <c r="C430" s="3" t="s">
        <v>4537</v>
      </c>
      <c r="D430" s="6">
        <v>6500</v>
      </c>
      <c r="E430" s="8">
        <v>0</v>
      </c>
      <c r="F430" t="s">
        <v>8220</v>
      </c>
      <c r="G430" t="s">
        <v>8223</v>
      </c>
      <c r="H430" t="s">
        <v>8245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8268</v>
      </c>
      <c r="O430">
        <f t="shared" si="31"/>
        <v>0</v>
      </c>
      <c r="P430">
        <f t="shared" si="32"/>
        <v>0</v>
      </c>
      <c r="Q430" s="10" t="s">
        <v>8308</v>
      </c>
      <c r="R430" t="s">
        <v>8317</v>
      </c>
      <c r="S430" s="14">
        <f t="shared" si="33"/>
        <v>42285.909027777772</v>
      </c>
      <c r="T430" s="14">
        <f t="shared" si="34"/>
        <v>42591.31858796296</v>
      </c>
      <c r="U430">
        <f t="shared" si="30"/>
        <v>2015</v>
      </c>
    </row>
    <row r="431" spans="1:21" ht="30" hidden="1" x14ac:dyDescent="0.25">
      <c r="A431">
        <v>428</v>
      </c>
      <c r="B431" s="3" t="s">
        <v>429</v>
      </c>
      <c r="C431" s="3" t="s">
        <v>4538</v>
      </c>
      <c r="D431" s="6">
        <v>12000</v>
      </c>
      <c r="E431" s="8">
        <v>676</v>
      </c>
      <c r="F431" t="s">
        <v>8220</v>
      </c>
      <c r="G431" t="s">
        <v>8223</v>
      </c>
      <c r="H431" t="s">
        <v>8245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8268</v>
      </c>
      <c r="O431">
        <f t="shared" si="31"/>
        <v>6</v>
      </c>
      <c r="P431">
        <f t="shared" si="32"/>
        <v>52</v>
      </c>
      <c r="Q431" s="10" t="s">
        <v>8308</v>
      </c>
      <c r="R431" t="s">
        <v>8317</v>
      </c>
      <c r="S431" s="14">
        <f t="shared" si="33"/>
        <v>41778.766724537039</v>
      </c>
      <c r="T431" s="14">
        <f t="shared" si="34"/>
        <v>42296.261087962965</v>
      </c>
      <c r="U431">
        <f t="shared" si="30"/>
        <v>2014</v>
      </c>
    </row>
    <row r="432" spans="1:21" ht="60" hidden="1" x14ac:dyDescent="0.25">
      <c r="A432">
        <v>429</v>
      </c>
      <c r="B432" s="3" t="s">
        <v>430</v>
      </c>
      <c r="C432" s="3" t="s">
        <v>4539</v>
      </c>
      <c r="D432" s="6">
        <v>5000</v>
      </c>
      <c r="E432" s="8">
        <v>0</v>
      </c>
      <c r="F432" t="s">
        <v>8220</v>
      </c>
      <c r="G432" t="s">
        <v>8223</v>
      </c>
      <c r="H432" t="s">
        <v>8245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8268</v>
      </c>
      <c r="O432">
        <f t="shared" si="31"/>
        <v>0</v>
      </c>
      <c r="P432">
        <f t="shared" si="32"/>
        <v>0</v>
      </c>
      <c r="Q432" s="10" t="s">
        <v>8308</v>
      </c>
      <c r="R432" t="s">
        <v>8317</v>
      </c>
      <c r="S432" s="14">
        <f t="shared" si="33"/>
        <v>40070.901412037041</v>
      </c>
      <c r="T432" s="14">
        <f t="shared" si="34"/>
        <v>41919.761782407404</v>
      </c>
      <c r="U432">
        <f t="shared" si="30"/>
        <v>2009</v>
      </c>
    </row>
    <row r="433" spans="1:21" ht="45" hidden="1" x14ac:dyDescent="0.25">
      <c r="A433">
        <v>430</v>
      </c>
      <c r="B433" s="3" t="s">
        <v>431</v>
      </c>
      <c r="C433" s="3" t="s">
        <v>4540</v>
      </c>
      <c r="D433" s="6">
        <v>1000</v>
      </c>
      <c r="E433" s="8">
        <v>24</v>
      </c>
      <c r="F433" t="s">
        <v>8220</v>
      </c>
      <c r="G433" t="s">
        <v>8223</v>
      </c>
      <c r="H433" t="s">
        <v>8245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8268</v>
      </c>
      <c r="O433">
        <f t="shared" si="31"/>
        <v>2</v>
      </c>
      <c r="P433">
        <f t="shared" si="32"/>
        <v>4.8</v>
      </c>
      <c r="Q433" s="10" t="s">
        <v>8308</v>
      </c>
      <c r="R433" t="s">
        <v>8317</v>
      </c>
      <c r="S433" s="14">
        <f t="shared" si="33"/>
        <v>41513.107256944444</v>
      </c>
      <c r="T433" s="14">
        <f t="shared" si="34"/>
        <v>42423.985567129625</v>
      </c>
      <c r="U433">
        <f t="shared" si="30"/>
        <v>2013</v>
      </c>
    </row>
    <row r="434" spans="1:21" ht="45" hidden="1" x14ac:dyDescent="0.25">
      <c r="A434">
        <v>431</v>
      </c>
      <c r="B434" s="3" t="s">
        <v>432</v>
      </c>
      <c r="C434" s="3" t="s">
        <v>4541</v>
      </c>
      <c r="D434" s="6">
        <v>3000</v>
      </c>
      <c r="E434" s="8">
        <v>415</v>
      </c>
      <c r="F434" t="s">
        <v>8220</v>
      </c>
      <c r="G434" t="s">
        <v>8224</v>
      </c>
      <c r="H434" t="s">
        <v>8246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14</v>
      </c>
      <c r="P434">
        <f t="shared" si="32"/>
        <v>51.88</v>
      </c>
      <c r="Q434" s="10" t="s">
        <v>8308</v>
      </c>
      <c r="R434" t="s">
        <v>8317</v>
      </c>
      <c r="S434" s="14">
        <f t="shared" si="33"/>
        <v>42526.871331018512</v>
      </c>
      <c r="T434" s="14">
        <f t="shared" si="34"/>
        <v>41550.793935185182</v>
      </c>
      <c r="U434">
        <f t="shared" si="30"/>
        <v>2016</v>
      </c>
    </row>
    <row r="435" spans="1:21" ht="60" hidden="1" x14ac:dyDescent="0.25">
      <c r="A435">
        <v>432</v>
      </c>
      <c r="B435" s="3" t="s">
        <v>433</v>
      </c>
      <c r="C435" s="3" t="s">
        <v>4542</v>
      </c>
      <c r="D435" s="6">
        <v>6000</v>
      </c>
      <c r="E435" s="8">
        <v>570</v>
      </c>
      <c r="F435" t="s">
        <v>8220</v>
      </c>
      <c r="G435" t="s">
        <v>8223</v>
      </c>
      <c r="H435" t="s">
        <v>8245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8268</v>
      </c>
      <c r="O435">
        <f t="shared" si="31"/>
        <v>10</v>
      </c>
      <c r="P435">
        <f t="shared" si="32"/>
        <v>71.25</v>
      </c>
      <c r="Q435" s="10" t="s">
        <v>8308</v>
      </c>
      <c r="R435" t="s">
        <v>8317</v>
      </c>
      <c r="S435" s="14">
        <f t="shared" si="33"/>
        <v>42238.726631944446</v>
      </c>
      <c r="T435" s="14">
        <f t="shared" si="34"/>
        <v>42024.888692129629</v>
      </c>
      <c r="U435">
        <f t="shared" si="30"/>
        <v>2015</v>
      </c>
    </row>
    <row r="436" spans="1:21" ht="60" hidden="1" x14ac:dyDescent="0.25">
      <c r="A436">
        <v>433</v>
      </c>
      <c r="B436" s="3" t="s">
        <v>434</v>
      </c>
      <c r="C436" s="3" t="s">
        <v>4543</v>
      </c>
      <c r="D436" s="6">
        <v>3000</v>
      </c>
      <c r="E436" s="8">
        <v>0</v>
      </c>
      <c r="F436" t="s">
        <v>8220</v>
      </c>
      <c r="G436" t="s">
        <v>8223</v>
      </c>
      <c r="H436" t="s">
        <v>8245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8268</v>
      </c>
      <c r="O436">
        <f t="shared" si="31"/>
        <v>0</v>
      </c>
      <c r="P436">
        <f t="shared" si="32"/>
        <v>0</v>
      </c>
      <c r="Q436" s="10" t="s">
        <v>8308</v>
      </c>
      <c r="R436" t="s">
        <v>8317</v>
      </c>
      <c r="S436" s="14">
        <f t="shared" si="33"/>
        <v>42228.629884259266</v>
      </c>
      <c r="T436" s="14">
        <f t="shared" si="34"/>
        <v>41650.015057870369</v>
      </c>
      <c r="U436">
        <f t="shared" si="30"/>
        <v>2015</v>
      </c>
    </row>
    <row r="437" spans="1:21" ht="60" hidden="1" x14ac:dyDescent="0.25">
      <c r="A437">
        <v>434</v>
      </c>
      <c r="B437" s="3" t="s">
        <v>435</v>
      </c>
      <c r="C437" s="3" t="s">
        <v>4544</v>
      </c>
      <c r="D437" s="6">
        <v>2500</v>
      </c>
      <c r="E437" s="8">
        <v>125</v>
      </c>
      <c r="F437" t="s">
        <v>8220</v>
      </c>
      <c r="G437" t="s">
        <v>8223</v>
      </c>
      <c r="H437" t="s">
        <v>8245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8268</v>
      </c>
      <c r="O437">
        <f t="shared" si="31"/>
        <v>5</v>
      </c>
      <c r="P437">
        <f t="shared" si="32"/>
        <v>62.5</v>
      </c>
      <c r="Q437" s="10" t="s">
        <v>8308</v>
      </c>
      <c r="R437" t="s">
        <v>8317</v>
      </c>
      <c r="S437" s="14">
        <f t="shared" si="33"/>
        <v>41576.834513888891</v>
      </c>
      <c r="T437" s="14">
        <f t="shared" si="34"/>
        <v>40894.906956018516</v>
      </c>
      <c r="U437">
        <f t="shared" si="30"/>
        <v>2013</v>
      </c>
    </row>
    <row r="438" spans="1:21" ht="60" hidden="1" x14ac:dyDescent="0.25">
      <c r="A438">
        <v>435</v>
      </c>
      <c r="B438" s="3" t="s">
        <v>436</v>
      </c>
      <c r="C438" s="3" t="s">
        <v>4545</v>
      </c>
      <c r="D438" s="6">
        <v>110000</v>
      </c>
      <c r="E438" s="8">
        <v>3</v>
      </c>
      <c r="F438" t="s">
        <v>8220</v>
      </c>
      <c r="G438" t="s">
        <v>8223</v>
      </c>
      <c r="H438" t="s">
        <v>8245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8268</v>
      </c>
      <c r="O438">
        <f t="shared" si="31"/>
        <v>0</v>
      </c>
      <c r="P438">
        <f t="shared" si="32"/>
        <v>1</v>
      </c>
      <c r="Q438" s="10" t="s">
        <v>8308</v>
      </c>
      <c r="R438" t="s">
        <v>8317</v>
      </c>
      <c r="S438" s="14">
        <f t="shared" si="33"/>
        <v>41500.747453703705</v>
      </c>
      <c r="T438" s="14">
        <f t="shared" si="34"/>
        <v>42130.335358796292</v>
      </c>
      <c r="U438">
        <f t="shared" si="30"/>
        <v>2013</v>
      </c>
    </row>
    <row r="439" spans="1:21" ht="45" hidden="1" x14ac:dyDescent="0.25">
      <c r="A439">
        <v>436</v>
      </c>
      <c r="B439" s="3" t="s">
        <v>437</v>
      </c>
      <c r="C439" s="3" t="s">
        <v>4546</v>
      </c>
      <c r="D439" s="6">
        <v>1000</v>
      </c>
      <c r="E439" s="8">
        <v>0</v>
      </c>
      <c r="F439" t="s">
        <v>8220</v>
      </c>
      <c r="G439" t="s">
        <v>8223</v>
      </c>
      <c r="H439" t="s">
        <v>8245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2"/>
        <v>0</v>
      </c>
      <c r="Q439" s="10" t="s">
        <v>8308</v>
      </c>
      <c r="R439" t="s">
        <v>8317</v>
      </c>
      <c r="S439" s="14">
        <f t="shared" si="33"/>
        <v>41456.36241898148</v>
      </c>
      <c r="T439" s="14">
        <f t="shared" si="34"/>
        <v>42037.083564814813</v>
      </c>
      <c r="U439">
        <f t="shared" si="30"/>
        <v>2013</v>
      </c>
    </row>
    <row r="440" spans="1:21" ht="45" hidden="1" x14ac:dyDescent="0.25">
      <c r="A440">
        <v>437</v>
      </c>
      <c r="B440" s="3" t="s">
        <v>438</v>
      </c>
      <c r="C440" s="3" t="s">
        <v>4547</v>
      </c>
      <c r="D440" s="6">
        <v>7000</v>
      </c>
      <c r="E440" s="8">
        <v>0</v>
      </c>
      <c r="F440" t="s">
        <v>8220</v>
      </c>
      <c r="G440" t="s">
        <v>8228</v>
      </c>
      <c r="H440" t="s">
        <v>8250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8268</v>
      </c>
      <c r="O440">
        <f t="shared" si="31"/>
        <v>0</v>
      </c>
      <c r="P440">
        <f t="shared" si="32"/>
        <v>0</v>
      </c>
      <c r="Q440" s="10" t="s">
        <v>8308</v>
      </c>
      <c r="R440" t="s">
        <v>8317</v>
      </c>
      <c r="S440" s="14">
        <f t="shared" si="33"/>
        <v>42591.31858796296</v>
      </c>
      <c r="T440" s="14">
        <f t="shared" si="34"/>
        <v>41331.555127314816</v>
      </c>
      <c r="U440">
        <f t="shared" si="30"/>
        <v>2016</v>
      </c>
    </row>
    <row r="441" spans="1:21" ht="45" hidden="1" x14ac:dyDescent="0.25">
      <c r="A441">
        <v>438</v>
      </c>
      <c r="B441" s="3" t="s">
        <v>439</v>
      </c>
      <c r="C441" s="3" t="s">
        <v>4548</v>
      </c>
      <c r="D441" s="6">
        <v>20000</v>
      </c>
      <c r="E441" s="8">
        <v>1876</v>
      </c>
      <c r="F441" t="s">
        <v>8220</v>
      </c>
      <c r="G441" t="s">
        <v>8223</v>
      </c>
      <c r="H441" t="s">
        <v>8245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8268</v>
      </c>
      <c r="O441">
        <f t="shared" si="31"/>
        <v>9</v>
      </c>
      <c r="P441">
        <f t="shared" si="32"/>
        <v>170.55</v>
      </c>
      <c r="Q441" s="10" t="s">
        <v>8308</v>
      </c>
      <c r="R441" t="s">
        <v>8317</v>
      </c>
      <c r="S441" s="14">
        <f t="shared" si="33"/>
        <v>42296.261087962965</v>
      </c>
      <c r="T441" s="14">
        <f t="shared" si="34"/>
        <v>41753.758043981477</v>
      </c>
      <c r="U441">
        <f t="shared" si="30"/>
        <v>2015</v>
      </c>
    </row>
    <row r="442" spans="1:21" ht="60" hidden="1" x14ac:dyDescent="0.25">
      <c r="A442">
        <v>439</v>
      </c>
      <c r="B442" s="3" t="s">
        <v>440</v>
      </c>
      <c r="C442" s="3" t="s">
        <v>4549</v>
      </c>
      <c r="D442" s="6">
        <v>450</v>
      </c>
      <c r="E442" s="8">
        <v>0</v>
      </c>
      <c r="F442" t="s">
        <v>8220</v>
      </c>
      <c r="G442" t="s">
        <v>8223</v>
      </c>
      <c r="H442" t="s">
        <v>8245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8268</v>
      </c>
      <c r="O442">
        <f t="shared" si="31"/>
        <v>0</v>
      </c>
      <c r="P442">
        <f t="shared" si="32"/>
        <v>0</v>
      </c>
      <c r="Q442" s="10" t="s">
        <v>8308</v>
      </c>
      <c r="R442" t="s">
        <v>8317</v>
      </c>
      <c r="S442" s="14">
        <f t="shared" si="33"/>
        <v>41919.761782407404</v>
      </c>
      <c r="T442" s="14">
        <f t="shared" si="34"/>
        <v>41534.568113425928</v>
      </c>
      <c r="U442">
        <f t="shared" si="30"/>
        <v>2014</v>
      </c>
    </row>
    <row r="443" spans="1:21" ht="45" hidden="1" x14ac:dyDescent="0.25">
      <c r="A443">
        <v>440</v>
      </c>
      <c r="B443" s="3" t="s">
        <v>441</v>
      </c>
      <c r="C443" s="3" t="s">
        <v>4550</v>
      </c>
      <c r="D443" s="6">
        <v>5000</v>
      </c>
      <c r="E443" s="8">
        <v>5</v>
      </c>
      <c r="F443" t="s">
        <v>8220</v>
      </c>
      <c r="G443" t="s">
        <v>8223</v>
      </c>
      <c r="H443" t="s">
        <v>8245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8268</v>
      </c>
      <c r="O443">
        <f t="shared" si="31"/>
        <v>0</v>
      </c>
      <c r="P443">
        <f t="shared" si="32"/>
        <v>5</v>
      </c>
      <c r="Q443" s="10" t="s">
        <v>8308</v>
      </c>
      <c r="R443" t="s">
        <v>8317</v>
      </c>
      <c r="S443" s="14">
        <f t="shared" si="33"/>
        <v>42423.985567129625</v>
      </c>
      <c r="T443" s="14">
        <f t="shared" si="34"/>
        <v>41654.946759259255</v>
      </c>
      <c r="U443">
        <f t="shared" si="30"/>
        <v>2016</v>
      </c>
    </row>
    <row r="444" spans="1:21" ht="60" hidden="1" x14ac:dyDescent="0.25">
      <c r="A444">
        <v>441</v>
      </c>
      <c r="B444" s="3" t="s">
        <v>442</v>
      </c>
      <c r="C444" s="3" t="s">
        <v>4551</v>
      </c>
      <c r="D444" s="6">
        <v>400</v>
      </c>
      <c r="E444" s="8">
        <v>0</v>
      </c>
      <c r="F444" t="s">
        <v>8220</v>
      </c>
      <c r="G444" t="s">
        <v>8224</v>
      </c>
      <c r="H444" t="s">
        <v>8246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8268</v>
      </c>
      <c r="O444">
        <f t="shared" si="31"/>
        <v>0</v>
      </c>
      <c r="P444">
        <f t="shared" si="32"/>
        <v>0</v>
      </c>
      <c r="Q444" s="10" t="s">
        <v>8308</v>
      </c>
      <c r="R444" t="s">
        <v>8317</v>
      </c>
      <c r="S444" s="14">
        <f t="shared" si="33"/>
        <v>41550.793935185182</v>
      </c>
      <c r="T444" s="14">
        <f t="shared" si="34"/>
        <v>41634.715173611112</v>
      </c>
      <c r="U444">
        <f t="shared" si="30"/>
        <v>2013</v>
      </c>
    </row>
    <row r="445" spans="1:21" hidden="1" x14ac:dyDescent="0.25">
      <c r="A445">
        <v>442</v>
      </c>
      <c r="B445" s="3" t="s">
        <v>443</v>
      </c>
      <c r="C445" s="3" t="s">
        <v>4552</v>
      </c>
      <c r="D445" s="6">
        <v>17000</v>
      </c>
      <c r="E445" s="8">
        <v>6691</v>
      </c>
      <c r="F445" t="s">
        <v>8220</v>
      </c>
      <c r="G445" t="s">
        <v>8223</v>
      </c>
      <c r="H445" t="s">
        <v>8245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8268</v>
      </c>
      <c r="O445">
        <f t="shared" si="31"/>
        <v>39</v>
      </c>
      <c r="P445">
        <f t="shared" si="32"/>
        <v>393.59</v>
      </c>
      <c r="Q445" s="10" t="s">
        <v>8308</v>
      </c>
      <c r="R445" t="s">
        <v>8317</v>
      </c>
      <c r="S445" s="14">
        <f t="shared" si="33"/>
        <v>42024.888692129629</v>
      </c>
      <c r="T445" s="14">
        <f t="shared" si="34"/>
        <v>42107.703877314809</v>
      </c>
      <c r="U445">
        <f t="shared" si="30"/>
        <v>2015</v>
      </c>
    </row>
    <row r="446" spans="1:21" ht="45" hidden="1" x14ac:dyDescent="0.25">
      <c r="A446">
        <v>443</v>
      </c>
      <c r="B446" s="3" t="s">
        <v>444</v>
      </c>
      <c r="C446" s="3" t="s">
        <v>4553</v>
      </c>
      <c r="D446" s="6">
        <v>10000</v>
      </c>
      <c r="E446" s="8">
        <v>10</v>
      </c>
      <c r="F446" t="s">
        <v>8220</v>
      </c>
      <c r="G446" t="s">
        <v>8228</v>
      </c>
      <c r="H446" t="s">
        <v>8250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8268</v>
      </c>
      <c r="O446">
        <f t="shared" si="31"/>
        <v>0</v>
      </c>
      <c r="P446">
        <f t="shared" si="32"/>
        <v>5</v>
      </c>
      <c r="Q446" s="10" t="s">
        <v>8308</v>
      </c>
      <c r="R446" t="s">
        <v>8317</v>
      </c>
      <c r="S446" s="14">
        <f t="shared" si="33"/>
        <v>41650.015057870369</v>
      </c>
      <c r="T446" s="14">
        <f t="shared" si="34"/>
        <v>42038.824988425928</v>
      </c>
      <c r="U446">
        <f t="shared" si="30"/>
        <v>2014</v>
      </c>
    </row>
    <row r="447" spans="1:21" ht="45" hidden="1" x14ac:dyDescent="0.25">
      <c r="A447">
        <v>444</v>
      </c>
      <c r="B447" s="3" t="s">
        <v>445</v>
      </c>
      <c r="C447" s="3" t="s">
        <v>4554</v>
      </c>
      <c r="D447" s="6">
        <v>1000</v>
      </c>
      <c r="E447" s="8">
        <v>50</v>
      </c>
      <c r="F447" t="s">
        <v>8220</v>
      </c>
      <c r="G447" t="s">
        <v>8223</v>
      </c>
      <c r="H447" t="s">
        <v>8245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8268</v>
      </c>
      <c r="O447">
        <f t="shared" si="31"/>
        <v>5</v>
      </c>
      <c r="P447">
        <f t="shared" si="32"/>
        <v>50</v>
      </c>
      <c r="Q447" s="10" t="s">
        <v>8308</v>
      </c>
      <c r="R447" t="s">
        <v>8317</v>
      </c>
      <c r="S447" s="14">
        <f t="shared" si="33"/>
        <v>40894.906956018516</v>
      </c>
      <c r="T447" s="14">
        <f t="shared" si="34"/>
        <v>41938.717256944445</v>
      </c>
      <c r="U447">
        <f t="shared" si="30"/>
        <v>2011</v>
      </c>
    </row>
    <row r="448" spans="1:21" ht="45" hidden="1" x14ac:dyDescent="0.25">
      <c r="A448">
        <v>445</v>
      </c>
      <c r="B448" s="3" t="s">
        <v>446</v>
      </c>
      <c r="C448" s="3" t="s">
        <v>4555</v>
      </c>
      <c r="D448" s="6">
        <v>60000</v>
      </c>
      <c r="E448" s="8">
        <v>2</v>
      </c>
      <c r="F448" t="s">
        <v>8220</v>
      </c>
      <c r="G448" t="s">
        <v>8223</v>
      </c>
      <c r="H448" t="s">
        <v>8245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8268</v>
      </c>
      <c r="O448">
        <f t="shared" si="31"/>
        <v>0</v>
      </c>
      <c r="P448">
        <f t="shared" si="32"/>
        <v>1</v>
      </c>
      <c r="Q448" s="10" t="s">
        <v>8308</v>
      </c>
      <c r="R448" t="s">
        <v>8317</v>
      </c>
      <c r="S448" s="14">
        <f t="shared" si="33"/>
        <v>42130.335358796292</v>
      </c>
      <c r="T448" s="14">
        <f t="shared" si="34"/>
        <v>40971.002569444441</v>
      </c>
      <c r="U448">
        <f t="shared" si="30"/>
        <v>2015</v>
      </c>
    </row>
    <row r="449" spans="1:21" ht="60" hidden="1" x14ac:dyDescent="0.25">
      <c r="A449">
        <v>446</v>
      </c>
      <c r="B449" s="3" t="s">
        <v>447</v>
      </c>
      <c r="C449" s="3" t="s">
        <v>4556</v>
      </c>
      <c r="D449" s="6">
        <v>10500</v>
      </c>
      <c r="E449" s="8">
        <v>766</v>
      </c>
      <c r="F449" t="s">
        <v>8220</v>
      </c>
      <c r="G449" t="s">
        <v>8223</v>
      </c>
      <c r="H449" t="s">
        <v>8245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8268</v>
      </c>
      <c r="O449">
        <f t="shared" si="31"/>
        <v>7</v>
      </c>
      <c r="P449">
        <f t="shared" si="32"/>
        <v>47.88</v>
      </c>
      <c r="Q449" s="10" t="s">
        <v>8308</v>
      </c>
      <c r="R449" t="s">
        <v>8317</v>
      </c>
      <c r="S449" s="14">
        <f t="shared" si="33"/>
        <v>42037.083564814813</v>
      </c>
      <c r="T449" s="14">
        <f t="shared" si="34"/>
        <v>41547.694456018515</v>
      </c>
      <c r="U449">
        <f t="shared" si="30"/>
        <v>2015</v>
      </c>
    </row>
    <row r="450" spans="1:21" ht="60" hidden="1" x14ac:dyDescent="0.25">
      <c r="A450">
        <v>447</v>
      </c>
      <c r="B450" s="3" t="s">
        <v>448</v>
      </c>
      <c r="C450" s="3" t="s">
        <v>4557</v>
      </c>
      <c r="D450" s="6">
        <v>30000</v>
      </c>
      <c r="E450" s="8">
        <v>5</v>
      </c>
      <c r="F450" t="s">
        <v>8220</v>
      </c>
      <c r="G450" t="s">
        <v>8224</v>
      </c>
      <c r="H450" t="s">
        <v>8246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8268</v>
      </c>
      <c r="O450">
        <f t="shared" si="31"/>
        <v>0</v>
      </c>
      <c r="P450">
        <f t="shared" si="32"/>
        <v>5</v>
      </c>
      <c r="Q450" s="10" t="s">
        <v>8308</v>
      </c>
      <c r="R450" t="s">
        <v>8317</v>
      </c>
      <c r="S450" s="14">
        <f t="shared" si="33"/>
        <v>41331.555127314816</v>
      </c>
      <c r="T450" s="14">
        <f t="shared" si="34"/>
        <v>41837.767500000002</v>
      </c>
      <c r="U450">
        <f t="shared" si="30"/>
        <v>2013</v>
      </c>
    </row>
    <row r="451" spans="1:21" ht="60" hidden="1" x14ac:dyDescent="0.25">
      <c r="A451">
        <v>448</v>
      </c>
      <c r="B451" s="3" t="s">
        <v>449</v>
      </c>
      <c r="C451" s="3" t="s">
        <v>4558</v>
      </c>
      <c r="D451" s="6">
        <v>2500</v>
      </c>
      <c r="E451" s="8">
        <v>82.01</v>
      </c>
      <c r="F451" t="s">
        <v>8220</v>
      </c>
      <c r="G451" t="s">
        <v>8223</v>
      </c>
      <c r="H451" t="s">
        <v>8245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8268</v>
      </c>
      <c r="O451">
        <f t="shared" si="31"/>
        <v>3</v>
      </c>
      <c r="P451">
        <f t="shared" si="32"/>
        <v>20.5</v>
      </c>
      <c r="Q451" s="10" t="s">
        <v>8308</v>
      </c>
      <c r="R451" t="s">
        <v>8317</v>
      </c>
      <c r="S451" s="14">
        <f t="shared" si="33"/>
        <v>41753.758043981477</v>
      </c>
      <c r="T451" s="14">
        <f t="shared" si="34"/>
        <v>41378.69976851852</v>
      </c>
      <c r="U451">
        <f t="shared" ref="U451:U514" si="35">YEAR(S451)</f>
        <v>2014</v>
      </c>
    </row>
    <row r="452" spans="1:21" ht="60" hidden="1" x14ac:dyDescent="0.25">
      <c r="A452">
        <v>449</v>
      </c>
      <c r="B452" s="3" t="s">
        <v>450</v>
      </c>
      <c r="C452" s="3" t="s">
        <v>4559</v>
      </c>
      <c r="D452" s="6">
        <v>2000</v>
      </c>
      <c r="E452" s="8">
        <v>45</v>
      </c>
      <c r="F452" t="s">
        <v>8220</v>
      </c>
      <c r="G452" t="s">
        <v>8224</v>
      </c>
      <c r="H452" t="s">
        <v>8246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8268</v>
      </c>
      <c r="O452">
        <f t="shared" ref="O452:O515" si="36">ROUND(E452/D452*100,0)</f>
        <v>2</v>
      </c>
      <c r="P452">
        <f t="shared" ref="P452:P515" si="37">IFERROR(ROUND(E452/L452,2),0)</f>
        <v>9</v>
      </c>
      <c r="Q452" s="10" t="s">
        <v>8308</v>
      </c>
      <c r="R452" t="s">
        <v>8317</v>
      </c>
      <c r="S452" s="14">
        <f t="shared" ref="S452:S515" si="38">(((J452/60)/60)/24)+DATE(1970,1,1)</f>
        <v>41534.568113425928</v>
      </c>
      <c r="T452" s="14">
        <f t="shared" ref="T452:T515" si="39">(((J462/60)/60)/24)+DATE(1970,1,1)</f>
        <v>40800.6403587963</v>
      </c>
      <c r="U452">
        <f t="shared" si="35"/>
        <v>2013</v>
      </c>
    </row>
    <row r="453" spans="1:21" ht="60" hidden="1" x14ac:dyDescent="0.25">
      <c r="A453">
        <v>450</v>
      </c>
      <c r="B453" s="3" t="s">
        <v>451</v>
      </c>
      <c r="C453" s="3" t="s">
        <v>4560</v>
      </c>
      <c r="D453" s="6">
        <v>50000</v>
      </c>
      <c r="E453" s="8">
        <v>396</v>
      </c>
      <c r="F453" t="s">
        <v>8220</v>
      </c>
      <c r="G453" t="s">
        <v>8223</v>
      </c>
      <c r="H453" t="s">
        <v>8245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8268</v>
      </c>
      <c r="O453">
        <f t="shared" si="36"/>
        <v>1</v>
      </c>
      <c r="P453">
        <f t="shared" si="37"/>
        <v>56.57</v>
      </c>
      <c r="Q453" s="10" t="s">
        <v>8308</v>
      </c>
      <c r="R453" t="s">
        <v>8317</v>
      </c>
      <c r="S453" s="14">
        <f t="shared" si="38"/>
        <v>41654.946759259255</v>
      </c>
      <c r="T453" s="14">
        <f t="shared" si="39"/>
        <v>41759.542534722219</v>
      </c>
      <c r="U453">
        <f t="shared" si="35"/>
        <v>2014</v>
      </c>
    </row>
    <row r="454" spans="1:21" ht="60" hidden="1" x14ac:dyDescent="0.25">
      <c r="A454">
        <v>451</v>
      </c>
      <c r="B454" s="3" t="s">
        <v>452</v>
      </c>
      <c r="C454" s="3" t="s">
        <v>4561</v>
      </c>
      <c r="D454" s="6">
        <v>20000</v>
      </c>
      <c r="E454" s="8">
        <v>0</v>
      </c>
      <c r="F454" t="s">
        <v>8220</v>
      </c>
      <c r="G454" t="s">
        <v>8223</v>
      </c>
      <c r="H454" t="s">
        <v>8245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8268</v>
      </c>
      <c r="O454">
        <f t="shared" si="36"/>
        <v>0</v>
      </c>
      <c r="P454">
        <f t="shared" si="37"/>
        <v>0</v>
      </c>
      <c r="Q454" s="10" t="s">
        <v>8308</v>
      </c>
      <c r="R454" t="s">
        <v>8317</v>
      </c>
      <c r="S454" s="14">
        <f t="shared" si="38"/>
        <v>41634.715173611112</v>
      </c>
      <c r="T454" s="14">
        <f t="shared" si="39"/>
        <v>41407.84684027778</v>
      </c>
      <c r="U454">
        <f t="shared" si="35"/>
        <v>2013</v>
      </c>
    </row>
    <row r="455" spans="1:21" ht="45" hidden="1" x14ac:dyDescent="0.25">
      <c r="A455">
        <v>452</v>
      </c>
      <c r="B455" s="3" t="s">
        <v>453</v>
      </c>
      <c r="C455" s="3" t="s">
        <v>4562</v>
      </c>
      <c r="D455" s="6">
        <v>750</v>
      </c>
      <c r="E455" s="8">
        <v>480</v>
      </c>
      <c r="F455" t="s">
        <v>8220</v>
      </c>
      <c r="G455" t="s">
        <v>8223</v>
      </c>
      <c r="H455" t="s">
        <v>8245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8268</v>
      </c>
      <c r="O455">
        <f t="shared" si="36"/>
        <v>64</v>
      </c>
      <c r="P455">
        <f t="shared" si="37"/>
        <v>40</v>
      </c>
      <c r="Q455" s="10" t="s">
        <v>8308</v>
      </c>
      <c r="R455" t="s">
        <v>8317</v>
      </c>
      <c r="S455" s="14">
        <f t="shared" si="38"/>
        <v>42107.703877314809</v>
      </c>
      <c r="T455" s="14">
        <f t="shared" si="39"/>
        <v>40705.126631944448</v>
      </c>
      <c r="U455">
        <f t="shared" si="35"/>
        <v>2015</v>
      </c>
    </row>
    <row r="456" spans="1:21" ht="60" hidden="1" x14ac:dyDescent="0.25">
      <c r="A456">
        <v>453</v>
      </c>
      <c r="B456" s="3" t="s">
        <v>454</v>
      </c>
      <c r="C456" s="3" t="s">
        <v>4563</v>
      </c>
      <c r="D456" s="6">
        <v>94875</v>
      </c>
      <c r="E456" s="8">
        <v>26</v>
      </c>
      <c r="F456" t="s">
        <v>8220</v>
      </c>
      <c r="G456" t="s">
        <v>8223</v>
      </c>
      <c r="H456" t="s">
        <v>8245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8268</v>
      </c>
      <c r="O456">
        <f t="shared" si="36"/>
        <v>0</v>
      </c>
      <c r="P456">
        <f t="shared" si="37"/>
        <v>13</v>
      </c>
      <c r="Q456" s="10" t="s">
        <v>8308</v>
      </c>
      <c r="R456" t="s">
        <v>8317</v>
      </c>
      <c r="S456" s="14">
        <f t="shared" si="38"/>
        <v>42038.824988425928</v>
      </c>
      <c r="T456" s="14">
        <f t="shared" si="39"/>
        <v>40750.710104166668</v>
      </c>
      <c r="U456">
        <f t="shared" si="35"/>
        <v>2015</v>
      </c>
    </row>
    <row r="457" spans="1:21" ht="45" hidden="1" x14ac:dyDescent="0.25">
      <c r="A457">
        <v>454</v>
      </c>
      <c r="B457" s="3" t="s">
        <v>455</v>
      </c>
      <c r="C457" s="3" t="s">
        <v>4564</v>
      </c>
      <c r="D457" s="6">
        <v>10000</v>
      </c>
      <c r="E457" s="8">
        <v>82</v>
      </c>
      <c r="F457" t="s">
        <v>8220</v>
      </c>
      <c r="G457" t="s">
        <v>8223</v>
      </c>
      <c r="H457" t="s">
        <v>8245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8268</v>
      </c>
      <c r="O457">
        <f t="shared" si="36"/>
        <v>1</v>
      </c>
      <c r="P457">
        <f t="shared" si="37"/>
        <v>16.399999999999999</v>
      </c>
      <c r="Q457" s="10" t="s">
        <v>8308</v>
      </c>
      <c r="R457" t="s">
        <v>8317</v>
      </c>
      <c r="S457" s="14">
        <f t="shared" si="38"/>
        <v>41938.717256944445</v>
      </c>
      <c r="T457" s="14">
        <f t="shared" si="39"/>
        <v>42488.848784722228</v>
      </c>
      <c r="U457">
        <f t="shared" si="35"/>
        <v>2014</v>
      </c>
    </row>
    <row r="458" spans="1:21" ht="60" hidden="1" x14ac:dyDescent="0.25">
      <c r="A458">
        <v>455</v>
      </c>
      <c r="B458" s="3" t="s">
        <v>456</v>
      </c>
      <c r="C458" s="3" t="s">
        <v>4565</v>
      </c>
      <c r="D458" s="6">
        <v>65000</v>
      </c>
      <c r="E458" s="8">
        <v>45</v>
      </c>
      <c r="F458" t="s">
        <v>8220</v>
      </c>
      <c r="G458" t="s">
        <v>8223</v>
      </c>
      <c r="H458" t="s">
        <v>8245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8268</v>
      </c>
      <c r="O458">
        <f t="shared" si="36"/>
        <v>0</v>
      </c>
      <c r="P458">
        <f t="shared" si="37"/>
        <v>22.5</v>
      </c>
      <c r="Q458" s="10" t="s">
        <v>8308</v>
      </c>
      <c r="R458" t="s">
        <v>8317</v>
      </c>
      <c r="S458" s="14">
        <f t="shared" si="38"/>
        <v>40971.002569444441</v>
      </c>
      <c r="T458" s="14">
        <f t="shared" si="39"/>
        <v>41801.120069444441</v>
      </c>
      <c r="U458">
        <f t="shared" si="35"/>
        <v>2012</v>
      </c>
    </row>
    <row r="459" spans="1:21" ht="60" hidden="1" x14ac:dyDescent="0.25">
      <c r="A459">
        <v>456</v>
      </c>
      <c r="B459" s="3" t="s">
        <v>457</v>
      </c>
      <c r="C459" s="3" t="s">
        <v>4566</v>
      </c>
      <c r="D459" s="6">
        <v>8888</v>
      </c>
      <c r="E459" s="8">
        <v>61</v>
      </c>
      <c r="F459" t="s">
        <v>8220</v>
      </c>
      <c r="G459" t="s">
        <v>8223</v>
      </c>
      <c r="H459" t="s">
        <v>8245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8268</v>
      </c>
      <c r="O459">
        <f t="shared" si="36"/>
        <v>1</v>
      </c>
      <c r="P459">
        <f t="shared" si="37"/>
        <v>20.329999999999998</v>
      </c>
      <c r="Q459" s="10" t="s">
        <v>8308</v>
      </c>
      <c r="R459" t="s">
        <v>8317</v>
      </c>
      <c r="S459" s="14">
        <f t="shared" si="38"/>
        <v>41547.694456018515</v>
      </c>
      <c r="T459" s="14">
        <f t="shared" si="39"/>
        <v>41129.942870370374</v>
      </c>
      <c r="U459">
        <f t="shared" si="35"/>
        <v>2013</v>
      </c>
    </row>
    <row r="460" spans="1:21" ht="60" hidden="1" x14ac:dyDescent="0.25">
      <c r="A460">
        <v>457</v>
      </c>
      <c r="B460" s="3" t="s">
        <v>458</v>
      </c>
      <c r="C460" s="3" t="s">
        <v>4567</v>
      </c>
      <c r="D460" s="6">
        <v>20000</v>
      </c>
      <c r="E460" s="8">
        <v>0</v>
      </c>
      <c r="F460" t="s">
        <v>8220</v>
      </c>
      <c r="G460" t="s">
        <v>8228</v>
      </c>
      <c r="H460" t="s">
        <v>8250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8268</v>
      </c>
      <c r="O460">
        <f t="shared" si="36"/>
        <v>0</v>
      </c>
      <c r="P460">
        <f t="shared" si="37"/>
        <v>0</v>
      </c>
      <c r="Q460" s="10" t="s">
        <v>8308</v>
      </c>
      <c r="R460" t="s">
        <v>8317</v>
      </c>
      <c r="S460" s="14">
        <f t="shared" si="38"/>
        <v>41837.767500000002</v>
      </c>
      <c r="T460" s="14">
        <f t="shared" si="39"/>
        <v>41135.679791666669</v>
      </c>
      <c r="U460">
        <f t="shared" si="35"/>
        <v>2014</v>
      </c>
    </row>
    <row r="461" spans="1:21" ht="45" hidden="1" x14ac:dyDescent="0.25">
      <c r="A461">
        <v>458</v>
      </c>
      <c r="B461" s="3" t="s">
        <v>459</v>
      </c>
      <c r="C461" s="3" t="s">
        <v>4568</v>
      </c>
      <c r="D461" s="6">
        <v>10000</v>
      </c>
      <c r="E461" s="8">
        <v>821</v>
      </c>
      <c r="F461" t="s">
        <v>8220</v>
      </c>
      <c r="G461" t="s">
        <v>8224</v>
      </c>
      <c r="H461" t="s">
        <v>8246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8268</v>
      </c>
      <c r="O461">
        <f t="shared" si="36"/>
        <v>8</v>
      </c>
      <c r="P461">
        <f t="shared" si="37"/>
        <v>16.760000000000002</v>
      </c>
      <c r="Q461" s="10" t="s">
        <v>8308</v>
      </c>
      <c r="R461" t="s">
        <v>8317</v>
      </c>
      <c r="S461" s="14">
        <f t="shared" si="38"/>
        <v>41378.69976851852</v>
      </c>
      <c r="T461" s="14">
        <f t="shared" si="39"/>
        <v>41041.167627314811</v>
      </c>
      <c r="U461">
        <f t="shared" si="35"/>
        <v>2013</v>
      </c>
    </row>
    <row r="462" spans="1:21" ht="60" hidden="1" x14ac:dyDescent="0.25">
      <c r="A462">
        <v>459</v>
      </c>
      <c r="B462" s="3" t="s">
        <v>460</v>
      </c>
      <c r="C462" s="3" t="s">
        <v>4569</v>
      </c>
      <c r="D462" s="6">
        <v>39000</v>
      </c>
      <c r="E462" s="8">
        <v>25</v>
      </c>
      <c r="F462" t="s">
        <v>8220</v>
      </c>
      <c r="G462" t="s">
        <v>8223</v>
      </c>
      <c r="H462" t="s">
        <v>8245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8268</v>
      </c>
      <c r="O462">
        <f t="shared" si="36"/>
        <v>0</v>
      </c>
      <c r="P462">
        <f t="shared" si="37"/>
        <v>25</v>
      </c>
      <c r="Q462" s="10" t="s">
        <v>8308</v>
      </c>
      <c r="R462" t="s">
        <v>8317</v>
      </c>
      <c r="S462" s="14">
        <f t="shared" si="38"/>
        <v>40800.6403587963</v>
      </c>
      <c r="T462" s="14">
        <f t="shared" si="39"/>
        <v>41827.989861111113</v>
      </c>
      <c r="U462">
        <f t="shared" si="35"/>
        <v>2011</v>
      </c>
    </row>
    <row r="463" spans="1:21" ht="30" hidden="1" x14ac:dyDescent="0.25">
      <c r="A463">
        <v>460</v>
      </c>
      <c r="B463" s="3" t="s">
        <v>461</v>
      </c>
      <c r="C463" s="3" t="s">
        <v>4570</v>
      </c>
      <c r="D463" s="6">
        <v>8500</v>
      </c>
      <c r="E463" s="8">
        <v>25</v>
      </c>
      <c r="F463" t="s">
        <v>8220</v>
      </c>
      <c r="G463" t="s">
        <v>8223</v>
      </c>
      <c r="H463" t="s">
        <v>8245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8268</v>
      </c>
      <c r="O463">
        <f t="shared" si="36"/>
        <v>0</v>
      </c>
      <c r="P463">
        <f t="shared" si="37"/>
        <v>12.5</v>
      </c>
      <c r="Q463" s="10" t="s">
        <v>8308</v>
      </c>
      <c r="R463" t="s">
        <v>8317</v>
      </c>
      <c r="S463" s="14">
        <f t="shared" si="38"/>
        <v>41759.542534722219</v>
      </c>
      <c r="T463" s="14">
        <f t="shared" si="39"/>
        <v>41605.167696759258</v>
      </c>
      <c r="U463">
        <f t="shared" si="35"/>
        <v>2014</v>
      </c>
    </row>
    <row r="464" spans="1:21" ht="60" hidden="1" x14ac:dyDescent="0.25">
      <c r="A464">
        <v>461</v>
      </c>
      <c r="B464" s="3" t="s">
        <v>462</v>
      </c>
      <c r="C464" s="3" t="s">
        <v>4571</v>
      </c>
      <c r="D464" s="6">
        <v>550</v>
      </c>
      <c r="E464" s="8">
        <v>0</v>
      </c>
      <c r="F464" t="s">
        <v>8220</v>
      </c>
      <c r="G464" t="s">
        <v>8224</v>
      </c>
      <c r="H464" t="s">
        <v>8246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7"/>
        <v>0</v>
      </c>
      <c r="Q464" s="10" t="s">
        <v>8308</v>
      </c>
      <c r="R464" t="s">
        <v>8317</v>
      </c>
      <c r="S464" s="14">
        <f t="shared" si="38"/>
        <v>41407.84684027778</v>
      </c>
      <c r="T464" s="14">
        <f t="shared" si="39"/>
        <v>41703.721979166665</v>
      </c>
      <c r="U464">
        <f t="shared" si="35"/>
        <v>2013</v>
      </c>
    </row>
    <row r="465" spans="1:21" ht="60" hidden="1" x14ac:dyDescent="0.25">
      <c r="A465">
        <v>462</v>
      </c>
      <c r="B465" s="3" t="s">
        <v>463</v>
      </c>
      <c r="C465" s="3" t="s">
        <v>4572</v>
      </c>
      <c r="D465" s="6">
        <v>100000</v>
      </c>
      <c r="E465" s="8">
        <v>0</v>
      </c>
      <c r="F465" t="s">
        <v>8220</v>
      </c>
      <c r="G465" t="s">
        <v>8223</v>
      </c>
      <c r="H465" t="s">
        <v>8245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8268</v>
      </c>
      <c r="O465">
        <f t="shared" si="36"/>
        <v>0</v>
      </c>
      <c r="P465">
        <f t="shared" si="37"/>
        <v>0</v>
      </c>
      <c r="Q465" s="10" t="s">
        <v>8308</v>
      </c>
      <c r="R465" t="s">
        <v>8317</v>
      </c>
      <c r="S465" s="14">
        <f t="shared" si="38"/>
        <v>40705.126631944448</v>
      </c>
      <c r="T465" s="14">
        <f t="shared" si="39"/>
        <v>41844.922662037039</v>
      </c>
      <c r="U465">
        <f t="shared" si="35"/>
        <v>2011</v>
      </c>
    </row>
    <row r="466" spans="1:21" ht="45" hidden="1" x14ac:dyDescent="0.25">
      <c r="A466">
        <v>463</v>
      </c>
      <c r="B466" s="3" t="s">
        <v>464</v>
      </c>
      <c r="C466" s="3" t="s">
        <v>4573</v>
      </c>
      <c r="D466" s="6">
        <v>55000</v>
      </c>
      <c r="E466" s="8">
        <v>1250</v>
      </c>
      <c r="F466" t="s">
        <v>8220</v>
      </c>
      <c r="G466" t="s">
        <v>8223</v>
      </c>
      <c r="H466" t="s">
        <v>8245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8268</v>
      </c>
      <c r="O466">
        <f t="shared" si="36"/>
        <v>2</v>
      </c>
      <c r="P466">
        <f t="shared" si="37"/>
        <v>113.64</v>
      </c>
      <c r="Q466" s="10" t="s">
        <v>8308</v>
      </c>
      <c r="R466" t="s">
        <v>8317</v>
      </c>
      <c r="S466" s="14">
        <f t="shared" si="38"/>
        <v>40750.710104166668</v>
      </c>
      <c r="T466" s="14">
        <f t="shared" si="39"/>
        <v>41869.698136574072</v>
      </c>
      <c r="U466">
        <f t="shared" si="35"/>
        <v>2011</v>
      </c>
    </row>
    <row r="467" spans="1:21" ht="45" hidden="1" x14ac:dyDescent="0.25">
      <c r="A467">
        <v>464</v>
      </c>
      <c r="B467" s="3" t="s">
        <v>465</v>
      </c>
      <c r="C467" s="3" t="s">
        <v>4574</v>
      </c>
      <c r="D467" s="6">
        <v>1010</v>
      </c>
      <c r="E467" s="8">
        <v>1</v>
      </c>
      <c r="F467" t="s">
        <v>8220</v>
      </c>
      <c r="G467" t="s">
        <v>8235</v>
      </c>
      <c r="H467" t="s">
        <v>8248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8268</v>
      </c>
      <c r="O467">
        <f t="shared" si="36"/>
        <v>0</v>
      </c>
      <c r="P467">
        <f t="shared" si="37"/>
        <v>1</v>
      </c>
      <c r="Q467" s="10" t="s">
        <v>8308</v>
      </c>
      <c r="R467" t="s">
        <v>8317</v>
      </c>
      <c r="S467" s="14">
        <f t="shared" si="38"/>
        <v>42488.848784722228</v>
      </c>
      <c r="T467" s="14">
        <f t="shared" si="39"/>
        <v>42753.329039351855</v>
      </c>
      <c r="U467">
        <f t="shared" si="35"/>
        <v>2016</v>
      </c>
    </row>
    <row r="468" spans="1:21" ht="30" hidden="1" x14ac:dyDescent="0.25">
      <c r="A468">
        <v>465</v>
      </c>
      <c r="B468" s="3" t="s">
        <v>466</v>
      </c>
      <c r="C468" s="3" t="s">
        <v>4575</v>
      </c>
      <c r="D468" s="6">
        <v>512</v>
      </c>
      <c r="E468" s="8">
        <v>138</v>
      </c>
      <c r="F468" t="s">
        <v>8220</v>
      </c>
      <c r="G468" t="s">
        <v>8223</v>
      </c>
      <c r="H468" t="s">
        <v>8245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8268</v>
      </c>
      <c r="O468">
        <f t="shared" si="36"/>
        <v>27</v>
      </c>
      <c r="P468">
        <f t="shared" si="37"/>
        <v>17.25</v>
      </c>
      <c r="Q468" s="10" t="s">
        <v>8308</v>
      </c>
      <c r="R468" t="s">
        <v>8317</v>
      </c>
      <c r="S468" s="14">
        <f t="shared" si="38"/>
        <v>41801.120069444441</v>
      </c>
      <c r="T468" s="14">
        <f t="shared" si="39"/>
        <v>42100.086145833338</v>
      </c>
      <c r="U468">
        <f t="shared" si="35"/>
        <v>2014</v>
      </c>
    </row>
    <row r="469" spans="1:21" ht="45" hidden="1" x14ac:dyDescent="0.25">
      <c r="A469">
        <v>466</v>
      </c>
      <c r="B469" s="3" t="s">
        <v>467</v>
      </c>
      <c r="C469" s="3" t="s">
        <v>4576</v>
      </c>
      <c r="D469" s="6">
        <v>10000</v>
      </c>
      <c r="E469" s="8">
        <v>76</v>
      </c>
      <c r="F469" t="s">
        <v>8220</v>
      </c>
      <c r="G469" t="s">
        <v>8223</v>
      </c>
      <c r="H469" t="s">
        <v>8245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8268</v>
      </c>
      <c r="O469">
        <f t="shared" si="36"/>
        <v>1</v>
      </c>
      <c r="P469">
        <f t="shared" si="37"/>
        <v>15.2</v>
      </c>
      <c r="Q469" s="10" t="s">
        <v>8308</v>
      </c>
      <c r="R469" t="s">
        <v>8317</v>
      </c>
      <c r="S469" s="14">
        <f t="shared" si="38"/>
        <v>41129.942870370374</v>
      </c>
      <c r="T469" s="14">
        <f t="shared" si="39"/>
        <v>41757.975011574075</v>
      </c>
      <c r="U469">
        <f t="shared" si="35"/>
        <v>2012</v>
      </c>
    </row>
    <row r="470" spans="1:21" ht="60" hidden="1" x14ac:dyDescent="0.25">
      <c r="A470">
        <v>467</v>
      </c>
      <c r="B470" s="3" t="s">
        <v>468</v>
      </c>
      <c r="C470" s="3" t="s">
        <v>4577</v>
      </c>
      <c r="D470" s="6">
        <v>20000</v>
      </c>
      <c r="E470" s="8">
        <v>4315</v>
      </c>
      <c r="F470" t="s">
        <v>8220</v>
      </c>
      <c r="G470" t="s">
        <v>8223</v>
      </c>
      <c r="H470" t="s">
        <v>8245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8268</v>
      </c>
      <c r="O470">
        <f t="shared" si="36"/>
        <v>22</v>
      </c>
      <c r="P470">
        <f t="shared" si="37"/>
        <v>110.64</v>
      </c>
      <c r="Q470" s="10" t="s">
        <v>8308</v>
      </c>
      <c r="R470" t="s">
        <v>8317</v>
      </c>
      <c r="S470" s="14">
        <f t="shared" si="38"/>
        <v>41135.679791666669</v>
      </c>
      <c r="T470" s="14">
        <f t="shared" si="39"/>
        <v>40987.83488425926</v>
      </c>
      <c r="U470">
        <f t="shared" si="35"/>
        <v>2012</v>
      </c>
    </row>
    <row r="471" spans="1:21" ht="60" hidden="1" x14ac:dyDescent="0.25">
      <c r="A471">
        <v>468</v>
      </c>
      <c r="B471" s="3" t="s">
        <v>469</v>
      </c>
      <c r="C471" s="3" t="s">
        <v>4578</v>
      </c>
      <c r="D471" s="6">
        <v>7500</v>
      </c>
      <c r="E471" s="8">
        <v>0</v>
      </c>
      <c r="F471" t="s">
        <v>8220</v>
      </c>
      <c r="G471" t="s">
        <v>8223</v>
      </c>
      <c r="H471" t="s">
        <v>8245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7"/>
        <v>0</v>
      </c>
      <c r="Q471" s="10" t="s">
        <v>8308</v>
      </c>
      <c r="R471" t="s">
        <v>8317</v>
      </c>
      <c r="S471" s="14">
        <f t="shared" si="38"/>
        <v>41041.167627314811</v>
      </c>
      <c r="T471" s="14">
        <f t="shared" si="39"/>
        <v>42065.910983796297</v>
      </c>
      <c r="U471">
        <f t="shared" si="35"/>
        <v>2012</v>
      </c>
    </row>
    <row r="472" spans="1:21" ht="30" hidden="1" x14ac:dyDescent="0.25">
      <c r="A472">
        <v>469</v>
      </c>
      <c r="B472" s="3" t="s">
        <v>470</v>
      </c>
      <c r="C472" s="3" t="s">
        <v>4579</v>
      </c>
      <c r="D472" s="6">
        <v>6000</v>
      </c>
      <c r="E472" s="8">
        <v>0</v>
      </c>
      <c r="F472" t="s">
        <v>8220</v>
      </c>
      <c r="G472" t="s">
        <v>8224</v>
      </c>
      <c r="H472" t="s">
        <v>8246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8268</v>
      </c>
      <c r="O472">
        <f t="shared" si="36"/>
        <v>0</v>
      </c>
      <c r="P472">
        <f t="shared" si="37"/>
        <v>0</v>
      </c>
      <c r="Q472" s="10" t="s">
        <v>8308</v>
      </c>
      <c r="R472" t="s">
        <v>8317</v>
      </c>
      <c r="S472" s="14">
        <f t="shared" si="38"/>
        <v>41827.989861111113</v>
      </c>
      <c r="T472" s="14">
        <f t="shared" si="39"/>
        <v>41904.407812500001</v>
      </c>
      <c r="U472">
        <f t="shared" si="35"/>
        <v>2014</v>
      </c>
    </row>
    <row r="473" spans="1:21" ht="60" hidden="1" x14ac:dyDescent="0.25">
      <c r="A473">
        <v>470</v>
      </c>
      <c r="B473" s="3" t="s">
        <v>471</v>
      </c>
      <c r="C473" s="3" t="s">
        <v>4580</v>
      </c>
      <c r="D473" s="6">
        <v>5000</v>
      </c>
      <c r="E473" s="8">
        <v>51</v>
      </c>
      <c r="F473" t="s">
        <v>8220</v>
      </c>
      <c r="G473" t="s">
        <v>8223</v>
      </c>
      <c r="H473" t="s">
        <v>8245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8268</v>
      </c>
      <c r="O473">
        <f t="shared" si="36"/>
        <v>1</v>
      </c>
      <c r="P473">
        <f t="shared" si="37"/>
        <v>25.5</v>
      </c>
      <c r="Q473" s="10" t="s">
        <v>8308</v>
      </c>
      <c r="R473" t="s">
        <v>8317</v>
      </c>
      <c r="S473" s="14">
        <f t="shared" si="38"/>
        <v>41605.167696759258</v>
      </c>
      <c r="T473" s="14">
        <f t="shared" si="39"/>
        <v>41465.500173611108</v>
      </c>
      <c r="U473">
        <f t="shared" si="35"/>
        <v>2013</v>
      </c>
    </row>
    <row r="474" spans="1:21" ht="60" hidden="1" x14ac:dyDescent="0.25">
      <c r="A474">
        <v>471</v>
      </c>
      <c r="B474" s="3" t="s">
        <v>472</v>
      </c>
      <c r="C474" s="3" t="s">
        <v>4581</v>
      </c>
      <c r="D474" s="6">
        <v>55000</v>
      </c>
      <c r="E474" s="8">
        <v>6541</v>
      </c>
      <c r="F474" t="s">
        <v>8220</v>
      </c>
      <c r="G474" t="s">
        <v>8223</v>
      </c>
      <c r="H474" t="s">
        <v>8245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8268</v>
      </c>
      <c r="O474">
        <f t="shared" si="36"/>
        <v>12</v>
      </c>
      <c r="P474">
        <f t="shared" si="37"/>
        <v>38.479999999999997</v>
      </c>
      <c r="Q474" s="10" t="s">
        <v>8308</v>
      </c>
      <c r="R474" t="s">
        <v>8317</v>
      </c>
      <c r="S474" s="14">
        <f t="shared" si="38"/>
        <v>41703.721979166665</v>
      </c>
      <c r="T474" s="14">
        <f t="shared" si="39"/>
        <v>41162.672326388885</v>
      </c>
      <c r="U474">
        <f t="shared" si="35"/>
        <v>2014</v>
      </c>
    </row>
    <row r="475" spans="1:21" ht="60" hidden="1" x14ac:dyDescent="0.25">
      <c r="A475">
        <v>472</v>
      </c>
      <c r="B475" s="3" t="s">
        <v>473</v>
      </c>
      <c r="C475" s="3" t="s">
        <v>4582</v>
      </c>
      <c r="D475" s="6">
        <v>800</v>
      </c>
      <c r="E475" s="8">
        <v>141</v>
      </c>
      <c r="F475" t="s">
        <v>8220</v>
      </c>
      <c r="G475" t="s">
        <v>8223</v>
      </c>
      <c r="H475" t="s">
        <v>8245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8268</v>
      </c>
      <c r="O475">
        <f t="shared" si="36"/>
        <v>18</v>
      </c>
      <c r="P475">
        <f t="shared" si="37"/>
        <v>28.2</v>
      </c>
      <c r="Q475" s="10" t="s">
        <v>8308</v>
      </c>
      <c r="R475" t="s">
        <v>8317</v>
      </c>
      <c r="S475" s="14">
        <f t="shared" si="38"/>
        <v>41844.922662037039</v>
      </c>
      <c r="T475" s="14">
        <f t="shared" si="39"/>
        <v>42447.896875000006</v>
      </c>
      <c r="U475">
        <f t="shared" si="35"/>
        <v>2014</v>
      </c>
    </row>
    <row r="476" spans="1:21" ht="45" hidden="1" x14ac:dyDescent="0.25">
      <c r="A476">
        <v>473</v>
      </c>
      <c r="B476" s="3" t="s">
        <v>474</v>
      </c>
      <c r="C476" s="3" t="s">
        <v>4583</v>
      </c>
      <c r="D476" s="6">
        <v>30000</v>
      </c>
      <c r="E476" s="8">
        <v>861</v>
      </c>
      <c r="F476" t="s">
        <v>8220</v>
      </c>
      <c r="G476" t="s">
        <v>8223</v>
      </c>
      <c r="H476" t="s">
        <v>8245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8268</v>
      </c>
      <c r="O476">
        <f t="shared" si="36"/>
        <v>3</v>
      </c>
      <c r="P476">
        <f t="shared" si="37"/>
        <v>61.5</v>
      </c>
      <c r="Q476" s="10" t="s">
        <v>8308</v>
      </c>
      <c r="R476" t="s">
        <v>8317</v>
      </c>
      <c r="S476" s="14">
        <f t="shared" si="38"/>
        <v>41869.698136574072</v>
      </c>
      <c r="T476" s="14">
        <f t="shared" si="39"/>
        <v>41243.197592592594</v>
      </c>
      <c r="U476">
        <f t="shared" si="35"/>
        <v>2014</v>
      </c>
    </row>
    <row r="477" spans="1:21" ht="45" hidden="1" x14ac:dyDescent="0.25">
      <c r="A477">
        <v>474</v>
      </c>
      <c r="B477" s="3" t="s">
        <v>475</v>
      </c>
      <c r="C477" s="3" t="s">
        <v>4584</v>
      </c>
      <c r="D477" s="6">
        <v>3300</v>
      </c>
      <c r="E477" s="8">
        <v>1</v>
      </c>
      <c r="F477" t="s">
        <v>8220</v>
      </c>
      <c r="G477" t="s">
        <v>8223</v>
      </c>
      <c r="H477" t="s">
        <v>8245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8268</v>
      </c>
      <c r="O477">
        <f t="shared" si="36"/>
        <v>0</v>
      </c>
      <c r="P477">
        <f t="shared" si="37"/>
        <v>1</v>
      </c>
      <c r="Q477" s="10" t="s">
        <v>8308</v>
      </c>
      <c r="R477" t="s">
        <v>8317</v>
      </c>
      <c r="S477" s="14">
        <f t="shared" si="38"/>
        <v>42753.329039351855</v>
      </c>
      <c r="T477" s="14">
        <f t="shared" si="39"/>
        <v>42272.93949074074</v>
      </c>
      <c r="U477">
        <f t="shared" si="35"/>
        <v>2017</v>
      </c>
    </row>
    <row r="478" spans="1:21" ht="60" hidden="1" x14ac:dyDescent="0.25">
      <c r="A478">
        <v>475</v>
      </c>
      <c r="B478" s="3" t="s">
        <v>476</v>
      </c>
      <c r="C478" s="3" t="s">
        <v>4585</v>
      </c>
      <c r="D478" s="6">
        <v>2000</v>
      </c>
      <c r="E478" s="8">
        <v>0</v>
      </c>
      <c r="F478" t="s">
        <v>8220</v>
      </c>
      <c r="G478" t="s">
        <v>8223</v>
      </c>
      <c r="H478" t="s">
        <v>8245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8268</v>
      </c>
      <c r="O478">
        <f t="shared" si="36"/>
        <v>0</v>
      </c>
      <c r="P478">
        <f t="shared" si="37"/>
        <v>0</v>
      </c>
      <c r="Q478" s="10" t="s">
        <v>8308</v>
      </c>
      <c r="R478" t="s">
        <v>8317</v>
      </c>
      <c r="S478" s="14">
        <f t="shared" si="38"/>
        <v>42100.086145833338</v>
      </c>
      <c r="T478" s="14">
        <f t="shared" si="39"/>
        <v>41381.50577546296</v>
      </c>
      <c r="U478">
        <f t="shared" si="35"/>
        <v>2015</v>
      </c>
    </row>
    <row r="479" spans="1:21" ht="30" hidden="1" x14ac:dyDescent="0.25">
      <c r="A479">
        <v>476</v>
      </c>
      <c r="B479" s="3" t="s">
        <v>477</v>
      </c>
      <c r="C479" s="3" t="s">
        <v>4586</v>
      </c>
      <c r="D479" s="6">
        <v>220000</v>
      </c>
      <c r="E479" s="8">
        <v>4906.59</v>
      </c>
      <c r="F479" t="s">
        <v>8220</v>
      </c>
      <c r="G479" t="s">
        <v>8223</v>
      </c>
      <c r="H479" t="s">
        <v>8245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8268</v>
      </c>
      <c r="O479">
        <f t="shared" si="36"/>
        <v>2</v>
      </c>
      <c r="P479">
        <f t="shared" si="37"/>
        <v>39.57</v>
      </c>
      <c r="Q479" s="10" t="s">
        <v>8308</v>
      </c>
      <c r="R479" t="s">
        <v>8317</v>
      </c>
      <c r="S479" s="14">
        <f t="shared" si="38"/>
        <v>41757.975011574075</v>
      </c>
      <c r="T479" s="14">
        <f t="shared" si="39"/>
        <v>41761.94258101852</v>
      </c>
      <c r="U479">
        <f t="shared" si="35"/>
        <v>2014</v>
      </c>
    </row>
    <row r="480" spans="1:21" ht="60" hidden="1" x14ac:dyDescent="0.25">
      <c r="A480">
        <v>477</v>
      </c>
      <c r="B480" s="3" t="s">
        <v>478</v>
      </c>
      <c r="C480" s="3" t="s">
        <v>4587</v>
      </c>
      <c r="D480" s="6">
        <v>1500</v>
      </c>
      <c r="E480" s="8">
        <v>0</v>
      </c>
      <c r="F480" t="s">
        <v>8220</v>
      </c>
      <c r="G480" t="s">
        <v>8223</v>
      </c>
      <c r="H480" t="s">
        <v>8245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7"/>
        <v>0</v>
      </c>
      <c r="Q480" s="10" t="s">
        <v>8308</v>
      </c>
      <c r="R480" t="s">
        <v>8317</v>
      </c>
      <c r="S480" s="14">
        <f t="shared" si="38"/>
        <v>40987.83488425926</v>
      </c>
      <c r="T480" s="14">
        <f t="shared" si="39"/>
        <v>42669.594837962963</v>
      </c>
      <c r="U480">
        <f t="shared" si="35"/>
        <v>2012</v>
      </c>
    </row>
    <row r="481" spans="1:21" ht="45" hidden="1" x14ac:dyDescent="0.25">
      <c r="A481">
        <v>478</v>
      </c>
      <c r="B481" s="3" t="s">
        <v>479</v>
      </c>
      <c r="C481" s="3" t="s">
        <v>4588</v>
      </c>
      <c r="D481" s="6">
        <v>10000</v>
      </c>
      <c r="E481" s="8">
        <v>0</v>
      </c>
      <c r="F481" t="s">
        <v>8220</v>
      </c>
      <c r="G481" t="s">
        <v>8223</v>
      </c>
      <c r="H481" t="s">
        <v>8245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8268</v>
      </c>
      <c r="O481">
        <f t="shared" si="36"/>
        <v>0</v>
      </c>
      <c r="P481">
        <f t="shared" si="37"/>
        <v>0</v>
      </c>
      <c r="Q481" s="10" t="s">
        <v>8308</v>
      </c>
      <c r="R481" t="s">
        <v>8317</v>
      </c>
      <c r="S481" s="14">
        <f t="shared" si="38"/>
        <v>42065.910983796297</v>
      </c>
      <c r="T481" s="14">
        <f t="shared" si="39"/>
        <v>42714.054398148146</v>
      </c>
      <c r="U481">
        <f t="shared" si="35"/>
        <v>2015</v>
      </c>
    </row>
    <row r="482" spans="1:21" ht="45" hidden="1" x14ac:dyDescent="0.25">
      <c r="A482">
        <v>479</v>
      </c>
      <c r="B482" s="3" t="s">
        <v>480</v>
      </c>
      <c r="C482" s="3" t="s">
        <v>4589</v>
      </c>
      <c r="D482" s="6">
        <v>15000</v>
      </c>
      <c r="E482" s="8">
        <v>4884</v>
      </c>
      <c r="F482" t="s">
        <v>8220</v>
      </c>
      <c r="G482" t="s">
        <v>8223</v>
      </c>
      <c r="H482" t="s">
        <v>8245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8268</v>
      </c>
      <c r="O482">
        <f t="shared" si="36"/>
        <v>33</v>
      </c>
      <c r="P482">
        <f t="shared" si="37"/>
        <v>88.8</v>
      </c>
      <c r="Q482" s="10" t="s">
        <v>8308</v>
      </c>
      <c r="R482" t="s">
        <v>8317</v>
      </c>
      <c r="S482" s="14">
        <f t="shared" si="38"/>
        <v>41904.407812500001</v>
      </c>
      <c r="T482" s="14">
        <f t="shared" si="39"/>
        <v>40882.481666666667</v>
      </c>
      <c r="U482">
        <f t="shared" si="35"/>
        <v>2014</v>
      </c>
    </row>
    <row r="483" spans="1:21" ht="60" hidden="1" x14ac:dyDescent="0.25">
      <c r="A483">
        <v>480</v>
      </c>
      <c r="B483" s="3" t="s">
        <v>481</v>
      </c>
      <c r="C483" s="3" t="s">
        <v>4590</v>
      </c>
      <c r="D483" s="6">
        <v>40000</v>
      </c>
      <c r="E483" s="8">
        <v>7764</v>
      </c>
      <c r="F483" t="s">
        <v>8220</v>
      </c>
      <c r="G483" t="s">
        <v>8223</v>
      </c>
      <c r="H483" t="s">
        <v>8245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8268</v>
      </c>
      <c r="O483">
        <f t="shared" si="36"/>
        <v>19</v>
      </c>
      <c r="P483">
        <f t="shared" si="37"/>
        <v>55.46</v>
      </c>
      <c r="Q483" s="10" t="s">
        <v>8308</v>
      </c>
      <c r="R483" t="s">
        <v>8317</v>
      </c>
      <c r="S483" s="14">
        <f t="shared" si="38"/>
        <v>41465.500173611108</v>
      </c>
      <c r="T483" s="14">
        <f t="shared" si="39"/>
        <v>41113.968576388892</v>
      </c>
      <c r="U483">
        <f t="shared" si="35"/>
        <v>2013</v>
      </c>
    </row>
    <row r="484" spans="1:21" ht="60" hidden="1" x14ac:dyDescent="0.25">
      <c r="A484">
        <v>481</v>
      </c>
      <c r="B484" s="3" t="s">
        <v>482</v>
      </c>
      <c r="C484" s="3" t="s">
        <v>4591</v>
      </c>
      <c r="D484" s="6">
        <v>30000</v>
      </c>
      <c r="E484" s="8">
        <v>1830</v>
      </c>
      <c r="F484" t="s">
        <v>8220</v>
      </c>
      <c r="G484" t="s">
        <v>8223</v>
      </c>
      <c r="H484" t="s">
        <v>8245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8268</v>
      </c>
      <c r="O484">
        <f t="shared" si="36"/>
        <v>6</v>
      </c>
      <c r="P484">
        <f t="shared" si="37"/>
        <v>87.14</v>
      </c>
      <c r="Q484" s="10" t="s">
        <v>8308</v>
      </c>
      <c r="R484" t="s">
        <v>8317</v>
      </c>
      <c r="S484" s="14">
        <f t="shared" si="38"/>
        <v>41162.672326388885</v>
      </c>
      <c r="T484" s="14">
        <f t="shared" si="39"/>
        <v>42366.982627314821</v>
      </c>
      <c r="U484">
        <f t="shared" si="35"/>
        <v>2012</v>
      </c>
    </row>
    <row r="485" spans="1:21" ht="45" hidden="1" x14ac:dyDescent="0.25">
      <c r="A485">
        <v>482</v>
      </c>
      <c r="B485" s="3" t="s">
        <v>483</v>
      </c>
      <c r="C485" s="3" t="s">
        <v>4592</v>
      </c>
      <c r="D485" s="6">
        <v>10000</v>
      </c>
      <c r="E485" s="8">
        <v>10</v>
      </c>
      <c r="F485" t="s">
        <v>8220</v>
      </c>
      <c r="G485" t="s">
        <v>8223</v>
      </c>
      <c r="H485" t="s">
        <v>8245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8268</v>
      </c>
      <c r="O485">
        <f t="shared" si="36"/>
        <v>0</v>
      </c>
      <c r="P485">
        <f t="shared" si="37"/>
        <v>10</v>
      </c>
      <c r="Q485" s="10" t="s">
        <v>8308</v>
      </c>
      <c r="R485" t="s">
        <v>8317</v>
      </c>
      <c r="S485" s="14">
        <f t="shared" si="38"/>
        <v>42447.896875000006</v>
      </c>
      <c r="T485" s="14">
        <f t="shared" si="39"/>
        <v>42596.03506944445</v>
      </c>
      <c r="U485">
        <f t="shared" si="35"/>
        <v>2016</v>
      </c>
    </row>
    <row r="486" spans="1:21" ht="60" hidden="1" x14ac:dyDescent="0.25">
      <c r="A486">
        <v>483</v>
      </c>
      <c r="B486" s="3" t="s">
        <v>484</v>
      </c>
      <c r="C486" s="3" t="s">
        <v>4593</v>
      </c>
      <c r="D486" s="6">
        <v>15000</v>
      </c>
      <c r="E486" s="8">
        <v>7530</v>
      </c>
      <c r="F486" t="s">
        <v>8220</v>
      </c>
      <c r="G486" t="s">
        <v>8224</v>
      </c>
      <c r="H486" t="s">
        <v>8246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8268</v>
      </c>
      <c r="O486">
        <f t="shared" si="36"/>
        <v>50</v>
      </c>
      <c r="P486">
        <f t="shared" si="37"/>
        <v>51.22</v>
      </c>
      <c r="Q486" s="10" t="s">
        <v>8308</v>
      </c>
      <c r="R486" t="s">
        <v>8317</v>
      </c>
      <c r="S486" s="14">
        <f t="shared" si="38"/>
        <v>41243.197592592594</v>
      </c>
      <c r="T486" s="14">
        <f t="shared" si="39"/>
        <v>42114.726134259254</v>
      </c>
      <c r="U486">
        <f t="shared" si="35"/>
        <v>2012</v>
      </c>
    </row>
    <row r="487" spans="1:21" ht="60" hidden="1" x14ac:dyDescent="0.25">
      <c r="A487">
        <v>484</v>
      </c>
      <c r="B487" s="3" t="s">
        <v>485</v>
      </c>
      <c r="C487" s="3" t="s">
        <v>4594</v>
      </c>
      <c r="D487" s="6">
        <v>80000</v>
      </c>
      <c r="E487" s="8">
        <v>149</v>
      </c>
      <c r="F487" t="s">
        <v>8220</v>
      </c>
      <c r="G487" t="s">
        <v>8224</v>
      </c>
      <c r="H487" t="s">
        <v>8246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8268</v>
      </c>
      <c r="O487">
        <f t="shared" si="36"/>
        <v>0</v>
      </c>
      <c r="P487">
        <f t="shared" si="37"/>
        <v>13.55</v>
      </c>
      <c r="Q487" s="10" t="s">
        <v>8308</v>
      </c>
      <c r="R487" t="s">
        <v>8317</v>
      </c>
      <c r="S487" s="14">
        <f t="shared" si="38"/>
        <v>42272.93949074074</v>
      </c>
      <c r="T487" s="14">
        <f t="shared" si="39"/>
        <v>41799.830613425926</v>
      </c>
      <c r="U487">
        <f t="shared" si="35"/>
        <v>2015</v>
      </c>
    </row>
    <row r="488" spans="1:21" ht="45" hidden="1" x14ac:dyDescent="0.25">
      <c r="A488">
        <v>485</v>
      </c>
      <c r="B488" s="3" t="s">
        <v>486</v>
      </c>
      <c r="C488" s="3" t="s">
        <v>4595</v>
      </c>
      <c r="D488" s="6">
        <v>37956</v>
      </c>
      <c r="E488" s="8">
        <v>8315.01</v>
      </c>
      <c r="F488" t="s">
        <v>8220</v>
      </c>
      <c r="G488" t="s">
        <v>8224</v>
      </c>
      <c r="H488" t="s">
        <v>8246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8268</v>
      </c>
      <c r="O488">
        <f t="shared" si="36"/>
        <v>22</v>
      </c>
      <c r="P488">
        <f t="shared" si="37"/>
        <v>66.52</v>
      </c>
      <c r="Q488" s="10" t="s">
        <v>8308</v>
      </c>
      <c r="R488" t="s">
        <v>8317</v>
      </c>
      <c r="S488" s="14">
        <f t="shared" si="38"/>
        <v>41381.50577546296</v>
      </c>
      <c r="T488" s="14">
        <f t="shared" si="39"/>
        <v>42171.827604166669</v>
      </c>
      <c r="U488">
        <f t="shared" si="35"/>
        <v>2013</v>
      </c>
    </row>
    <row r="489" spans="1:21" ht="60" hidden="1" x14ac:dyDescent="0.25">
      <c r="A489">
        <v>486</v>
      </c>
      <c r="B489" s="3" t="s">
        <v>487</v>
      </c>
      <c r="C489" s="3" t="s">
        <v>4596</v>
      </c>
      <c r="D489" s="6">
        <v>550000</v>
      </c>
      <c r="E489" s="8">
        <v>50</v>
      </c>
      <c r="F489" t="s">
        <v>8220</v>
      </c>
      <c r="G489" t="s">
        <v>8225</v>
      </c>
      <c r="H489" t="s">
        <v>8247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8268</v>
      </c>
      <c r="O489">
        <f t="shared" si="36"/>
        <v>0</v>
      </c>
      <c r="P489">
        <f t="shared" si="37"/>
        <v>50</v>
      </c>
      <c r="Q489" s="10" t="s">
        <v>8308</v>
      </c>
      <c r="R489" t="s">
        <v>8317</v>
      </c>
      <c r="S489" s="14">
        <f t="shared" si="38"/>
        <v>41761.94258101852</v>
      </c>
      <c r="T489" s="14">
        <f t="shared" si="39"/>
        <v>41620.93141203704</v>
      </c>
      <c r="U489">
        <f t="shared" si="35"/>
        <v>2014</v>
      </c>
    </row>
    <row r="490" spans="1:21" ht="60" hidden="1" x14ac:dyDescent="0.25">
      <c r="A490">
        <v>487</v>
      </c>
      <c r="B490" s="3" t="s">
        <v>488</v>
      </c>
      <c r="C490" s="3" t="s">
        <v>4597</v>
      </c>
      <c r="D490" s="6">
        <v>50000</v>
      </c>
      <c r="E490" s="8">
        <v>0</v>
      </c>
      <c r="F490" t="s">
        <v>8220</v>
      </c>
      <c r="G490" t="s">
        <v>8228</v>
      </c>
      <c r="H490" t="s">
        <v>8250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7"/>
        <v>0</v>
      </c>
      <c r="Q490" s="10" t="s">
        <v>8308</v>
      </c>
      <c r="R490" t="s">
        <v>8317</v>
      </c>
      <c r="S490" s="14">
        <f t="shared" si="38"/>
        <v>42669.594837962963</v>
      </c>
      <c r="T490" s="14">
        <f t="shared" si="39"/>
        <v>41945.037789351853</v>
      </c>
      <c r="U490">
        <f t="shared" si="35"/>
        <v>2016</v>
      </c>
    </row>
    <row r="491" spans="1:21" ht="45" hidden="1" x14ac:dyDescent="0.25">
      <c r="A491">
        <v>488</v>
      </c>
      <c r="B491" s="3" t="s">
        <v>489</v>
      </c>
      <c r="C491" s="3" t="s">
        <v>4598</v>
      </c>
      <c r="D491" s="6">
        <v>12000</v>
      </c>
      <c r="E491" s="8">
        <v>0</v>
      </c>
      <c r="F491" t="s">
        <v>8220</v>
      </c>
      <c r="G491" t="s">
        <v>8223</v>
      </c>
      <c r="H491" t="s">
        <v>8245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8268</v>
      </c>
      <c r="O491">
        <f t="shared" si="36"/>
        <v>0</v>
      </c>
      <c r="P491">
        <f t="shared" si="37"/>
        <v>0</v>
      </c>
      <c r="Q491" s="10" t="s">
        <v>8308</v>
      </c>
      <c r="R491" t="s">
        <v>8317</v>
      </c>
      <c r="S491" s="14">
        <f t="shared" si="38"/>
        <v>42714.054398148146</v>
      </c>
      <c r="T491" s="14">
        <f t="shared" si="39"/>
        <v>40858.762141203704</v>
      </c>
      <c r="U491">
        <f t="shared" si="35"/>
        <v>2016</v>
      </c>
    </row>
    <row r="492" spans="1:21" ht="45" hidden="1" x14ac:dyDescent="0.25">
      <c r="A492">
        <v>489</v>
      </c>
      <c r="B492" s="3" t="s">
        <v>490</v>
      </c>
      <c r="C492" s="3" t="s">
        <v>4599</v>
      </c>
      <c r="D492" s="6">
        <v>74997</v>
      </c>
      <c r="E492" s="8">
        <v>215</v>
      </c>
      <c r="F492" t="s">
        <v>8220</v>
      </c>
      <c r="G492" t="s">
        <v>8223</v>
      </c>
      <c r="H492" t="s">
        <v>8245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8268</v>
      </c>
      <c r="O492">
        <f t="shared" si="36"/>
        <v>0</v>
      </c>
      <c r="P492">
        <f t="shared" si="37"/>
        <v>71.67</v>
      </c>
      <c r="Q492" s="10" t="s">
        <v>8308</v>
      </c>
      <c r="R492" t="s">
        <v>8317</v>
      </c>
      <c r="S492" s="14">
        <f t="shared" si="38"/>
        <v>40882.481666666667</v>
      </c>
      <c r="T492" s="14">
        <f t="shared" si="39"/>
        <v>40043.895462962959</v>
      </c>
      <c r="U492">
        <f t="shared" si="35"/>
        <v>2011</v>
      </c>
    </row>
    <row r="493" spans="1:21" hidden="1" x14ac:dyDescent="0.25">
      <c r="A493">
        <v>490</v>
      </c>
      <c r="B493" s="3" t="s">
        <v>491</v>
      </c>
      <c r="C493" s="3" t="s">
        <v>4600</v>
      </c>
      <c r="D493" s="6">
        <v>1000</v>
      </c>
      <c r="E493" s="8">
        <v>0</v>
      </c>
      <c r="F493" t="s">
        <v>8220</v>
      </c>
      <c r="G493" t="s">
        <v>8223</v>
      </c>
      <c r="H493" t="s">
        <v>8245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7"/>
        <v>0</v>
      </c>
      <c r="Q493" s="10" t="s">
        <v>8308</v>
      </c>
      <c r="R493" t="s">
        <v>8317</v>
      </c>
      <c r="S493" s="14">
        <f t="shared" si="38"/>
        <v>41113.968576388892</v>
      </c>
      <c r="T493" s="14">
        <f t="shared" si="39"/>
        <v>40247.886006944449</v>
      </c>
      <c r="U493">
        <f t="shared" si="35"/>
        <v>2012</v>
      </c>
    </row>
    <row r="494" spans="1:21" ht="45" hidden="1" x14ac:dyDescent="0.25">
      <c r="A494">
        <v>491</v>
      </c>
      <c r="B494" s="3" t="s">
        <v>492</v>
      </c>
      <c r="C494" s="3" t="s">
        <v>4601</v>
      </c>
      <c r="D494" s="6">
        <v>10000</v>
      </c>
      <c r="E494" s="8">
        <v>0</v>
      </c>
      <c r="F494" t="s">
        <v>8220</v>
      </c>
      <c r="G494" t="s">
        <v>8223</v>
      </c>
      <c r="H494" t="s">
        <v>8245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7"/>
        <v>0</v>
      </c>
      <c r="Q494" s="10" t="s">
        <v>8308</v>
      </c>
      <c r="R494" t="s">
        <v>8317</v>
      </c>
      <c r="S494" s="14">
        <f t="shared" si="38"/>
        <v>42366.982627314821</v>
      </c>
      <c r="T494" s="14">
        <f t="shared" si="39"/>
        <v>40703.234386574077</v>
      </c>
      <c r="U494">
        <f t="shared" si="35"/>
        <v>2015</v>
      </c>
    </row>
    <row r="495" spans="1:21" ht="60" hidden="1" x14ac:dyDescent="0.25">
      <c r="A495">
        <v>492</v>
      </c>
      <c r="B495" s="3" t="s">
        <v>493</v>
      </c>
      <c r="C495" s="3" t="s">
        <v>4602</v>
      </c>
      <c r="D495" s="6">
        <v>10000000</v>
      </c>
      <c r="E495" s="8">
        <v>0</v>
      </c>
      <c r="F495" t="s">
        <v>8220</v>
      </c>
      <c r="G495" t="s">
        <v>8234</v>
      </c>
      <c r="H495" t="s">
        <v>8254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7"/>
        <v>0</v>
      </c>
      <c r="Q495" s="10" t="s">
        <v>8308</v>
      </c>
      <c r="R495" t="s">
        <v>8317</v>
      </c>
      <c r="S495" s="14">
        <f t="shared" si="38"/>
        <v>42596.03506944445</v>
      </c>
      <c r="T495" s="14">
        <f t="shared" si="39"/>
        <v>40956.553530092591</v>
      </c>
      <c r="U495">
        <f t="shared" si="35"/>
        <v>2016</v>
      </c>
    </row>
    <row r="496" spans="1:21" ht="45" hidden="1" x14ac:dyDescent="0.25">
      <c r="A496">
        <v>493</v>
      </c>
      <c r="B496" s="3" t="s">
        <v>494</v>
      </c>
      <c r="C496" s="3" t="s">
        <v>4603</v>
      </c>
      <c r="D496" s="6">
        <v>30000</v>
      </c>
      <c r="E496" s="8">
        <v>0</v>
      </c>
      <c r="F496" t="s">
        <v>8220</v>
      </c>
      <c r="G496" t="s">
        <v>8224</v>
      </c>
      <c r="H496" t="s">
        <v>8246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8268</v>
      </c>
      <c r="O496">
        <f t="shared" si="36"/>
        <v>0</v>
      </c>
      <c r="P496">
        <f t="shared" si="37"/>
        <v>0</v>
      </c>
      <c r="Q496" s="10" t="s">
        <v>8308</v>
      </c>
      <c r="R496" t="s">
        <v>8317</v>
      </c>
      <c r="S496" s="14">
        <f t="shared" si="38"/>
        <v>42114.726134259254</v>
      </c>
      <c r="T496" s="14">
        <f t="shared" si="39"/>
        <v>41991.526655092588</v>
      </c>
      <c r="U496">
        <f t="shared" si="35"/>
        <v>2015</v>
      </c>
    </row>
    <row r="497" spans="1:21" ht="60" hidden="1" x14ac:dyDescent="0.25">
      <c r="A497">
        <v>494</v>
      </c>
      <c r="B497" s="3" t="s">
        <v>495</v>
      </c>
      <c r="C497" s="3" t="s">
        <v>4604</v>
      </c>
      <c r="D497" s="6">
        <v>20000</v>
      </c>
      <c r="E497" s="8">
        <v>31</v>
      </c>
      <c r="F497" t="s">
        <v>8220</v>
      </c>
      <c r="G497" t="s">
        <v>8223</v>
      </c>
      <c r="H497" t="s">
        <v>8245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8268</v>
      </c>
      <c r="O497">
        <f t="shared" si="36"/>
        <v>0</v>
      </c>
      <c r="P497">
        <f t="shared" si="37"/>
        <v>10.33</v>
      </c>
      <c r="Q497" s="10" t="s">
        <v>8308</v>
      </c>
      <c r="R497" t="s">
        <v>8317</v>
      </c>
      <c r="S497" s="14">
        <f t="shared" si="38"/>
        <v>41799.830613425926</v>
      </c>
      <c r="T497" s="14">
        <f t="shared" si="39"/>
        <v>40949.98364583333</v>
      </c>
      <c r="U497">
        <f t="shared" si="35"/>
        <v>2014</v>
      </c>
    </row>
    <row r="498" spans="1:21" ht="45" hidden="1" x14ac:dyDescent="0.25">
      <c r="A498">
        <v>495</v>
      </c>
      <c r="B498" s="3" t="s">
        <v>496</v>
      </c>
      <c r="C498" s="3" t="s">
        <v>4605</v>
      </c>
      <c r="D498" s="6">
        <v>7000</v>
      </c>
      <c r="E498" s="8">
        <v>0</v>
      </c>
      <c r="F498" t="s">
        <v>8220</v>
      </c>
      <c r="G498" t="s">
        <v>8223</v>
      </c>
      <c r="H498" t="s">
        <v>8245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8268</v>
      </c>
      <c r="O498">
        <f t="shared" si="36"/>
        <v>0</v>
      </c>
      <c r="P498">
        <f t="shared" si="37"/>
        <v>0</v>
      </c>
      <c r="Q498" s="10" t="s">
        <v>8308</v>
      </c>
      <c r="R498" t="s">
        <v>8317</v>
      </c>
      <c r="S498" s="14">
        <f t="shared" si="38"/>
        <v>42171.827604166669</v>
      </c>
      <c r="T498" s="14">
        <f t="shared" si="39"/>
        <v>42318.098217592589</v>
      </c>
      <c r="U498">
        <f t="shared" si="35"/>
        <v>2015</v>
      </c>
    </row>
    <row r="499" spans="1:21" ht="45" hidden="1" x14ac:dyDescent="0.25">
      <c r="A499">
        <v>496</v>
      </c>
      <c r="B499" s="3" t="s">
        <v>497</v>
      </c>
      <c r="C499" s="3" t="s">
        <v>4606</v>
      </c>
      <c r="D499" s="6">
        <v>60000</v>
      </c>
      <c r="E499" s="8">
        <v>1</v>
      </c>
      <c r="F499" t="s">
        <v>8220</v>
      </c>
      <c r="G499" t="s">
        <v>8223</v>
      </c>
      <c r="H499" t="s">
        <v>8245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8268</v>
      </c>
      <c r="O499">
        <f t="shared" si="36"/>
        <v>0</v>
      </c>
      <c r="P499">
        <f t="shared" si="37"/>
        <v>1</v>
      </c>
      <c r="Q499" s="10" t="s">
        <v>8308</v>
      </c>
      <c r="R499" t="s">
        <v>8317</v>
      </c>
      <c r="S499" s="14">
        <f t="shared" si="38"/>
        <v>41620.93141203704</v>
      </c>
      <c r="T499" s="14">
        <f t="shared" si="39"/>
        <v>41466.552314814813</v>
      </c>
      <c r="U499">
        <f t="shared" si="35"/>
        <v>2013</v>
      </c>
    </row>
    <row r="500" spans="1:21" hidden="1" x14ac:dyDescent="0.25">
      <c r="A500">
        <v>497</v>
      </c>
      <c r="B500" s="3" t="s">
        <v>498</v>
      </c>
      <c r="C500" s="3" t="s">
        <v>4607</v>
      </c>
      <c r="D500" s="6">
        <v>4480</v>
      </c>
      <c r="E500" s="8">
        <v>30</v>
      </c>
      <c r="F500" t="s">
        <v>8220</v>
      </c>
      <c r="G500" t="s">
        <v>8223</v>
      </c>
      <c r="H500" t="s">
        <v>8245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8268</v>
      </c>
      <c r="O500">
        <f t="shared" si="36"/>
        <v>1</v>
      </c>
      <c r="P500">
        <f t="shared" si="37"/>
        <v>10</v>
      </c>
      <c r="Q500" s="10" t="s">
        <v>8308</v>
      </c>
      <c r="R500" t="s">
        <v>8317</v>
      </c>
      <c r="S500" s="14">
        <f t="shared" si="38"/>
        <v>41945.037789351853</v>
      </c>
      <c r="T500" s="14">
        <f t="shared" si="39"/>
        <v>41156.958993055552</v>
      </c>
      <c r="U500">
        <f t="shared" si="35"/>
        <v>2014</v>
      </c>
    </row>
    <row r="501" spans="1:21" ht="45" hidden="1" x14ac:dyDescent="0.25">
      <c r="A501">
        <v>498</v>
      </c>
      <c r="B501" s="3" t="s">
        <v>499</v>
      </c>
      <c r="C501" s="3" t="s">
        <v>4608</v>
      </c>
      <c r="D501" s="6">
        <v>65108</v>
      </c>
      <c r="E501" s="8">
        <v>2994</v>
      </c>
      <c r="F501" t="s">
        <v>8220</v>
      </c>
      <c r="G501" t="s">
        <v>8223</v>
      </c>
      <c r="H501" t="s">
        <v>8245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8268</v>
      </c>
      <c r="O501">
        <f t="shared" si="36"/>
        <v>5</v>
      </c>
      <c r="P501">
        <f t="shared" si="37"/>
        <v>136.09</v>
      </c>
      <c r="Q501" s="10" t="s">
        <v>8308</v>
      </c>
      <c r="R501" t="s">
        <v>8317</v>
      </c>
      <c r="S501" s="14">
        <f t="shared" si="38"/>
        <v>40858.762141203704</v>
      </c>
      <c r="T501" s="14">
        <f t="shared" si="39"/>
        <v>40995.024317129632</v>
      </c>
      <c r="U501">
        <f t="shared" si="35"/>
        <v>2011</v>
      </c>
    </row>
    <row r="502" spans="1:21" ht="60" hidden="1" x14ac:dyDescent="0.25">
      <c r="A502">
        <v>499</v>
      </c>
      <c r="B502" s="3" t="s">
        <v>500</v>
      </c>
      <c r="C502" s="3" t="s">
        <v>4609</v>
      </c>
      <c r="D502" s="6">
        <v>20000</v>
      </c>
      <c r="E502" s="8">
        <v>1910</v>
      </c>
      <c r="F502" t="s">
        <v>8220</v>
      </c>
      <c r="G502" t="s">
        <v>8223</v>
      </c>
      <c r="H502" t="s">
        <v>8245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8268</v>
      </c>
      <c r="O502">
        <f t="shared" si="36"/>
        <v>10</v>
      </c>
      <c r="P502">
        <f t="shared" si="37"/>
        <v>73.459999999999994</v>
      </c>
      <c r="Q502" s="10" t="s">
        <v>8308</v>
      </c>
      <c r="R502" t="s">
        <v>8317</v>
      </c>
      <c r="S502" s="14">
        <f t="shared" si="38"/>
        <v>40043.895462962959</v>
      </c>
      <c r="T502" s="14">
        <f t="shared" si="39"/>
        <v>42153.631597222222</v>
      </c>
      <c r="U502">
        <f t="shared" si="35"/>
        <v>2009</v>
      </c>
    </row>
    <row r="503" spans="1:21" ht="60" hidden="1" x14ac:dyDescent="0.25">
      <c r="A503">
        <v>500</v>
      </c>
      <c r="B503" s="3" t="s">
        <v>501</v>
      </c>
      <c r="C503" s="3" t="s">
        <v>4610</v>
      </c>
      <c r="D503" s="6">
        <v>6500</v>
      </c>
      <c r="E503" s="8">
        <v>215</v>
      </c>
      <c r="F503" t="s">
        <v>8220</v>
      </c>
      <c r="G503" t="s">
        <v>8223</v>
      </c>
      <c r="H503" t="s">
        <v>8245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8268</v>
      </c>
      <c r="O503">
        <f t="shared" si="36"/>
        <v>3</v>
      </c>
      <c r="P503">
        <f t="shared" si="37"/>
        <v>53.75</v>
      </c>
      <c r="Q503" s="10" t="s">
        <v>8308</v>
      </c>
      <c r="R503" t="s">
        <v>8317</v>
      </c>
      <c r="S503" s="14">
        <f t="shared" si="38"/>
        <v>40247.886006944449</v>
      </c>
      <c r="T503" s="14">
        <f t="shared" si="39"/>
        <v>42400.176377314812</v>
      </c>
      <c r="U503">
        <f t="shared" si="35"/>
        <v>2010</v>
      </c>
    </row>
    <row r="504" spans="1:21" ht="60" hidden="1" x14ac:dyDescent="0.25">
      <c r="A504">
        <v>501</v>
      </c>
      <c r="B504" s="3" t="s">
        <v>502</v>
      </c>
      <c r="C504" s="3" t="s">
        <v>4611</v>
      </c>
      <c r="D504" s="6">
        <v>10000</v>
      </c>
      <c r="E504" s="8">
        <v>0</v>
      </c>
      <c r="F504" t="s">
        <v>8220</v>
      </c>
      <c r="G504" t="s">
        <v>8223</v>
      </c>
      <c r="H504" t="s">
        <v>8245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8268</v>
      </c>
      <c r="O504">
        <f t="shared" si="36"/>
        <v>0</v>
      </c>
      <c r="P504">
        <f t="shared" si="37"/>
        <v>0</v>
      </c>
      <c r="Q504" s="10" t="s">
        <v>8308</v>
      </c>
      <c r="R504" t="s">
        <v>8317</v>
      </c>
      <c r="S504" s="14">
        <f t="shared" si="38"/>
        <v>40703.234386574077</v>
      </c>
      <c r="T504" s="14">
        <f t="shared" si="39"/>
        <v>41340.303032407406</v>
      </c>
      <c r="U504">
        <f t="shared" si="35"/>
        <v>2011</v>
      </c>
    </row>
    <row r="505" spans="1:21" ht="60" hidden="1" x14ac:dyDescent="0.25">
      <c r="A505">
        <v>502</v>
      </c>
      <c r="B505" s="3" t="s">
        <v>503</v>
      </c>
      <c r="C505" s="3" t="s">
        <v>4612</v>
      </c>
      <c r="D505" s="6">
        <v>20000</v>
      </c>
      <c r="E505" s="8">
        <v>230</v>
      </c>
      <c r="F505" t="s">
        <v>8220</v>
      </c>
      <c r="G505" t="s">
        <v>8223</v>
      </c>
      <c r="H505" t="s">
        <v>8245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8268</v>
      </c>
      <c r="O505">
        <f t="shared" si="36"/>
        <v>1</v>
      </c>
      <c r="P505">
        <f t="shared" si="37"/>
        <v>57.5</v>
      </c>
      <c r="Q505" s="10" t="s">
        <v>8308</v>
      </c>
      <c r="R505" t="s">
        <v>8317</v>
      </c>
      <c r="S505" s="14">
        <f t="shared" si="38"/>
        <v>40956.553530092591</v>
      </c>
      <c r="T505" s="14">
        <f t="shared" si="39"/>
        <v>42649.742210648154</v>
      </c>
      <c r="U505">
        <f t="shared" si="35"/>
        <v>2012</v>
      </c>
    </row>
    <row r="506" spans="1:21" ht="60" hidden="1" x14ac:dyDescent="0.25">
      <c r="A506">
        <v>503</v>
      </c>
      <c r="B506" s="3" t="s">
        <v>504</v>
      </c>
      <c r="C506" s="3" t="s">
        <v>4613</v>
      </c>
      <c r="D506" s="6">
        <v>6500</v>
      </c>
      <c r="E506" s="8">
        <v>114</v>
      </c>
      <c r="F506" t="s">
        <v>8220</v>
      </c>
      <c r="G506" t="s">
        <v>8224</v>
      </c>
      <c r="H506" t="s">
        <v>8246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8268</v>
      </c>
      <c r="O506">
        <f t="shared" si="36"/>
        <v>2</v>
      </c>
      <c r="P506">
        <f t="shared" si="37"/>
        <v>12.67</v>
      </c>
      <c r="Q506" s="10" t="s">
        <v>8308</v>
      </c>
      <c r="R506" t="s">
        <v>8317</v>
      </c>
      <c r="S506" s="14">
        <f t="shared" si="38"/>
        <v>41991.526655092588</v>
      </c>
      <c r="T506" s="14">
        <f t="shared" si="39"/>
        <v>42552.653993055559</v>
      </c>
      <c r="U506">
        <f t="shared" si="35"/>
        <v>2014</v>
      </c>
    </row>
    <row r="507" spans="1:21" ht="60" hidden="1" x14ac:dyDescent="0.25">
      <c r="A507">
        <v>504</v>
      </c>
      <c r="B507" s="3" t="s">
        <v>505</v>
      </c>
      <c r="C507" s="3" t="s">
        <v>4614</v>
      </c>
      <c r="D507" s="6">
        <v>24500</v>
      </c>
      <c r="E507" s="8">
        <v>335</v>
      </c>
      <c r="F507" t="s">
        <v>8220</v>
      </c>
      <c r="G507" t="s">
        <v>8223</v>
      </c>
      <c r="H507" t="s">
        <v>8245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8268</v>
      </c>
      <c r="O507">
        <f t="shared" si="36"/>
        <v>1</v>
      </c>
      <c r="P507">
        <f t="shared" si="37"/>
        <v>67</v>
      </c>
      <c r="Q507" s="10" t="s">
        <v>8308</v>
      </c>
      <c r="R507" t="s">
        <v>8317</v>
      </c>
      <c r="S507" s="14">
        <f t="shared" si="38"/>
        <v>40949.98364583333</v>
      </c>
      <c r="T507" s="14">
        <f t="shared" si="39"/>
        <v>41830.613969907405</v>
      </c>
      <c r="U507">
        <f t="shared" si="35"/>
        <v>2012</v>
      </c>
    </row>
    <row r="508" spans="1:21" ht="45" hidden="1" x14ac:dyDescent="0.25">
      <c r="A508">
        <v>505</v>
      </c>
      <c r="B508" s="3" t="s">
        <v>506</v>
      </c>
      <c r="C508" s="3" t="s">
        <v>4615</v>
      </c>
      <c r="D508" s="6">
        <v>12000</v>
      </c>
      <c r="E508" s="8">
        <v>52</v>
      </c>
      <c r="F508" t="s">
        <v>8220</v>
      </c>
      <c r="G508" t="s">
        <v>8223</v>
      </c>
      <c r="H508" t="s">
        <v>8245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8268</v>
      </c>
      <c r="O508">
        <f t="shared" si="36"/>
        <v>0</v>
      </c>
      <c r="P508">
        <f t="shared" si="37"/>
        <v>3.71</v>
      </c>
      <c r="Q508" s="10" t="s">
        <v>8308</v>
      </c>
      <c r="R508" t="s">
        <v>8317</v>
      </c>
      <c r="S508" s="14">
        <f t="shared" si="38"/>
        <v>42318.098217592589</v>
      </c>
      <c r="T508" s="14">
        <f t="shared" si="39"/>
        <v>42327.490752314814</v>
      </c>
      <c r="U508">
        <f t="shared" si="35"/>
        <v>2015</v>
      </c>
    </row>
    <row r="509" spans="1:21" ht="45" hidden="1" x14ac:dyDescent="0.25">
      <c r="A509">
        <v>506</v>
      </c>
      <c r="B509" s="3" t="s">
        <v>507</v>
      </c>
      <c r="C509" s="3" t="s">
        <v>4616</v>
      </c>
      <c r="D509" s="6">
        <v>200000</v>
      </c>
      <c r="E509" s="8">
        <v>250</v>
      </c>
      <c r="F509" t="s">
        <v>8220</v>
      </c>
      <c r="G509" t="s">
        <v>8223</v>
      </c>
      <c r="H509" t="s">
        <v>8245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8268</v>
      </c>
      <c r="O509">
        <f t="shared" si="36"/>
        <v>0</v>
      </c>
      <c r="P509">
        <f t="shared" si="37"/>
        <v>250</v>
      </c>
      <c r="Q509" s="10" t="s">
        <v>8308</v>
      </c>
      <c r="R509" t="s">
        <v>8317</v>
      </c>
      <c r="S509" s="14">
        <f t="shared" si="38"/>
        <v>41466.552314814813</v>
      </c>
      <c r="T509" s="14">
        <f t="shared" si="39"/>
        <v>42091.778703703705</v>
      </c>
      <c r="U509">
        <f t="shared" si="35"/>
        <v>2013</v>
      </c>
    </row>
    <row r="510" spans="1:21" ht="60" hidden="1" x14ac:dyDescent="0.25">
      <c r="A510">
        <v>507</v>
      </c>
      <c r="B510" s="3" t="s">
        <v>508</v>
      </c>
      <c r="C510" s="3" t="s">
        <v>4617</v>
      </c>
      <c r="D510" s="6">
        <v>20000</v>
      </c>
      <c r="E510" s="8">
        <v>640</v>
      </c>
      <c r="F510" t="s">
        <v>8220</v>
      </c>
      <c r="G510" t="s">
        <v>8223</v>
      </c>
      <c r="H510" t="s">
        <v>8245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8268</v>
      </c>
      <c r="O510">
        <f t="shared" si="36"/>
        <v>3</v>
      </c>
      <c r="P510">
        <f t="shared" si="37"/>
        <v>64</v>
      </c>
      <c r="Q510" s="10" t="s">
        <v>8308</v>
      </c>
      <c r="R510" t="s">
        <v>8317</v>
      </c>
      <c r="S510" s="14">
        <f t="shared" si="38"/>
        <v>41156.958993055552</v>
      </c>
      <c r="T510" s="14">
        <f t="shared" si="39"/>
        <v>42738.615289351852</v>
      </c>
      <c r="U510">
        <f t="shared" si="35"/>
        <v>2012</v>
      </c>
    </row>
    <row r="511" spans="1:21" ht="60" hidden="1" x14ac:dyDescent="0.25">
      <c r="A511">
        <v>508</v>
      </c>
      <c r="B511" s="3" t="s">
        <v>509</v>
      </c>
      <c r="C511" s="3" t="s">
        <v>4618</v>
      </c>
      <c r="D511" s="6">
        <v>50000</v>
      </c>
      <c r="E511" s="8">
        <v>400</v>
      </c>
      <c r="F511" t="s">
        <v>8220</v>
      </c>
      <c r="G511" t="s">
        <v>8223</v>
      </c>
      <c r="H511" t="s">
        <v>8245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8268</v>
      </c>
      <c r="O511">
        <f t="shared" si="36"/>
        <v>1</v>
      </c>
      <c r="P511">
        <f t="shared" si="37"/>
        <v>133.33000000000001</v>
      </c>
      <c r="Q511" s="10" t="s">
        <v>8308</v>
      </c>
      <c r="R511" t="s">
        <v>8317</v>
      </c>
      <c r="S511" s="14">
        <f t="shared" si="38"/>
        <v>40995.024317129632</v>
      </c>
      <c r="T511" s="14">
        <f t="shared" si="39"/>
        <v>42223.616018518514</v>
      </c>
      <c r="U511">
        <f t="shared" si="35"/>
        <v>2012</v>
      </c>
    </row>
    <row r="512" spans="1:21" ht="45" hidden="1" x14ac:dyDescent="0.25">
      <c r="A512">
        <v>509</v>
      </c>
      <c r="B512" s="3" t="s">
        <v>510</v>
      </c>
      <c r="C512" s="3" t="s">
        <v>4619</v>
      </c>
      <c r="D512" s="6">
        <v>5000</v>
      </c>
      <c r="E512" s="8">
        <v>10</v>
      </c>
      <c r="F512" t="s">
        <v>8220</v>
      </c>
      <c r="G512" t="s">
        <v>8224</v>
      </c>
      <c r="H512" t="s">
        <v>8246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8268</v>
      </c>
      <c r="O512">
        <f t="shared" si="36"/>
        <v>0</v>
      </c>
      <c r="P512">
        <f t="shared" si="37"/>
        <v>10</v>
      </c>
      <c r="Q512" s="10" t="s">
        <v>8308</v>
      </c>
      <c r="R512" t="s">
        <v>8317</v>
      </c>
      <c r="S512" s="14">
        <f t="shared" si="38"/>
        <v>42153.631597222222</v>
      </c>
      <c r="T512" s="14">
        <f t="shared" si="39"/>
        <v>41218.391446759262</v>
      </c>
      <c r="U512">
        <f t="shared" si="35"/>
        <v>2015</v>
      </c>
    </row>
    <row r="513" spans="1:21" ht="45" hidden="1" x14ac:dyDescent="0.25">
      <c r="A513">
        <v>510</v>
      </c>
      <c r="B513" s="3" t="s">
        <v>511</v>
      </c>
      <c r="C513" s="3" t="s">
        <v>4620</v>
      </c>
      <c r="D513" s="6">
        <v>14000</v>
      </c>
      <c r="E513" s="8">
        <v>0</v>
      </c>
      <c r="F513" t="s">
        <v>8220</v>
      </c>
      <c r="G513" t="s">
        <v>8223</v>
      </c>
      <c r="H513" t="s">
        <v>8245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8268</v>
      </c>
      <c r="O513">
        <f t="shared" si="36"/>
        <v>0</v>
      </c>
      <c r="P513">
        <f t="shared" si="37"/>
        <v>0</v>
      </c>
      <c r="Q513" s="10" t="s">
        <v>8308</v>
      </c>
      <c r="R513" t="s">
        <v>8317</v>
      </c>
      <c r="S513" s="14">
        <f t="shared" si="38"/>
        <v>42400.176377314812</v>
      </c>
      <c r="T513" s="14">
        <f t="shared" si="39"/>
        <v>42318.702094907407</v>
      </c>
      <c r="U513">
        <f t="shared" si="35"/>
        <v>2016</v>
      </c>
    </row>
    <row r="514" spans="1:21" ht="45" hidden="1" x14ac:dyDescent="0.25">
      <c r="A514">
        <v>511</v>
      </c>
      <c r="B514" s="3" t="s">
        <v>512</v>
      </c>
      <c r="C514" s="3" t="s">
        <v>4621</v>
      </c>
      <c r="D514" s="6">
        <v>5000</v>
      </c>
      <c r="E514" s="8">
        <v>150</v>
      </c>
      <c r="F514" t="s">
        <v>8220</v>
      </c>
      <c r="G514" t="s">
        <v>8223</v>
      </c>
      <c r="H514" t="s">
        <v>8245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8268</v>
      </c>
      <c r="O514">
        <f t="shared" si="36"/>
        <v>3</v>
      </c>
      <c r="P514">
        <f t="shared" si="37"/>
        <v>30</v>
      </c>
      <c r="Q514" s="10" t="s">
        <v>8308</v>
      </c>
      <c r="R514" t="s">
        <v>8317</v>
      </c>
      <c r="S514" s="14">
        <f t="shared" si="38"/>
        <v>41340.303032407406</v>
      </c>
      <c r="T514" s="14">
        <f t="shared" si="39"/>
        <v>42646.092812499999</v>
      </c>
      <c r="U514">
        <f t="shared" si="35"/>
        <v>2013</v>
      </c>
    </row>
    <row r="515" spans="1:21" ht="60" hidden="1" x14ac:dyDescent="0.25">
      <c r="A515">
        <v>512</v>
      </c>
      <c r="B515" s="3" t="s">
        <v>513</v>
      </c>
      <c r="C515" s="3" t="s">
        <v>4622</v>
      </c>
      <c r="D515" s="6">
        <v>8000</v>
      </c>
      <c r="E515" s="8">
        <v>11</v>
      </c>
      <c r="F515" t="s">
        <v>8220</v>
      </c>
      <c r="G515" t="s">
        <v>8223</v>
      </c>
      <c r="H515" t="s">
        <v>8245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8268</v>
      </c>
      <c r="O515">
        <f t="shared" si="36"/>
        <v>0</v>
      </c>
      <c r="P515">
        <f t="shared" si="37"/>
        <v>5.5</v>
      </c>
      <c r="Q515" s="10" t="s">
        <v>8308</v>
      </c>
      <c r="R515" t="s">
        <v>8317</v>
      </c>
      <c r="S515" s="14">
        <f t="shared" si="38"/>
        <v>42649.742210648154</v>
      </c>
      <c r="T515" s="14">
        <f t="shared" si="39"/>
        <v>42430.040798611109</v>
      </c>
      <c r="U515">
        <f t="shared" ref="U515:U578" si="40">YEAR(S515)</f>
        <v>2016</v>
      </c>
    </row>
    <row r="516" spans="1:21" ht="45" hidden="1" x14ac:dyDescent="0.25">
      <c r="A516">
        <v>513</v>
      </c>
      <c r="B516" s="3" t="s">
        <v>514</v>
      </c>
      <c r="C516" s="3" t="s">
        <v>4623</v>
      </c>
      <c r="D516" s="6">
        <v>50000</v>
      </c>
      <c r="E516" s="8">
        <v>6962</v>
      </c>
      <c r="F516" t="s">
        <v>8220</v>
      </c>
      <c r="G516" t="s">
        <v>8223</v>
      </c>
      <c r="H516" t="s">
        <v>8245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8268</v>
      </c>
      <c r="O516">
        <f t="shared" ref="O516:O579" si="41">ROUND(E516/D516*100,0)</f>
        <v>14</v>
      </c>
      <c r="P516">
        <f t="shared" ref="P516:P579" si="42">IFERROR(ROUND(E516/L516,2),0)</f>
        <v>102.38</v>
      </c>
      <c r="Q516" s="10" t="s">
        <v>8308</v>
      </c>
      <c r="R516" t="s">
        <v>8317</v>
      </c>
      <c r="S516" s="14">
        <f t="shared" ref="S516:S579" si="43">(((J516/60)/60)/24)+DATE(1970,1,1)</f>
        <v>42552.653993055559</v>
      </c>
      <c r="T516" s="14">
        <f t="shared" ref="T516:T579" si="44">(((J526/60)/60)/24)+DATE(1970,1,1)</f>
        <v>42238.13282407407</v>
      </c>
      <c r="U516">
        <f t="shared" si="40"/>
        <v>2016</v>
      </c>
    </row>
    <row r="517" spans="1:21" ht="45" hidden="1" x14ac:dyDescent="0.25">
      <c r="A517">
        <v>514</v>
      </c>
      <c r="B517" s="3" t="s">
        <v>515</v>
      </c>
      <c r="C517" s="3" t="s">
        <v>4624</v>
      </c>
      <c r="D517" s="6">
        <v>1500</v>
      </c>
      <c r="E517" s="8">
        <v>50</v>
      </c>
      <c r="F517" t="s">
        <v>8220</v>
      </c>
      <c r="G517" t="s">
        <v>8228</v>
      </c>
      <c r="H517" t="s">
        <v>8250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8268</v>
      </c>
      <c r="O517">
        <f t="shared" si="41"/>
        <v>3</v>
      </c>
      <c r="P517">
        <f t="shared" si="42"/>
        <v>16.670000000000002</v>
      </c>
      <c r="Q517" s="10" t="s">
        <v>8308</v>
      </c>
      <c r="R517" t="s">
        <v>8317</v>
      </c>
      <c r="S517" s="14">
        <f t="shared" si="43"/>
        <v>41830.613969907405</v>
      </c>
      <c r="T517" s="14">
        <f t="shared" si="44"/>
        <v>42492.717233796298</v>
      </c>
      <c r="U517">
        <f t="shared" si="40"/>
        <v>2014</v>
      </c>
    </row>
    <row r="518" spans="1:21" ht="45" hidden="1" x14ac:dyDescent="0.25">
      <c r="A518">
        <v>515</v>
      </c>
      <c r="B518" s="3" t="s">
        <v>516</v>
      </c>
      <c r="C518" s="3" t="s">
        <v>4625</v>
      </c>
      <c r="D518" s="6">
        <v>97000</v>
      </c>
      <c r="E518" s="8">
        <v>24651</v>
      </c>
      <c r="F518" t="s">
        <v>8220</v>
      </c>
      <c r="G518" t="s">
        <v>8223</v>
      </c>
      <c r="H518" t="s">
        <v>8245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8268</v>
      </c>
      <c r="O518">
        <f t="shared" si="41"/>
        <v>25</v>
      </c>
      <c r="P518">
        <f t="shared" si="42"/>
        <v>725.03</v>
      </c>
      <c r="Q518" s="10" t="s">
        <v>8308</v>
      </c>
      <c r="R518" t="s">
        <v>8317</v>
      </c>
      <c r="S518" s="14">
        <f t="shared" si="43"/>
        <v>42327.490752314814</v>
      </c>
      <c r="T518" s="14">
        <f t="shared" si="44"/>
        <v>41850.400937500002</v>
      </c>
      <c r="U518">
        <f t="shared" si="40"/>
        <v>2015</v>
      </c>
    </row>
    <row r="519" spans="1:21" ht="30" hidden="1" x14ac:dyDescent="0.25">
      <c r="A519">
        <v>516</v>
      </c>
      <c r="B519" s="3" t="s">
        <v>517</v>
      </c>
      <c r="C519" s="3" t="s">
        <v>4626</v>
      </c>
      <c r="D519" s="6">
        <v>5000</v>
      </c>
      <c r="E519" s="8">
        <v>0</v>
      </c>
      <c r="F519" t="s">
        <v>8220</v>
      </c>
      <c r="G519" t="s">
        <v>8224</v>
      </c>
      <c r="H519" t="s">
        <v>8246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8268</v>
      </c>
      <c r="O519">
        <f t="shared" si="41"/>
        <v>0</v>
      </c>
      <c r="P519">
        <f t="shared" si="42"/>
        <v>0</v>
      </c>
      <c r="Q519" s="10" t="s">
        <v>8308</v>
      </c>
      <c r="R519" t="s">
        <v>8317</v>
      </c>
      <c r="S519" s="14">
        <f t="shared" si="43"/>
        <v>42091.778703703705</v>
      </c>
      <c r="T519" s="14">
        <f t="shared" si="44"/>
        <v>42192.591944444444</v>
      </c>
      <c r="U519">
        <f t="shared" si="40"/>
        <v>2015</v>
      </c>
    </row>
    <row r="520" spans="1:21" ht="60" hidden="1" x14ac:dyDescent="0.25">
      <c r="A520">
        <v>517</v>
      </c>
      <c r="B520" s="3" t="s">
        <v>518</v>
      </c>
      <c r="C520" s="3" t="s">
        <v>4627</v>
      </c>
      <c r="D520" s="6">
        <v>15000</v>
      </c>
      <c r="E520" s="8">
        <v>205</v>
      </c>
      <c r="F520" t="s">
        <v>8220</v>
      </c>
      <c r="G520" t="s">
        <v>8223</v>
      </c>
      <c r="H520" t="s">
        <v>8245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8268</v>
      </c>
      <c r="O520">
        <f t="shared" si="41"/>
        <v>1</v>
      </c>
      <c r="P520">
        <f t="shared" si="42"/>
        <v>68.33</v>
      </c>
      <c r="Q520" s="10" t="s">
        <v>8308</v>
      </c>
      <c r="R520" t="s">
        <v>8317</v>
      </c>
      <c r="S520" s="14">
        <f t="shared" si="43"/>
        <v>42738.615289351852</v>
      </c>
      <c r="T520" s="14">
        <f t="shared" si="44"/>
        <v>42753.205625000002</v>
      </c>
      <c r="U520">
        <f t="shared" si="40"/>
        <v>2017</v>
      </c>
    </row>
    <row r="521" spans="1:21" ht="60" hidden="1" x14ac:dyDescent="0.25">
      <c r="A521">
        <v>518</v>
      </c>
      <c r="B521" s="3" t="s">
        <v>519</v>
      </c>
      <c r="C521" s="3" t="s">
        <v>4628</v>
      </c>
      <c r="D521" s="6">
        <v>7175</v>
      </c>
      <c r="E521" s="8">
        <v>0</v>
      </c>
      <c r="F521" t="s">
        <v>8220</v>
      </c>
      <c r="G521" t="s">
        <v>8223</v>
      </c>
      <c r="H521" t="s">
        <v>8245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8268</v>
      </c>
      <c r="O521">
        <f t="shared" si="41"/>
        <v>0</v>
      </c>
      <c r="P521">
        <f t="shared" si="42"/>
        <v>0</v>
      </c>
      <c r="Q521" s="10" t="s">
        <v>8308</v>
      </c>
      <c r="R521" t="s">
        <v>8317</v>
      </c>
      <c r="S521" s="14">
        <f t="shared" si="43"/>
        <v>42223.616018518514</v>
      </c>
      <c r="T521" s="14">
        <f t="shared" si="44"/>
        <v>42155.920219907406</v>
      </c>
      <c r="U521">
        <f t="shared" si="40"/>
        <v>2015</v>
      </c>
    </row>
    <row r="522" spans="1:21" ht="45" hidden="1" x14ac:dyDescent="0.25">
      <c r="A522">
        <v>519</v>
      </c>
      <c r="B522" s="3" t="s">
        <v>520</v>
      </c>
      <c r="C522" s="3" t="s">
        <v>4629</v>
      </c>
      <c r="D522" s="6">
        <v>12001</v>
      </c>
      <c r="E522" s="8">
        <v>2746</v>
      </c>
      <c r="F522" t="s">
        <v>8220</v>
      </c>
      <c r="G522" t="s">
        <v>8223</v>
      </c>
      <c r="H522" t="s">
        <v>8245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8268</v>
      </c>
      <c r="O522">
        <f t="shared" si="41"/>
        <v>23</v>
      </c>
      <c r="P522">
        <f t="shared" si="42"/>
        <v>39.229999999999997</v>
      </c>
      <c r="Q522" s="10" t="s">
        <v>8308</v>
      </c>
      <c r="R522" t="s">
        <v>8317</v>
      </c>
      <c r="S522" s="14">
        <f t="shared" si="43"/>
        <v>41218.391446759262</v>
      </c>
      <c r="T522" s="14">
        <f t="shared" si="44"/>
        <v>42725.031180555554</v>
      </c>
      <c r="U522">
        <f t="shared" si="40"/>
        <v>2012</v>
      </c>
    </row>
    <row r="523" spans="1:21" ht="60" x14ac:dyDescent="0.25">
      <c r="A523">
        <v>520</v>
      </c>
      <c r="B523" s="3" t="s">
        <v>521</v>
      </c>
      <c r="C523" s="3" t="s">
        <v>4630</v>
      </c>
      <c r="D523" s="6">
        <v>5000</v>
      </c>
      <c r="E523" s="8">
        <v>5105</v>
      </c>
      <c r="F523" t="s">
        <v>8218</v>
      </c>
      <c r="G523" t="s">
        <v>8224</v>
      </c>
      <c r="H523" t="s">
        <v>8246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8269</v>
      </c>
      <c r="O523">
        <f t="shared" si="41"/>
        <v>102</v>
      </c>
      <c r="P523">
        <f t="shared" si="42"/>
        <v>150.15</v>
      </c>
      <c r="Q523" s="10" t="s">
        <v>8312</v>
      </c>
      <c r="R523" t="s">
        <v>8313</v>
      </c>
      <c r="S523" s="14">
        <f t="shared" si="43"/>
        <v>42318.702094907407</v>
      </c>
      <c r="T523" s="14">
        <f t="shared" si="44"/>
        <v>42157.591064814813</v>
      </c>
      <c r="U523">
        <f t="shared" si="40"/>
        <v>2015</v>
      </c>
    </row>
    <row r="524" spans="1:21" ht="60" x14ac:dyDescent="0.25">
      <c r="A524">
        <v>521</v>
      </c>
      <c r="B524" s="3" t="s">
        <v>522</v>
      </c>
      <c r="C524" s="3" t="s">
        <v>4631</v>
      </c>
      <c r="D524" s="6">
        <v>5000</v>
      </c>
      <c r="E524" s="8">
        <v>5232</v>
      </c>
      <c r="F524" t="s">
        <v>8218</v>
      </c>
      <c r="G524" t="s">
        <v>8223</v>
      </c>
      <c r="H524" t="s">
        <v>8245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8269</v>
      </c>
      <c r="O524">
        <f t="shared" si="41"/>
        <v>105</v>
      </c>
      <c r="P524">
        <f t="shared" si="42"/>
        <v>93.43</v>
      </c>
      <c r="Q524" s="10" t="s">
        <v>8312</v>
      </c>
      <c r="R524" t="s">
        <v>8313</v>
      </c>
      <c r="S524" s="14">
        <f t="shared" si="43"/>
        <v>42646.092812499999</v>
      </c>
      <c r="T524" s="14">
        <f t="shared" si="44"/>
        <v>42676.065150462964</v>
      </c>
      <c r="U524">
        <f t="shared" si="40"/>
        <v>2016</v>
      </c>
    </row>
    <row r="525" spans="1:21" ht="45" x14ac:dyDescent="0.25">
      <c r="A525">
        <v>522</v>
      </c>
      <c r="B525" s="3" t="s">
        <v>523</v>
      </c>
      <c r="C525" s="3" t="s">
        <v>4632</v>
      </c>
      <c r="D525" s="6">
        <v>3000</v>
      </c>
      <c r="E525" s="8">
        <v>3440</v>
      </c>
      <c r="F525" t="s">
        <v>8218</v>
      </c>
      <c r="G525" t="s">
        <v>8223</v>
      </c>
      <c r="H525" t="s">
        <v>8245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8269</v>
      </c>
      <c r="O525">
        <f t="shared" si="41"/>
        <v>115</v>
      </c>
      <c r="P525">
        <f t="shared" si="42"/>
        <v>110.97</v>
      </c>
      <c r="Q525" s="10" t="s">
        <v>8312</v>
      </c>
      <c r="R525" t="s">
        <v>8313</v>
      </c>
      <c r="S525" s="14">
        <f t="shared" si="43"/>
        <v>42430.040798611109</v>
      </c>
      <c r="T525" s="14">
        <f t="shared" si="44"/>
        <v>42473.007037037038</v>
      </c>
      <c r="U525">
        <f t="shared" si="40"/>
        <v>2016</v>
      </c>
    </row>
    <row r="526" spans="1:21" ht="60" x14ac:dyDescent="0.25">
      <c r="A526">
        <v>523</v>
      </c>
      <c r="B526" s="3" t="s">
        <v>524</v>
      </c>
      <c r="C526" s="3" t="s">
        <v>4633</v>
      </c>
      <c r="D526" s="6">
        <v>5000</v>
      </c>
      <c r="E526" s="8">
        <v>6030</v>
      </c>
      <c r="F526" t="s">
        <v>8218</v>
      </c>
      <c r="G526" t="s">
        <v>8223</v>
      </c>
      <c r="H526" t="s">
        <v>8245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8269</v>
      </c>
      <c r="O526">
        <f t="shared" si="41"/>
        <v>121</v>
      </c>
      <c r="P526">
        <f t="shared" si="42"/>
        <v>71.790000000000006</v>
      </c>
      <c r="Q526" s="10" t="s">
        <v>8312</v>
      </c>
      <c r="R526" t="s">
        <v>8313</v>
      </c>
      <c r="S526" s="14">
        <f t="shared" si="43"/>
        <v>42238.13282407407</v>
      </c>
      <c r="T526" s="14">
        <f t="shared" si="44"/>
        <v>42482.43478009259</v>
      </c>
      <c r="U526">
        <f t="shared" si="40"/>
        <v>2015</v>
      </c>
    </row>
    <row r="527" spans="1:21" ht="60" x14ac:dyDescent="0.25">
      <c r="A527">
        <v>524</v>
      </c>
      <c r="B527" s="3" t="s">
        <v>525</v>
      </c>
      <c r="C527" s="3" t="s">
        <v>4634</v>
      </c>
      <c r="D527" s="6">
        <v>3500</v>
      </c>
      <c r="E527" s="8">
        <v>3803.55</v>
      </c>
      <c r="F527" t="s">
        <v>8218</v>
      </c>
      <c r="G527" t="s">
        <v>8224</v>
      </c>
      <c r="H527" t="s">
        <v>8246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8269</v>
      </c>
      <c r="O527">
        <f t="shared" si="41"/>
        <v>109</v>
      </c>
      <c r="P527">
        <f t="shared" si="42"/>
        <v>29.26</v>
      </c>
      <c r="Q527" s="10" t="s">
        <v>8312</v>
      </c>
      <c r="R527" t="s">
        <v>8313</v>
      </c>
      <c r="S527" s="14">
        <f t="shared" si="43"/>
        <v>42492.717233796298</v>
      </c>
      <c r="T527" s="14">
        <f t="shared" si="44"/>
        <v>42270.810995370368</v>
      </c>
      <c r="U527">
        <f t="shared" si="40"/>
        <v>2016</v>
      </c>
    </row>
    <row r="528" spans="1:21" ht="60" x14ac:dyDescent="0.25">
      <c r="A528">
        <v>525</v>
      </c>
      <c r="B528" s="3" t="s">
        <v>526</v>
      </c>
      <c r="C528" s="3" t="s">
        <v>4635</v>
      </c>
      <c r="D528" s="6">
        <v>12000</v>
      </c>
      <c r="E528" s="8">
        <v>12000</v>
      </c>
      <c r="F528" t="s">
        <v>8218</v>
      </c>
      <c r="G528" t="s">
        <v>8223</v>
      </c>
      <c r="H528" t="s">
        <v>8245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8269</v>
      </c>
      <c r="O528">
        <f t="shared" si="41"/>
        <v>100</v>
      </c>
      <c r="P528">
        <f t="shared" si="42"/>
        <v>1000</v>
      </c>
      <c r="Q528" s="10" t="s">
        <v>8312</v>
      </c>
      <c r="R528" t="s">
        <v>8313</v>
      </c>
      <c r="S528" s="14">
        <f t="shared" si="43"/>
        <v>41850.400937500002</v>
      </c>
      <c r="T528" s="14">
        <f t="shared" si="44"/>
        <v>42711.545196759253</v>
      </c>
      <c r="U528">
        <f t="shared" si="40"/>
        <v>2014</v>
      </c>
    </row>
    <row r="529" spans="1:21" ht="45" x14ac:dyDescent="0.25">
      <c r="A529">
        <v>526</v>
      </c>
      <c r="B529" s="3" t="s">
        <v>527</v>
      </c>
      <c r="C529" s="3" t="s">
        <v>4636</v>
      </c>
      <c r="D529" s="6">
        <v>1500</v>
      </c>
      <c r="E529" s="8">
        <v>1710</v>
      </c>
      <c r="F529" t="s">
        <v>8218</v>
      </c>
      <c r="G529" t="s">
        <v>8224</v>
      </c>
      <c r="H529" t="s">
        <v>8246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8269</v>
      </c>
      <c r="O529">
        <f t="shared" si="41"/>
        <v>114</v>
      </c>
      <c r="P529">
        <f t="shared" si="42"/>
        <v>74.349999999999994</v>
      </c>
      <c r="Q529" s="10" t="s">
        <v>8312</v>
      </c>
      <c r="R529" t="s">
        <v>8313</v>
      </c>
      <c r="S529" s="14">
        <f t="shared" si="43"/>
        <v>42192.591944444444</v>
      </c>
      <c r="T529" s="14">
        <f t="shared" si="44"/>
        <v>42179.344988425932</v>
      </c>
      <c r="U529">
        <f t="shared" si="40"/>
        <v>2015</v>
      </c>
    </row>
    <row r="530" spans="1:21" ht="60" x14ac:dyDescent="0.25">
      <c r="A530">
        <v>527</v>
      </c>
      <c r="B530" s="3" t="s">
        <v>528</v>
      </c>
      <c r="C530" s="3" t="s">
        <v>4637</v>
      </c>
      <c r="D530" s="6">
        <v>10000</v>
      </c>
      <c r="E530" s="8">
        <v>10085</v>
      </c>
      <c r="F530" t="s">
        <v>8218</v>
      </c>
      <c r="G530" t="s">
        <v>8223</v>
      </c>
      <c r="H530" t="s">
        <v>8245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8269</v>
      </c>
      <c r="O530">
        <f t="shared" si="41"/>
        <v>101</v>
      </c>
      <c r="P530">
        <f t="shared" si="42"/>
        <v>63.83</v>
      </c>
      <c r="Q530" s="10" t="s">
        <v>8312</v>
      </c>
      <c r="R530" t="s">
        <v>8313</v>
      </c>
      <c r="S530" s="14">
        <f t="shared" si="43"/>
        <v>42753.205625000002</v>
      </c>
      <c r="T530" s="14">
        <f t="shared" si="44"/>
        <v>42282.768414351856</v>
      </c>
      <c r="U530">
        <f t="shared" si="40"/>
        <v>2017</v>
      </c>
    </row>
    <row r="531" spans="1:21" ht="30" x14ac:dyDescent="0.25">
      <c r="A531">
        <v>528</v>
      </c>
      <c r="B531" s="3" t="s">
        <v>529</v>
      </c>
      <c r="C531" s="3" t="s">
        <v>4638</v>
      </c>
      <c r="D531" s="6">
        <v>1150</v>
      </c>
      <c r="E531" s="8">
        <v>1330</v>
      </c>
      <c r="F531" t="s">
        <v>8218</v>
      </c>
      <c r="G531" t="s">
        <v>8223</v>
      </c>
      <c r="H531" t="s">
        <v>8245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8269</v>
      </c>
      <c r="O531">
        <f t="shared" si="41"/>
        <v>116</v>
      </c>
      <c r="P531">
        <f t="shared" si="42"/>
        <v>44.33</v>
      </c>
      <c r="Q531" s="10" t="s">
        <v>8312</v>
      </c>
      <c r="R531" t="s">
        <v>8313</v>
      </c>
      <c r="S531" s="14">
        <f t="shared" si="43"/>
        <v>42155.920219907406</v>
      </c>
      <c r="T531" s="14">
        <f t="shared" si="44"/>
        <v>42473.794710648144</v>
      </c>
      <c r="U531">
        <f t="shared" si="40"/>
        <v>2015</v>
      </c>
    </row>
    <row r="532" spans="1:21" ht="60" x14ac:dyDescent="0.25">
      <c r="A532">
        <v>529</v>
      </c>
      <c r="B532" s="3" t="s">
        <v>530</v>
      </c>
      <c r="C532" s="3" t="s">
        <v>4639</v>
      </c>
      <c r="D532" s="6">
        <v>1200</v>
      </c>
      <c r="E532" s="8">
        <v>1565</v>
      </c>
      <c r="F532" t="s">
        <v>8218</v>
      </c>
      <c r="G532" t="s">
        <v>8228</v>
      </c>
      <c r="H532" t="s">
        <v>8250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8269</v>
      </c>
      <c r="O532">
        <f t="shared" si="41"/>
        <v>130</v>
      </c>
      <c r="P532">
        <f t="shared" si="42"/>
        <v>86.94</v>
      </c>
      <c r="Q532" s="10" t="s">
        <v>8312</v>
      </c>
      <c r="R532" t="s">
        <v>8313</v>
      </c>
      <c r="S532" s="14">
        <f t="shared" si="43"/>
        <v>42725.031180555554</v>
      </c>
      <c r="T532" s="14">
        <f t="shared" si="44"/>
        <v>42535.049849537041</v>
      </c>
      <c r="U532">
        <f t="shared" si="40"/>
        <v>2016</v>
      </c>
    </row>
    <row r="533" spans="1:21" ht="60" x14ac:dyDescent="0.25">
      <c r="A533">
        <v>530</v>
      </c>
      <c r="B533" s="3" t="s">
        <v>531</v>
      </c>
      <c r="C533" s="3" t="s">
        <v>4640</v>
      </c>
      <c r="D533" s="6">
        <v>3405</v>
      </c>
      <c r="E533" s="8">
        <v>3670</v>
      </c>
      <c r="F533" t="s">
        <v>8218</v>
      </c>
      <c r="G533" t="s">
        <v>8223</v>
      </c>
      <c r="H533" t="s">
        <v>8245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8269</v>
      </c>
      <c r="O533">
        <f t="shared" si="41"/>
        <v>108</v>
      </c>
      <c r="P533">
        <f t="shared" si="42"/>
        <v>126.55</v>
      </c>
      <c r="Q533" s="10" t="s">
        <v>8312</v>
      </c>
      <c r="R533" t="s">
        <v>8313</v>
      </c>
      <c r="S533" s="14">
        <f t="shared" si="43"/>
        <v>42157.591064814813</v>
      </c>
      <c r="T533" s="14">
        <f t="shared" si="44"/>
        <v>42009.817199074074</v>
      </c>
      <c r="U533">
        <f t="shared" si="40"/>
        <v>2015</v>
      </c>
    </row>
    <row r="534" spans="1:21" ht="60" x14ac:dyDescent="0.25">
      <c r="A534">
        <v>531</v>
      </c>
      <c r="B534" s="3" t="s">
        <v>532</v>
      </c>
      <c r="C534" s="3" t="s">
        <v>4641</v>
      </c>
      <c r="D534" s="6">
        <v>4000</v>
      </c>
      <c r="E534" s="8">
        <v>4000</v>
      </c>
      <c r="F534" t="s">
        <v>8218</v>
      </c>
      <c r="G534" t="s">
        <v>8223</v>
      </c>
      <c r="H534" t="s">
        <v>8245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8269</v>
      </c>
      <c r="O534">
        <f t="shared" si="41"/>
        <v>100</v>
      </c>
      <c r="P534">
        <f t="shared" si="42"/>
        <v>129.03</v>
      </c>
      <c r="Q534" s="10" t="s">
        <v>8312</v>
      </c>
      <c r="R534" t="s">
        <v>8313</v>
      </c>
      <c r="S534" s="14">
        <f t="shared" si="43"/>
        <v>42676.065150462964</v>
      </c>
      <c r="T534" s="14">
        <f t="shared" si="44"/>
        <v>42276.046689814815</v>
      </c>
      <c r="U534">
        <f t="shared" si="40"/>
        <v>2016</v>
      </c>
    </row>
    <row r="535" spans="1:21" ht="60" x14ac:dyDescent="0.25">
      <c r="A535">
        <v>532</v>
      </c>
      <c r="B535" s="3" t="s">
        <v>533</v>
      </c>
      <c r="C535" s="3" t="s">
        <v>4642</v>
      </c>
      <c r="D535" s="6">
        <v>10000</v>
      </c>
      <c r="E535" s="8">
        <v>12325</v>
      </c>
      <c r="F535" t="s">
        <v>8218</v>
      </c>
      <c r="G535" t="s">
        <v>8223</v>
      </c>
      <c r="H535" t="s">
        <v>8245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8269</v>
      </c>
      <c r="O535">
        <f t="shared" si="41"/>
        <v>123</v>
      </c>
      <c r="P535">
        <f t="shared" si="42"/>
        <v>71.239999999999995</v>
      </c>
      <c r="Q535" s="10" t="s">
        <v>8312</v>
      </c>
      <c r="R535" t="s">
        <v>8313</v>
      </c>
      <c r="S535" s="14">
        <f t="shared" si="43"/>
        <v>42473.007037037038</v>
      </c>
      <c r="T535" s="14">
        <f t="shared" si="44"/>
        <v>42433.737453703703</v>
      </c>
      <c r="U535">
        <f t="shared" si="40"/>
        <v>2016</v>
      </c>
    </row>
    <row r="536" spans="1:21" ht="60" x14ac:dyDescent="0.25">
      <c r="A536">
        <v>533</v>
      </c>
      <c r="B536" s="3" t="s">
        <v>534</v>
      </c>
      <c r="C536" s="3" t="s">
        <v>4643</v>
      </c>
      <c r="D536" s="6">
        <v>2000</v>
      </c>
      <c r="E536" s="8">
        <v>2004</v>
      </c>
      <c r="F536" t="s">
        <v>8218</v>
      </c>
      <c r="G536" t="s">
        <v>8224</v>
      </c>
      <c r="H536" t="s">
        <v>8246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8269</v>
      </c>
      <c r="O536">
        <f t="shared" si="41"/>
        <v>100</v>
      </c>
      <c r="P536">
        <f t="shared" si="42"/>
        <v>117.88</v>
      </c>
      <c r="Q536" s="10" t="s">
        <v>8312</v>
      </c>
      <c r="R536" t="s">
        <v>8313</v>
      </c>
      <c r="S536" s="14">
        <f t="shared" si="43"/>
        <v>42482.43478009259</v>
      </c>
      <c r="T536" s="14">
        <f t="shared" si="44"/>
        <v>41914.092152777775</v>
      </c>
      <c r="U536">
        <f t="shared" si="40"/>
        <v>2016</v>
      </c>
    </row>
    <row r="537" spans="1:21" ht="60" x14ac:dyDescent="0.25">
      <c r="A537">
        <v>534</v>
      </c>
      <c r="B537" s="3" t="s">
        <v>535</v>
      </c>
      <c r="C537" s="3" t="s">
        <v>4644</v>
      </c>
      <c r="D537" s="6">
        <v>15000</v>
      </c>
      <c r="E537" s="8">
        <v>15700</v>
      </c>
      <c r="F537" t="s">
        <v>8218</v>
      </c>
      <c r="G537" t="s">
        <v>8233</v>
      </c>
      <c r="H537" t="s">
        <v>8253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8269</v>
      </c>
      <c r="O537">
        <f t="shared" si="41"/>
        <v>105</v>
      </c>
      <c r="P537">
        <f t="shared" si="42"/>
        <v>327.08</v>
      </c>
      <c r="Q537" s="10" t="s">
        <v>8312</v>
      </c>
      <c r="R537" t="s">
        <v>8313</v>
      </c>
      <c r="S537" s="14">
        <f t="shared" si="43"/>
        <v>42270.810995370368</v>
      </c>
      <c r="T537" s="14">
        <f t="shared" si="44"/>
        <v>42525.656944444447</v>
      </c>
      <c r="U537">
        <f t="shared" si="40"/>
        <v>2015</v>
      </c>
    </row>
    <row r="538" spans="1:21" ht="45" x14ac:dyDescent="0.25">
      <c r="A538">
        <v>535</v>
      </c>
      <c r="B538" s="3" t="s">
        <v>536</v>
      </c>
      <c r="C538" s="3" t="s">
        <v>4645</v>
      </c>
      <c r="D538" s="6">
        <v>2000</v>
      </c>
      <c r="E538" s="8">
        <v>2050</v>
      </c>
      <c r="F538" t="s">
        <v>8218</v>
      </c>
      <c r="G538" t="s">
        <v>8224</v>
      </c>
      <c r="H538" t="s">
        <v>8246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8269</v>
      </c>
      <c r="O538">
        <f t="shared" si="41"/>
        <v>103</v>
      </c>
      <c r="P538">
        <f t="shared" si="42"/>
        <v>34.75</v>
      </c>
      <c r="Q538" s="10" t="s">
        <v>8312</v>
      </c>
      <c r="R538" t="s">
        <v>8313</v>
      </c>
      <c r="S538" s="14">
        <f t="shared" si="43"/>
        <v>42711.545196759253</v>
      </c>
      <c r="T538" s="14">
        <f t="shared" si="44"/>
        <v>42283.592465277776</v>
      </c>
      <c r="U538">
        <f t="shared" si="40"/>
        <v>2016</v>
      </c>
    </row>
    <row r="539" spans="1:21" ht="60" x14ac:dyDescent="0.25">
      <c r="A539">
        <v>536</v>
      </c>
      <c r="B539" s="3" t="s">
        <v>537</v>
      </c>
      <c r="C539" s="3" t="s">
        <v>4646</v>
      </c>
      <c r="D539" s="6">
        <v>3300</v>
      </c>
      <c r="E539" s="8">
        <v>3902.5</v>
      </c>
      <c r="F539" t="s">
        <v>8218</v>
      </c>
      <c r="G539" t="s">
        <v>8224</v>
      </c>
      <c r="H539" t="s">
        <v>8246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8269</v>
      </c>
      <c r="O539">
        <f t="shared" si="41"/>
        <v>118</v>
      </c>
      <c r="P539">
        <f t="shared" si="42"/>
        <v>100.06</v>
      </c>
      <c r="Q539" s="10" t="s">
        <v>8312</v>
      </c>
      <c r="R539" t="s">
        <v>8313</v>
      </c>
      <c r="S539" s="14">
        <f t="shared" si="43"/>
        <v>42179.344988425932</v>
      </c>
      <c r="T539" s="14">
        <f t="shared" si="44"/>
        <v>42249.667997685188</v>
      </c>
      <c r="U539">
        <f t="shared" si="40"/>
        <v>2015</v>
      </c>
    </row>
    <row r="540" spans="1:21" ht="60" x14ac:dyDescent="0.25">
      <c r="A540">
        <v>537</v>
      </c>
      <c r="B540" s="3" t="s">
        <v>538</v>
      </c>
      <c r="C540" s="3" t="s">
        <v>4647</v>
      </c>
      <c r="D540" s="6">
        <v>2000</v>
      </c>
      <c r="E540" s="8">
        <v>2410</v>
      </c>
      <c r="F540" t="s">
        <v>8218</v>
      </c>
      <c r="G540" t="s">
        <v>8223</v>
      </c>
      <c r="H540" t="s">
        <v>8245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8269</v>
      </c>
      <c r="O540">
        <f t="shared" si="41"/>
        <v>121</v>
      </c>
      <c r="P540">
        <f t="shared" si="42"/>
        <v>40.85</v>
      </c>
      <c r="Q540" s="10" t="s">
        <v>8312</v>
      </c>
      <c r="R540" t="s">
        <v>8313</v>
      </c>
      <c r="S540" s="14">
        <f t="shared" si="43"/>
        <v>42282.768414351856</v>
      </c>
      <c r="T540" s="14">
        <f t="shared" si="44"/>
        <v>42380.696342592593</v>
      </c>
      <c r="U540">
        <f t="shared" si="40"/>
        <v>2015</v>
      </c>
    </row>
    <row r="541" spans="1:21" ht="60" x14ac:dyDescent="0.25">
      <c r="A541">
        <v>538</v>
      </c>
      <c r="B541" s="3" t="s">
        <v>539</v>
      </c>
      <c r="C541" s="3" t="s">
        <v>4648</v>
      </c>
      <c r="D541" s="6">
        <v>5000</v>
      </c>
      <c r="E541" s="8">
        <v>15121</v>
      </c>
      <c r="F541" t="s">
        <v>8218</v>
      </c>
      <c r="G541" t="s">
        <v>8223</v>
      </c>
      <c r="H541" t="s">
        <v>8245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8269</v>
      </c>
      <c r="O541">
        <f t="shared" si="41"/>
        <v>302</v>
      </c>
      <c r="P541">
        <f t="shared" si="42"/>
        <v>252.02</v>
      </c>
      <c r="Q541" s="10" t="s">
        <v>8312</v>
      </c>
      <c r="R541" t="s">
        <v>8313</v>
      </c>
      <c r="S541" s="14">
        <f t="shared" si="43"/>
        <v>42473.794710648144</v>
      </c>
      <c r="T541" s="14">
        <f t="shared" si="44"/>
        <v>42276.903333333335</v>
      </c>
      <c r="U541">
        <f t="shared" si="40"/>
        <v>2016</v>
      </c>
    </row>
    <row r="542" spans="1:21" ht="45" x14ac:dyDescent="0.25">
      <c r="A542">
        <v>539</v>
      </c>
      <c r="B542" s="3" t="s">
        <v>540</v>
      </c>
      <c r="C542" s="3" t="s">
        <v>4649</v>
      </c>
      <c r="D542" s="6">
        <v>500</v>
      </c>
      <c r="E542" s="8">
        <v>503.22</v>
      </c>
      <c r="F542" t="s">
        <v>8218</v>
      </c>
      <c r="G542" t="s">
        <v>8224</v>
      </c>
      <c r="H542" t="s">
        <v>8246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8269</v>
      </c>
      <c r="O542">
        <f t="shared" si="41"/>
        <v>101</v>
      </c>
      <c r="P542">
        <f t="shared" si="42"/>
        <v>25.16</v>
      </c>
      <c r="Q542" s="10" t="s">
        <v>8312</v>
      </c>
      <c r="R542" t="s">
        <v>8313</v>
      </c>
      <c r="S542" s="14">
        <f t="shared" si="43"/>
        <v>42535.049849537041</v>
      </c>
      <c r="T542" s="14">
        <f t="shared" si="44"/>
        <v>42163.636828703704</v>
      </c>
      <c r="U542">
        <f t="shared" si="40"/>
        <v>2016</v>
      </c>
    </row>
    <row r="543" spans="1:21" ht="60" hidden="1" x14ac:dyDescent="0.25">
      <c r="A543">
        <v>540</v>
      </c>
      <c r="B543" s="3" t="s">
        <v>541</v>
      </c>
      <c r="C543" s="3" t="s">
        <v>4650</v>
      </c>
      <c r="D543" s="6">
        <v>15000</v>
      </c>
      <c r="E543" s="8">
        <v>1</v>
      </c>
      <c r="F543" t="s">
        <v>8220</v>
      </c>
      <c r="G543" t="s">
        <v>8223</v>
      </c>
      <c r="H543" t="s">
        <v>8245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0</v>
      </c>
      <c r="P543">
        <f t="shared" si="42"/>
        <v>1</v>
      </c>
      <c r="Q543" s="10" t="s">
        <v>8329</v>
      </c>
      <c r="R543" t="s">
        <v>8341</v>
      </c>
      <c r="S543" s="14">
        <f t="shared" si="43"/>
        <v>42009.817199074074</v>
      </c>
      <c r="T543" s="14">
        <f t="shared" si="44"/>
        <v>42753.678761574076</v>
      </c>
      <c r="U543">
        <f t="shared" si="40"/>
        <v>2015</v>
      </c>
    </row>
    <row r="544" spans="1:21" ht="45" hidden="1" x14ac:dyDescent="0.25">
      <c r="A544">
        <v>541</v>
      </c>
      <c r="B544" s="3" t="s">
        <v>542</v>
      </c>
      <c r="C544" s="3" t="s">
        <v>4651</v>
      </c>
      <c r="D544" s="6">
        <v>4500</v>
      </c>
      <c r="E544" s="8">
        <v>25</v>
      </c>
      <c r="F544" t="s">
        <v>8220</v>
      </c>
      <c r="G544" t="s">
        <v>8223</v>
      </c>
      <c r="H544" t="s">
        <v>8245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1</v>
      </c>
      <c r="P544">
        <f t="shared" si="42"/>
        <v>25</v>
      </c>
      <c r="Q544" s="10" t="s">
        <v>8329</v>
      </c>
      <c r="R544" t="s">
        <v>8341</v>
      </c>
      <c r="S544" s="14">
        <f t="shared" si="43"/>
        <v>42276.046689814815</v>
      </c>
      <c r="T544" s="14">
        <f t="shared" si="44"/>
        <v>42173.275740740741</v>
      </c>
      <c r="U544">
        <f t="shared" si="40"/>
        <v>2015</v>
      </c>
    </row>
    <row r="545" spans="1:21" ht="45" hidden="1" x14ac:dyDescent="0.25">
      <c r="A545">
        <v>542</v>
      </c>
      <c r="B545" s="3" t="s">
        <v>543</v>
      </c>
      <c r="C545" s="3" t="s">
        <v>4652</v>
      </c>
      <c r="D545" s="6">
        <v>250000</v>
      </c>
      <c r="E545" s="8">
        <v>1</v>
      </c>
      <c r="F545" t="s">
        <v>8220</v>
      </c>
      <c r="G545" t="s">
        <v>8223</v>
      </c>
      <c r="H545" t="s">
        <v>8245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8270</v>
      </c>
      <c r="O545">
        <f t="shared" si="41"/>
        <v>0</v>
      </c>
      <c r="P545">
        <f t="shared" si="42"/>
        <v>1</v>
      </c>
      <c r="Q545" s="10" t="s">
        <v>8329</v>
      </c>
      <c r="R545" t="s">
        <v>8341</v>
      </c>
      <c r="S545" s="14">
        <f t="shared" si="43"/>
        <v>42433.737453703703</v>
      </c>
      <c r="T545" s="14">
        <f t="shared" si="44"/>
        <v>42318.616851851853</v>
      </c>
      <c r="U545">
        <f t="shared" si="40"/>
        <v>2016</v>
      </c>
    </row>
    <row r="546" spans="1:21" ht="60" hidden="1" x14ac:dyDescent="0.25">
      <c r="A546">
        <v>543</v>
      </c>
      <c r="B546" s="3" t="s">
        <v>544</v>
      </c>
      <c r="C546" s="3" t="s">
        <v>4653</v>
      </c>
      <c r="D546" s="6">
        <v>22000</v>
      </c>
      <c r="E546" s="8">
        <v>70</v>
      </c>
      <c r="F546" t="s">
        <v>8220</v>
      </c>
      <c r="G546" t="s">
        <v>8225</v>
      </c>
      <c r="H546" t="s">
        <v>8247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0</v>
      </c>
      <c r="P546">
        <f t="shared" si="42"/>
        <v>35</v>
      </c>
      <c r="Q546" s="10" t="s">
        <v>8329</v>
      </c>
      <c r="R546" t="s">
        <v>8341</v>
      </c>
      <c r="S546" s="14">
        <f t="shared" si="43"/>
        <v>41914.092152777775</v>
      </c>
      <c r="T546" s="14">
        <f t="shared" si="44"/>
        <v>41927.71980324074</v>
      </c>
      <c r="U546">
        <f t="shared" si="40"/>
        <v>2014</v>
      </c>
    </row>
    <row r="547" spans="1:21" ht="60" hidden="1" x14ac:dyDescent="0.25">
      <c r="A547">
        <v>544</v>
      </c>
      <c r="B547" s="3" t="s">
        <v>545</v>
      </c>
      <c r="C547" s="3" t="s">
        <v>4654</v>
      </c>
      <c r="D547" s="6">
        <v>500</v>
      </c>
      <c r="E547" s="8">
        <v>6</v>
      </c>
      <c r="F547" t="s">
        <v>8220</v>
      </c>
      <c r="G547" t="s">
        <v>8223</v>
      </c>
      <c r="H547" t="s">
        <v>8245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8270</v>
      </c>
      <c r="O547">
        <f t="shared" si="41"/>
        <v>1</v>
      </c>
      <c r="P547">
        <f t="shared" si="42"/>
        <v>3</v>
      </c>
      <c r="Q547" s="10" t="s">
        <v>8329</v>
      </c>
      <c r="R547" t="s">
        <v>8341</v>
      </c>
      <c r="S547" s="14">
        <f t="shared" si="43"/>
        <v>42525.656944444447</v>
      </c>
      <c r="T547" s="14">
        <f t="shared" si="44"/>
        <v>41901.684861111113</v>
      </c>
      <c r="U547">
        <f t="shared" si="40"/>
        <v>2016</v>
      </c>
    </row>
    <row r="548" spans="1:21" ht="60" hidden="1" x14ac:dyDescent="0.25">
      <c r="A548">
        <v>545</v>
      </c>
      <c r="B548" s="3" t="s">
        <v>546</v>
      </c>
      <c r="C548" s="3" t="s">
        <v>4655</v>
      </c>
      <c r="D548" s="6">
        <v>50000</v>
      </c>
      <c r="E548" s="8">
        <v>13692</v>
      </c>
      <c r="F548" t="s">
        <v>8220</v>
      </c>
      <c r="G548" t="s">
        <v>8229</v>
      </c>
      <c r="H548" t="s">
        <v>8248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8270</v>
      </c>
      <c r="O548">
        <f t="shared" si="41"/>
        <v>27</v>
      </c>
      <c r="P548">
        <f t="shared" si="42"/>
        <v>402.71</v>
      </c>
      <c r="Q548" s="10" t="s">
        <v>8329</v>
      </c>
      <c r="R548" t="s">
        <v>8341</v>
      </c>
      <c r="S548" s="14">
        <f t="shared" si="43"/>
        <v>42283.592465277776</v>
      </c>
      <c r="T548" s="14">
        <f t="shared" si="44"/>
        <v>42503.353506944448</v>
      </c>
      <c r="U548">
        <f t="shared" si="40"/>
        <v>2015</v>
      </c>
    </row>
    <row r="549" spans="1:21" ht="60" hidden="1" x14ac:dyDescent="0.25">
      <c r="A549">
        <v>546</v>
      </c>
      <c r="B549" s="3" t="s">
        <v>547</v>
      </c>
      <c r="C549" s="3" t="s">
        <v>4656</v>
      </c>
      <c r="D549" s="6">
        <v>60000</v>
      </c>
      <c r="E549" s="8">
        <v>52</v>
      </c>
      <c r="F549" t="s">
        <v>8220</v>
      </c>
      <c r="G549" t="s">
        <v>8223</v>
      </c>
      <c r="H549" t="s">
        <v>8245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8270</v>
      </c>
      <c r="O549">
        <f t="shared" si="41"/>
        <v>0</v>
      </c>
      <c r="P549">
        <f t="shared" si="42"/>
        <v>26</v>
      </c>
      <c r="Q549" s="10" t="s">
        <v>8329</v>
      </c>
      <c r="R549" t="s">
        <v>8341</v>
      </c>
      <c r="S549" s="14">
        <f t="shared" si="43"/>
        <v>42249.667997685188</v>
      </c>
      <c r="T549" s="14">
        <f t="shared" si="44"/>
        <v>42345.860150462962</v>
      </c>
      <c r="U549">
        <f t="shared" si="40"/>
        <v>2015</v>
      </c>
    </row>
    <row r="550" spans="1:21" ht="60" hidden="1" x14ac:dyDescent="0.25">
      <c r="A550">
        <v>547</v>
      </c>
      <c r="B550" s="3" t="s">
        <v>548</v>
      </c>
      <c r="C550" s="3" t="s">
        <v>4657</v>
      </c>
      <c r="D550" s="6">
        <v>7500</v>
      </c>
      <c r="E550" s="8">
        <v>0</v>
      </c>
      <c r="F550" t="s">
        <v>8220</v>
      </c>
      <c r="G550" t="s">
        <v>8224</v>
      </c>
      <c r="H550" t="s">
        <v>8246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8270</v>
      </c>
      <c r="O550">
        <f t="shared" si="41"/>
        <v>0</v>
      </c>
      <c r="P550">
        <f t="shared" si="42"/>
        <v>0</v>
      </c>
      <c r="Q550" s="10" t="s">
        <v>8329</v>
      </c>
      <c r="R550" t="s">
        <v>8341</v>
      </c>
      <c r="S550" s="14">
        <f t="shared" si="43"/>
        <v>42380.696342592593</v>
      </c>
      <c r="T550" s="14">
        <f t="shared" si="44"/>
        <v>42676.942164351851</v>
      </c>
      <c r="U550">
        <f t="shared" si="40"/>
        <v>2016</v>
      </c>
    </row>
    <row r="551" spans="1:21" ht="45" hidden="1" x14ac:dyDescent="0.25">
      <c r="A551">
        <v>548</v>
      </c>
      <c r="B551" s="3" t="s">
        <v>549</v>
      </c>
      <c r="C551" s="3" t="s">
        <v>4658</v>
      </c>
      <c r="D551" s="6">
        <v>10000</v>
      </c>
      <c r="E551" s="8">
        <v>9</v>
      </c>
      <c r="F551" t="s">
        <v>8220</v>
      </c>
      <c r="G551" t="s">
        <v>8224</v>
      </c>
      <c r="H551" t="s">
        <v>8246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8270</v>
      </c>
      <c r="O551">
        <f t="shared" si="41"/>
        <v>0</v>
      </c>
      <c r="P551">
        <f t="shared" si="42"/>
        <v>9</v>
      </c>
      <c r="Q551" s="10" t="s">
        <v>8329</v>
      </c>
      <c r="R551" t="s">
        <v>8341</v>
      </c>
      <c r="S551" s="14">
        <f t="shared" si="43"/>
        <v>42276.903333333335</v>
      </c>
      <c r="T551" s="14">
        <f t="shared" si="44"/>
        <v>42057.883159722223</v>
      </c>
      <c r="U551">
        <f t="shared" si="40"/>
        <v>2015</v>
      </c>
    </row>
    <row r="552" spans="1:21" ht="60" hidden="1" x14ac:dyDescent="0.25">
      <c r="A552">
        <v>549</v>
      </c>
      <c r="B552" s="3" t="s">
        <v>550</v>
      </c>
      <c r="C552" s="3" t="s">
        <v>4659</v>
      </c>
      <c r="D552" s="6">
        <v>2500</v>
      </c>
      <c r="E552" s="8">
        <v>68</v>
      </c>
      <c r="F552" t="s">
        <v>8220</v>
      </c>
      <c r="G552" t="s">
        <v>8224</v>
      </c>
      <c r="H552" t="s">
        <v>8246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8270</v>
      </c>
      <c r="O552">
        <f t="shared" si="41"/>
        <v>3</v>
      </c>
      <c r="P552">
        <f t="shared" si="42"/>
        <v>8.5</v>
      </c>
      <c r="Q552" s="10" t="s">
        <v>8329</v>
      </c>
      <c r="R552" t="s">
        <v>8341</v>
      </c>
      <c r="S552" s="14">
        <f t="shared" si="43"/>
        <v>42163.636828703704</v>
      </c>
      <c r="T552" s="14">
        <f t="shared" si="44"/>
        <v>42321.283101851848</v>
      </c>
      <c r="U552">
        <f t="shared" si="40"/>
        <v>2015</v>
      </c>
    </row>
    <row r="553" spans="1:21" ht="60" hidden="1" x14ac:dyDescent="0.25">
      <c r="A553">
        <v>550</v>
      </c>
      <c r="B553" s="3" t="s">
        <v>551</v>
      </c>
      <c r="C553" s="3" t="s">
        <v>4660</v>
      </c>
      <c r="D553" s="6">
        <v>5000</v>
      </c>
      <c r="E553" s="8">
        <v>35</v>
      </c>
      <c r="F553" t="s">
        <v>8220</v>
      </c>
      <c r="G553" t="s">
        <v>8228</v>
      </c>
      <c r="H553" t="s">
        <v>8250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8270</v>
      </c>
      <c r="O553">
        <f t="shared" si="41"/>
        <v>1</v>
      </c>
      <c r="P553">
        <f t="shared" si="42"/>
        <v>8.75</v>
      </c>
      <c r="Q553" s="10" t="s">
        <v>8329</v>
      </c>
      <c r="R553" t="s">
        <v>8341</v>
      </c>
      <c r="S553" s="14">
        <f t="shared" si="43"/>
        <v>42753.678761574076</v>
      </c>
      <c r="T553" s="14">
        <f t="shared" si="44"/>
        <v>41960.771354166667</v>
      </c>
      <c r="U553">
        <f t="shared" si="40"/>
        <v>2017</v>
      </c>
    </row>
    <row r="554" spans="1:21" ht="60" hidden="1" x14ac:dyDescent="0.25">
      <c r="A554">
        <v>551</v>
      </c>
      <c r="B554" s="3" t="s">
        <v>552</v>
      </c>
      <c r="C554" s="3" t="s">
        <v>4661</v>
      </c>
      <c r="D554" s="6">
        <v>75000</v>
      </c>
      <c r="E554" s="8">
        <v>3781</v>
      </c>
      <c r="F554" t="s">
        <v>8220</v>
      </c>
      <c r="G554" t="s">
        <v>8223</v>
      </c>
      <c r="H554" t="s">
        <v>8245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8270</v>
      </c>
      <c r="O554">
        <f t="shared" si="41"/>
        <v>5</v>
      </c>
      <c r="P554">
        <f t="shared" si="42"/>
        <v>135.04</v>
      </c>
      <c r="Q554" s="10" t="s">
        <v>8329</v>
      </c>
      <c r="R554" t="s">
        <v>8341</v>
      </c>
      <c r="S554" s="14">
        <f t="shared" si="43"/>
        <v>42173.275740740741</v>
      </c>
      <c r="T554" s="14">
        <f t="shared" si="44"/>
        <v>42268.658715277779</v>
      </c>
      <c r="U554">
        <f t="shared" si="40"/>
        <v>2015</v>
      </c>
    </row>
    <row r="555" spans="1:21" ht="45" hidden="1" x14ac:dyDescent="0.25">
      <c r="A555">
        <v>552</v>
      </c>
      <c r="B555" s="3" t="s">
        <v>553</v>
      </c>
      <c r="C555" s="3" t="s">
        <v>4662</v>
      </c>
      <c r="D555" s="6">
        <v>45000</v>
      </c>
      <c r="E555" s="8">
        <v>0</v>
      </c>
      <c r="F555" t="s">
        <v>8220</v>
      </c>
      <c r="G555" t="s">
        <v>8228</v>
      </c>
      <c r="H555" t="s">
        <v>8250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8270</v>
      </c>
      <c r="O555">
        <f t="shared" si="41"/>
        <v>0</v>
      </c>
      <c r="P555">
        <f t="shared" si="42"/>
        <v>0</v>
      </c>
      <c r="Q555" s="10" t="s">
        <v>8329</v>
      </c>
      <c r="R555" t="s">
        <v>8341</v>
      </c>
      <c r="S555" s="14">
        <f t="shared" si="43"/>
        <v>42318.616851851853</v>
      </c>
      <c r="T555" s="14">
        <f t="shared" si="44"/>
        <v>42692.389062500006</v>
      </c>
      <c r="U555">
        <f t="shared" si="40"/>
        <v>2015</v>
      </c>
    </row>
    <row r="556" spans="1:21" ht="45" hidden="1" x14ac:dyDescent="0.25">
      <c r="A556">
        <v>553</v>
      </c>
      <c r="B556" s="3" t="s">
        <v>554</v>
      </c>
      <c r="C556" s="3" t="s">
        <v>4663</v>
      </c>
      <c r="D556" s="6">
        <v>25000</v>
      </c>
      <c r="E556" s="8">
        <v>123</v>
      </c>
      <c r="F556" t="s">
        <v>8220</v>
      </c>
      <c r="G556" t="s">
        <v>8223</v>
      </c>
      <c r="H556" t="s">
        <v>8245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8270</v>
      </c>
      <c r="O556">
        <f t="shared" si="41"/>
        <v>0</v>
      </c>
      <c r="P556">
        <f t="shared" si="42"/>
        <v>20.5</v>
      </c>
      <c r="Q556" s="10" t="s">
        <v>8329</v>
      </c>
      <c r="R556" t="s">
        <v>8341</v>
      </c>
      <c r="S556" s="14">
        <f t="shared" si="43"/>
        <v>41927.71980324074</v>
      </c>
      <c r="T556" s="14">
        <f t="shared" si="44"/>
        <v>42022.069988425923</v>
      </c>
      <c r="U556">
        <f t="shared" si="40"/>
        <v>2014</v>
      </c>
    </row>
    <row r="557" spans="1:21" ht="60" hidden="1" x14ac:dyDescent="0.25">
      <c r="A557">
        <v>554</v>
      </c>
      <c r="B557" s="3" t="s">
        <v>555</v>
      </c>
      <c r="C557" s="3" t="s">
        <v>4664</v>
      </c>
      <c r="D557" s="6">
        <v>3870</v>
      </c>
      <c r="E557" s="8">
        <v>1416</v>
      </c>
      <c r="F557" t="s">
        <v>8220</v>
      </c>
      <c r="G557" t="s">
        <v>8223</v>
      </c>
      <c r="H557" t="s">
        <v>8245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8270</v>
      </c>
      <c r="O557">
        <f t="shared" si="41"/>
        <v>37</v>
      </c>
      <c r="P557">
        <f t="shared" si="42"/>
        <v>64.36</v>
      </c>
      <c r="Q557" s="10" t="s">
        <v>8329</v>
      </c>
      <c r="R557" t="s">
        <v>8341</v>
      </c>
      <c r="S557" s="14">
        <f t="shared" si="43"/>
        <v>41901.684861111113</v>
      </c>
      <c r="T557" s="14">
        <f t="shared" si="44"/>
        <v>42411.942997685182</v>
      </c>
      <c r="U557">
        <f t="shared" si="40"/>
        <v>2014</v>
      </c>
    </row>
    <row r="558" spans="1:21" ht="60" hidden="1" x14ac:dyDescent="0.25">
      <c r="A558">
        <v>555</v>
      </c>
      <c r="B558" s="3" t="s">
        <v>556</v>
      </c>
      <c r="C558" s="3" t="s">
        <v>4665</v>
      </c>
      <c r="D558" s="6">
        <v>7500</v>
      </c>
      <c r="E558" s="8">
        <v>0</v>
      </c>
      <c r="F558" t="s">
        <v>8220</v>
      </c>
      <c r="G558" t="s">
        <v>8224</v>
      </c>
      <c r="H558" t="s">
        <v>8246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8270</v>
      </c>
      <c r="O558">
        <f t="shared" si="41"/>
        <v>0</v>
      </c>
      <c r="P558">
        <f t="shared" si="42"/>
        <v>0</v>
      </c>
      <c r="Q558" s="10" t="s">
        <v>8329</v>
      </c>
      <c r="R558" t="s">
        <v>8341</v>
      </c>
      <c r="S558" s="14">
        <f t="shared" si="43"/>
        <v>42503.353506944448</v>
      </c>
      <c r="T558" s="14">
        <f t="shared" si="44"/>
        <v>42165.785289351858</v>
      </c>
      <c r="U558">
        <f t="shared" si="40"/>
        <v>2016</v>
      </c>
    </row>
    <row r="559" spans="1:21" ht="30" hidden="1" x14ac:dyDescent="0.25">
      <c r="A559">
        <v>556</v>
      </c>
      <c r="B559" s="3" t="s">
        <v>557</v>
      </c>
      <c r="C559" s="3" t="s">
        <v>4666</v>
      </c>
      <c r="D559" s="6">
        <v>8000</v>
      </c>
      <c r="E559" s="8">
        <v>200</v>
      </c>
      <c r="F559" t="s">
        <v>8220</v>
      </c>
      <c r="G559" t="s">
        <v>8223</v>
      </c>
      <c r="H559" t="s">
        <v>8245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8270</v>
      </c>
      <c r="O559">
        <f t="shared" si="41"/>
        <v>3</v>
      </c>
      <c r="P559">
        <f t="shared" si="42"/>
        <v>200</v>
      </c>
      <c r="Q559" s="10" t="s">
        <v>8329</v>
      </c>
      <c r="R559" t="s">
        <v>8341</v>
      </c>
      <c r="S559" s="14">
        <f t="shared" si="43"/>
        <v>42345.860150462962</v>
      </c>
      <c r="T559" s="14">
        <f t="shared" si="44"/>
        <v>42535.68440972222</v>
      </c>
      <c r="U559">
        <f t="shared" si="40"/>
        <v>2015</v>
      </c>
    </row>
    <row r="560" spans="1:21" ht="60" hidden="1" x14ac:dyDescent="0.25">
      <c r="A560">
        <v>557</v>
      </c>
      <c r="B560" s="3" t="s">
        <v>558</v>
      </c>
      <c r="C560" s="3" t="s">
        <v>4667</v>
      </c>
      <c r="D560" s="6">
        <v>150000</v>
      </c>
      <c r="E560" s="8">
        <v>1366</v>
      </c>
      <c r="F560" t="s">
        <v>8220</v>
      </c>
      <c r="G560" t="s">
        <v>8235</v>
      </c>
      <c r="H560" t="s">
        <v>8248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8270</v>
      </c>
      <c r="O560">
        <f t="shared" si="41"/>
        <v>1</v>
      </c>
      <c r="P560">
        <f t="shared" si="42"/>
        <v>68.3</v>
      </c>
      <c r="Q560" s="10" t="s">
        <v>8329</v>
      </c>
      <c r="R560" t="s">
        <v>8341</v>
      </c>
      <c r="S560" s="14">
        <f t="shared" si="43"/>
        <v>42676.942164351851</v>
      </c>
      <c r="T560" s="14">
        <f t="shared" si="44"/>
        <v>41975.842523148152</v>
      </c>
      <c r="U560">
        <f t="shared" si="40"/>
        <v>2016</v>
      </c>
    </row>
    <row r="561" spans="1:21" ht="60" hidden="1" x14ac:dyDescent="0.25">
      <c r="A561">
        <v>558</v>
      </c>
      <c r="B561" s="3" t="s">
        <v>559</v>
      </c>
      <c r="C561" s="3" t="s">
        <v>4668</v>
      </c>
      <c r="D561" s="6">
        <v>750</v>
      </c>
      <c r="E561" s="8">
        <v>0</v>
      </c>
      <c r="F561" t="s">
        <v>8220</v>
      </c>
      <c r="G561" t="s">
        <v>8223</v>
      </c>
      <c r="H561" t="s">
        <v>8245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8270</v>
      </c>
      <c r="O561">
        <f t="shared" si="41"/>
        <v>0</v>
      </c>
      <c r="P561">
        <f t="shared" si="42"/>
        <v>0</v>
      </c>
      <c r="Q561" s="10" t="s">
        <v>8329</v>
      </c>
      <c r="R561" t="s">
        <v>8341</v>
      </c>
      <c r="S561" s="14">
        <f t="shared" si="43"/>
        <v>42057.883159722223</v>
      </c>
      <c r="T561" s="14">
        <f t="shared" si="44"/>
        <v>42348.9215625</v>
      </c>
      <c r="U561">
        <f t="shared" si="40"/>
        <v>2015</v>
      </c>
    </row>
    <row r="562" spans="1:21" ht="60" hidden="1" x14ac:dyDescent="0.25">
      <c r="A562">
        <v>559</v>
      </c>
      <c r="B562" s="3" t="s">
        <v>560</v>
      </c>
      <c r="C562" s="3" t="s">
        <v>4669</v>
      </c>
      <c r="D562" s="6">
        <v>240000</v>
      </c>
      <c r="E562" s="8">
        <v>50</v>
      </c>
      <c r="F562" t="s">
        <v>8220</v>
      </c>
      <c r="G562" t="s">
        <v>8223</v>
      </c>
      <c r="H562" t="s">
        <v>8245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8270</v>
      </c>
      <c r="O562">
        <f t="shared" si="41"/>
        <v>0</v>
      </c>
      <c r="P562">
        <f t="shared" si="42"/>
        <v>50</v>
      </c>
      <c r="Q562" s="10" t="s">
        <v>8329</v>
      </c>
      <c r="R562" t="s">
        <v>8341</v>
      </c>
      <c r="S562" s="14">
        <f t="shared" si="43"/>
        <v>42321.283101851848</v>
      </c>
      <c r="T562" s="14">
        <f t="shared" si="44"/>
        <v>42340.847361111111</v>
      </c>
      <c r="U562">
        <f t="shared" si="40"/>
        <v>2015</v>
      </c>
    </row>
    <row r="563" spans="1:21" ht="45" hidden="1" x14ac:dyDescent="0.25">
      <c r="A563">
        <v>560</v>
      </c>
      <c r="B563" s="3" t="s">
        <v>561</v>
      </c>
      <c r="C563" s="3" t="s">
        <v>4670</v>
      </c>
      <c r="D563" s="6">
        <v>100000</v>
      </c>
      <c r="E563" s="8">
        <v>12</v>
      </c>
      <c r="F563" t="s">
        <v>8220</v>
      </c>
      <c r="G563" t="s">
        <v>8228</v>
      </c>
      <c r="H563" t="s">
        <v>8250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8270</v>
      </c>
      <c r="O563">
        <f t="shared" si="41"/>
        <v>0</v>
      </c>
      <c r="P563">
        <f t="shared" si="42"/>
        <v>4</v>
      </c>
      <c r="Q563" s="10" t="s">
        <v>8329</v>
      </c>
      <c r="R563" t="s">
        <v>8341</v>
      </c>
      <c r="S563" s="14">
        <f t="shared" si="43"/>
        <v>41960.771354166667</v>
      </c>
      <c r="T563" s="14">
        <f t="shared" si="44"/>
        <v>42388.798252314817</v>
      </c>
      <c r="U563">
        <f t="shared" si="40"/>
        <v>2014</v>
      </c>
    </row>
    <row r="564" spans="1:21" ht="60" hidden="1" x14ac:dyDescent="0.25">
      <c r="A564">
        <v>561</v>
      </c>
      <c r="B564" s="3" t="s">
        <v>562</v>
      </c>
      <c r="C564" s="3" t="s">
        <v>4671</v>
      </c>
      <c r="D564" s="6">
        <v>15000</v>
      </c>
      <c r="E564" s="8">
        <v>55</v>
      </c>
      <c r="F564" t="s">
        <v>8220</v>
      </c>
      <c r="G564" t="s">
        <v>8223</v>
      </c>
      <c r="H564" t="s">
        <v>8245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8270</v>
      </c>
      <c r="O564">
        <f t="shared" si="41"/>
        <v>0</v>
      </c>
      <c r="P564">
        <f t="shared" si="42"/>
        <v>27.5</v>
      </c>
      <c r="Q564" s="10" t="s">
        <v>8329</v>
      </c>
      <c r="R564" t="s">
        <v>8341</v>
      </c>
      <c r="S564" s="14">
        <f t="shared" si="43"/>
        <v>42268.658715277779</v>
      </c>
      <c r="T564" s="14">
        <f t="shared" si="44"/>
        <v>42192.816238425927</v>
      </c>
      <c r="U564">
        <f t="shared" si="40"/>
        <v>2015</v>
      </c>
    </row>
    <row r="565" spans="1:21" ht="60" hidden="1" x14ac:dyDescent="0.25">
      <c r="A565">
        <v>562</v>
      </c>
      <c r="B565" s="3" t="s">
        <v>563</v>
      </c>
      <c r="C565" s="3" t="s">
        <v>4672</v>
      </c>
      <c r="D565" s="6">
        <v>50000</v>
      </c>
      <c r="E565" s="8">
        <v>0</v>
      </c>
      <c r="F565" t="s">
        <v>8220</v>
      </c>
      <c r="G565" t="s">
        <v>8232</v>
      </c>
      <c r="H565" t="s">
        <v>8248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8270</v>
      </c>
      <c r="O565">
        <f t="shared" si="41"/>
        <v>0</v>
      </c>
      <c r="P565">
        <f t="shared" si="42"/>
        <v>0</v>
      </c>
      <c r="Q565" s="10" t="s">
        <v>8329</v>
      </c>
      <c r="R565" t="s">
        <v>8341</v>
      </c>
      <c r="S565" s="14">
        <f t="shared" si="43"/>
        <v>42692.389062500006</v>
      </c>
      <c r="T565" s="14">
        <f t="shared" si="44"/>
        <v>42282.71629629629</v>
      </c>
      <c r="U565">
        <f t="shared" si="40"/>
        <v>2016</v>
      </c>
    </row>
    <row r="566" spans="1:21" ht="60" hidden="1" x14ac:dyDescent="0.25">
      <c r="A566">
        <v>563</v>
      </c>
      <c r="B566" s="3" t="s">
        <v>564</v>
      </c>
      <c r="C566" s="3" t="s">
        <v>4673</v>
      </c>
      <c r="D566" s="6">
        <v>75000</v>
      </c>
      <c r="E566" s="8">
        <v>68</v>
      </c>
      <c r="F566" t="s">
        <v>8220</v>
      </c>
      <c r="G566" t="s">
        <v>8225</v>
      </c>
      <c r="H566" t="s">
        <v>8247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8270</v>
      </c>
      <c r="O566">
        <f t="shared" si="41"/>
        <v>0</v>
      </c>
      <c r="P566">
        <f t="shared" si="42"/>
        <v>34</v>
      </c>
      <c r="Q566" s="10" t="s">
        <v>8329</v>
      </c>
      <c r="R566" t="s">
        <v>8341</v>
      </c>
      <c r="S566" s="14">
        <f t="shared" si="43"/>
        <v>42022.069988425923</v>
      </c>
      <c r="T566" s="14">
        <f t="shared" si="44"/>
        <v>41963.050127314811</v>
      </c>
      <c r="U566">
        <f t="shared" si="40"/>
        <v>2015</v>
      </c>
    </row>
    <row r="567" spans="1:21" ht="60" hidden="1" x14ac:dyDescent="0.25">
      <c r="A567">
        <v>564</v>
      </c>
      <c r="B567" s="3" t="s">
        <v>565</v>
      </c>
      <c r="C567" s="3" t="s">
        <v>4674</v>
      </c>
      <c r="D567" s="6">
        <v>18000</v>
      </c>
      <c r="E567" s="8">
        <v>1</v>
      </c>
      <c r="F567" t="s">
        <v>8220</v>
      </c>
      <c r="G567" t="s">
        <v>8229</v>
      </c>
      <c r="H567" t="s">
        <v>8248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8270</v>
      </c>
      <c r="O567">
        <f t="shared" si="41"/>
        <v>0</v>
      </c>
      <c r="P567">
        <f t="shared" si="42"/>
        <v>1</v>
      </c>
      <c r="Q567" s="10" t="s">
        <v>8329</v>
      </c>
      <c r="R567" t="s">
        <v>8341</v>
      </c>
      <c r="S567" s="14">
        <f t="shared" si="43"/>
        <v>42411.942997685182</v>
      </c>
      <c r="T567" s="14">
        <f t="shared" si="44"/>
        <v>42632.443368055552</v>
      </c>
      <c r="U567">
        <f t="shared" si="40"/>
        <v>2016</v>
      </c>
    </row>
    <row r="568" spans="1:21" ht="60" hidden="1" x14ac:dyDescent="0.25">
      <c r="A568">
        <v>565</v>
      </c>
      <c r="B568" s="3" t="s">
        <v>566</v>
      </c>
      <c r="C568" s="3" t="s">
        <v>4675</v>
      </c>
      <c r="D568" s="6">
        <v>25000</v>
      </c>
      <c r="E568" s="8">
        <v>0</v>
      </c>
      <c r="F568" t="s">
        <v>8220</v>
      </c>
      <c r="G568" t="s">
        <v>8224</v>
      </c>
      <c r="H568" t="s">
        <v>8246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8270</v>
      </c>
      <c r="O568">
        <f t="shared" si="41"/>
        <v>0</v>
      </c>
      <c r="P568">
        <f t="shared" si="42"/>
        <v>0</v>
      </c>
      <c r="Q568" s="10" t="s">
        <v>8329</v>
      </c>
      <c r="R568" t="s">
        <v>8341</v>
      </c>
      <c r="S568" s="14">
        <f t="shared" si="43"/>
        <v>42165.785289351858</v>
      </c>
      <c r="T568" s="14">
        <f t="shared" si="44"/>
        <v>42138.692627314813</v>
      </c>
      <c r="U568">
        <f t="shared" si="40"/>
        <v>2015</v>
      </c>
    </row>
    <row r="569" spans="1:21" ht="60" hidden="1" x14ac:dyDescent="0.25">
      <c r="A569">
        <v>566</v>
      </c>
      <c r="B569" s="3" t="s">
        <v>567</v>
      </c>
      <c r="C569" s="3" t="s">
        <v>4676</v>
      </c>
      <c r="D569" s="6">
        <v>5000</v>
      </c>
      <c r="E569" s="8">
        <v>1</v>
      </c>
      <c r="F569" t="s">
        <v>8220</v>
      </c>
      <c r="G569" t="s">
        <v>8223</v>
      </c>
      <c r="H569" t="s">
        <v>8245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8270</v>
      </c>
      <c r="O569">
        <f t="shared" si="41"/>
        <v>0</v>
      </c>
      <c r="P569">
        <f t="shared" si="42"/>
        <v>1</v>
      </c>
      <c r="Q569" s="10" t="s">
        <v>8329</v>
      </c>
      <c r="R569" t="s">
        <v>8341</v>
      </c>
      <c r="S569" s="14">
        <f t="shared" si="43"/>
        <v>42535.68440972222</v>
      </c>
      <c r="T569" s="14">
        <f t="shared" si="44"/>
        <v>42031.471666666665</v>
      </c>
      <c r="U569">
        <f t="shared" si="40"/>
        <v>2016</v>
      </c>
    </row>
    <row r="570" spans="1:21" ht="60" hidden="1" x14ac:dyDescent="0.25">
      <c r="A570">
        <v>567</v>
      </c>
      <c r="B570" s="3" t="s">
        <v>568</v>
      </c>
      <c r="C570" s="3" t="s">
        <v>4677</v>
      </c>
      <c r="D570" s="6">
        <v>10000</v>
      </c>
      <c r="E570" s="8">
        <v>0</v>
      </c>
      <c r="F570" t="s">
        <v>8220</v>
      </c>
      <c r="G570" t="s">
        <v>8223</v>
      </c>
      <c r="H570" t="s">
        <v>8245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8270</v>
      </c>
      <c r="O570">
        <f t="shared" si="41"/>
        <v>0</v>
      </c>
      <c r="P570">
        <f t="shared" si="42"/>
        <v>0</v>
      </c>
      <c r="Q570" s="10" t="s">
        <v>8329</v>
      </c>
      <c r="R570" t="s">
        <v>8341</v>
      </c>
      <c r="S570" s="14">
        <f t="shared" si="43"/>
        <v>41975.842523148152</v>
      </c>
      <c r="T570" s="14">
        <f t="shared" si="44"/>
        <v>42450.589143518519</v>
      </c>
      <c r="U570">
        <f t="shared" si="40"/>
        <v>2014</v>
      </c>
    </row>
    <row r="571" spans="1:21" ht="75" hidden="1" x14ac:dyDescent="0.25">
      <c r="A571">
        <v>568</v>
      </c>
      <c r="B571" s="3" t="s">
        <v>569</v>
      </c>
      <c r="C571" s="3" t="s">
        <v>4678</v>
      </c>
      <c r="D571" s="6">
        <v>24500</v>
      </c>
      <c r="E571" s="8">
        <v>245</v>
      </c>
      <c r="F571" t="s">
        <v>8220</v>
      </c>
      <c r="G571" t="s">
        <v>8227</v>
      </c>
      <c r="H571" t="s">
        <v>8249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8270</v>
      </c>
      <c r="O571">
        <f t="shared" si="41"/>
        <v>1</v>
      </c>
      <c r="P571">
        <f t="shared" si="42"/>
        <v>49</v>
      </c>
      <c r="Q571" s="10" t="s">
        <v>8329</v>
      </c>
      <c r="R571" t="s">
        <v>8341</v>
      </c>
      <c r="S571" s="14">
        <f t="shared" si="43"/>
        <v>42348.9215625</v>
      </c>
      <c r="T571" s="14">
        <f t="shared" si="44"/>
        <v>42230.578622685185</v>
      </c>
      <c r="U571">
        <f t="shared" si="40"/>
        <v>2015</v>
      </c>
    </row>
    <row r="572" spans="1:21" ht="45" hidden="1" x14ac:dyDescent="0.25">
      <c r="A572">
        <v>569</v>
      </c>
      <c r="B572" s="3" t="s">
        <v>570</v>
      </c>
      <c r="C572" s="3" t="s">
        <v>4679</v>
      </c>
      <c r="D572" s="6">
        <v>2500</v>
      </c>
      <c r="E572" s="8">
        <v>20</v>
      </c>
      <c r="F572" t="s">
        <v>8220</v>
      </c>
      <c r="G572" t="s">
        <v>8228</v>
      </c>
      <c r="H572" t="s">
        <v>8250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1</v>
      </c>
      <c r="P572">
        <f t="shared" si="42"/>
        <v>20</v>
      </c>
      <c r="Q572" s="10" t="s">
        <v>8329</v>
      </c>
      <c r="R572" t="s">
        <v>8341</v>
      </c>
      <c r="S572" s="14">
        <f t="shared" si="43"/>
        <v>42340.847361111111</v>
      </c>
      <c r="T572" s="14">
        <f t="shared" si="44"/>
        <v>41968.852118055554</v>
      </c>
      <c r="U572">
        <f t="shared" si="40"/>
        <v>2015</v>
      </c>
    </row>
    <row r="573" spans="1:21" ht="30" hidden="1" x14ac:dyDescent="0.25">
      <c r="A573">
        <v>570</v>
      </c>
      <c r="B573" s="3" t="s">
        <v>571</v>
      </c>
      <c r="C573" s="3" t="s">
        <v>4680</v>
      </c>
      <c r="D573" s="6">
        <v>85000</v>
      </c>
      <c r="E573" s="8">
        <v>142</v>
      </c>
      <c r="F573" t="s">
        <v>8220</v>
      </c>
      <c r="G573" t="s">
        <v>8223</v>
      </c>
      <c r="H573" t="s">
        <v>8245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8270</v>
      </c>
      <c r="O573">
        <f t="shared" si="41"/>
        <v>0</v>
      </c>
      <c r="P573">
        <f t="shared" si="42"/>
        <v>142</v>
      </c>
      <c r="Q573" s="10" t="s">
        <v>8329</v>
      </c>
      <c r="R573" t="s">
        <v>8341</v>
      </c>
      <c r="S573" s="14">
        <f t="shared" si="43"/>
        <v>42388.798252314817</v>
      </c>
      <c r="T573" s="14">
        <f t="shared" si="44"/>
        <v>42605.908182870371</v>
      </c>
      <c r="U573">
        <f t="shared" si="40"/>
        <v>2016</v>
      </c>
    </row>
    <row r="574" spans="1:21" ht="60" hidden="1" x14ac:dyDescent="0.25">
      <c r="A574">
        <v>571</v>
      </c>
      <c r="B574" s="3" t="s">
        <v>572</v>
      </c>
      <c r="C574" s="3" t="s">
        <v>4681</v>
      </c>
      <c r="D574" s="6">
        <v>25000</v>
      </c>
      <c r="E574" s="8">
        <v>106</v>
      </c>
      <c r="F574" t="s">
        <v>8220</v>
      </c>
      <c r="G574" t="s">
        <v>8223</v>
      </c>
      <c r="H574" t="s">
        <v>8245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8270</v>
      </c>
      <c r="O574">
        <f t="shared" si="41"/>
        <v>0</v>
      </c>
      <c r="P574">
        <f t="shared" si="42"/>
        <v>53</v>
      </c>
      <c r="Q574" s="10" t="s">
        <v>8329</v>
      </c>
      <c r="R574" t="s">
        <v>8341</v>
      </c>
      <c r="S574" s="14">
        <f t="shared" si="43"/>
        <v>42192.816238425927</v>
      </c>
      <c r="T574" s="14">
        <f t="shared" si="44"/>
        <v>42188.012777777782</v>
      </c>
      <c r="U574">
        <f t="shared" si="40"/>
        <v>2015</v>
      </c>
    </row>
    <row r="575" spans="1:21" ht="60" hidden="1" x14ac:dyDescent="0.25">
      <c r="A575">
        <v>572</v>
      </c>
      <c r="B575" s="3" t="s">
        <v>573</v>
      </c>
      <c r="C575" s="3" t="s">
        <v>4682</v>
      </c>
      <c r="D575" s="6">
        <v>2500</v>
      </c>
      <c r="E575" s="8">
        <v>0</v>
      </c>
      <c r="F575" t="s">
        <v>8220</v>
      </c>
      <c r="G575" t="s">
        <v>8223</v>
      </c>
      <c r="H575" t="s">
        <v>8245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8270</v>
      </c>
      <c r="O575">
        <f t="shared" si="41"/>
        <v>0</v>
      </c>
      <c r="P575">
        <f t="shared" si="42"/>
        <v>0</v>
      </c>
      <c r="Q575" s="10" t="s">
        <v>8329</v>
      </c>
      <c r="R575" t="s">
        <v>8341</v>
      </c>
      <c r="S575" s="14">
        <f t="shared" si="43"/>
        <v>42282.71629629629</v>
      </c>
      <c r="T575" s="14">
        <f t="shared" si="44"/>
        <v>42055.739803240736</v>
      </c>
      <c r="U575">
        <f t="shared" si="40"/>
        <v>2015</v>
      </c>
    </row>
    <row r="576" spans="1:21" ht="60" hidden="1" x14ac:dyDescent="0.25">
      <c r="A576">
        <v>573</v>
      </c>
      <c r="B576" s="3" t="s">
        <v>574</v>
      </c>
      <c r="C576" s="3" t="s">
        <v>4683</v>
      </c>
      <c r="D576" s="6">
        <v>88888</v>
      </c>
      <c r="E576" s="8">
        <v>346</v>
      </c>
      <c r="F576" t="s">
        <v>8220</v>
      </c>
      <c r="G576" t="s">
        <v>8223</v>
      </c>
      <c r="H576" t="s">
        <v>8245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8270</v>
      </c>
      <c r="O576">
        <f t="shared" si="41"/>
        <v>0</v>
      </c>
      <c r="P576">
        <f t="shared" si="42"/>
        <v>38.44</v>
      </c>
      <c r="Q576" s="10" t="s">
        <v>8329</v>
      </c>
      <c r="R576" t="s">
        <v>8341</v>
      </c>
      <c r="S576" s="14">
        <f t="shared" si="43"/>
        <v>41963.050127314811</v>
      </c>
      <c r="T576" s="14">
        <f t="shared" si="44"/>
        <v>42052.93850694444</v>
      </c>
      <c r="U576">
        <f t="shared" si="40"/>
        <v>2014</v>
      </c>
    </row>
    <row r="577" spans="1:21" ht="60" hidden="1" x14ac:dyDescent="0.25">
      <c r="A577">
        <v>574</v>
      </c>
      <c r="B577" s="3" t="s">
        <v>575</v>
      </c>
      <c r="C577" s="3" t="s">
        <v>4684</v>
      </c>
      <c r="D577" s="6">
        <v>11180</v>
      </c>
      <c r="E577" s="8">
        <v>80</v>
      </c>
      <c r="F577" t="s">
        <v>8220</v>
      </c>
      <c r="G577" t="s">
        <v>8224</v>
      </c>
      <c r="H577" t="s">
        <v>8246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1</v>
      </c>
      <c r="P577">
        <f t="shared" si="42"/>
        <v>20</v>
      </c>
      <c r="Q577" s="10" t="s">
        <v>8329</v>
      </c>
      <c r="R577" t="s">
        <v>8341</v>
      </c>
      <c r="S577" s="14">
        <f t="shared" si="43"/>
        <v>42632.443368055552</v>
      </c>
      <c r="T577" s="14">
        <f t="shared" si="44"/>
        <v>42049.716620370367</v>
      </c>
      <c r="U577">
        <f t="shared" si="40"/>
        <v>2016</v>
      </c>
    </row>
    <row r="578" spans="1:21" ht="60" hidden="1" x14ac:dyDescent="0.25">
      <c r="A578">
        <v>575</v>
      </c>
      <c r="B578" s="3" t="s">
        <v>576</v>
      </c>
      <c r="C578" s="3" t="s">
        <v>4685</v>
      </c>
      <c r="D578" s="6">
        <v>60000</v>
      </c>
      <c r="E578" s="8">
        <v>259</v>
      </c>
      <c r="F578" t="s">
        <v>8220</v>
      </c>
      <c r="G578" t="s">
        <v>8235</v>
      </c>
      <c r="H578" t="s">
        <v>8248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8270</v>
      </c>
      <c r="O578">
        <f t="shared" si="41"/>
        <v>0</v>
      </c>
      <c r="P578">
        <f t="shared" si="42"/>
        <v>64.75</v>
      </c>
      <c r="Q578" s="10" t="s">
        <v>8329</v>
      </c>
      <c r="R578" t="s">
        <v>8341</v>
      </c>
      <c r="S578" s="14">
        <f t="shared" si="43"/>
        <v>42138.692627314813</v>
      </c>
      <c r="T578" s="14">
        <f t="shared" si="44"/>
        <v>42283.3909375</v>
      </c>
      <c r="U578">
        <f t="shared" si="40"/>
        <v>2015</v>
      </c>
    </row>
    <row r="579" spans="1:21" ht="45" hidden="1" x14ac:dyDescent="0.25">
      <c r="A579">
        <v>576</v>
      </c>
      <c r="B579" s="3" t="s">
        <v>577</v>
      </c>
      <c r="C579" s="3" t="s">
        <v>4686</v>
      </c>
      <c r="D579" s="6">
        <v>80000</v>
      </c>
      <c r="E579" s="8">
        <v>1</v>
      </c>
      <c r="F579" t="s">
        <v>8220</v>
      </c>
      <c r="G579" t="s">
        <v>8223</v>
      </c>
      <c r="H579" t="s">
        <v>8245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8270</v>
      </c>
      <c r="O579">
        <f t="shared" si="41"/>
        <v>0</v>
      </c>
      <c r="P579">
        <f t="shared" si="42"/>
        <v>1</v>
      </c>
      <c r="Q579" s="10" t="s">
        <v>8329</v>
      </c>
      <c r="R579" t="s">
        <v>8341</v>
      </c>
      <c r="S579" s="14">
        <f t="shared" si="43"/>
        <v>42031.471666666665</v>
      </c>
      <c r="T579" s="14">
        <f t="shared" si="44"/>
        <v>42020.854247685187</v>
      </c>
      <c r="U579">
        <f t="shared" ref="U579:U642" si="45">YEAR(S579)</f>
        <v>2015</v>
      </c>
    </row>
    <row r="580" spans="1:21" ht="60" hidden="1" x14ac:dyDescent="0.25">
      <c r="A580">
        <v>577</v>
      </c>
      <c r="B580" s="3" t="s">
        <v>578</v>
      </c>
      <c r="C580" s="3" t="s">
        <v>4687</v>
      </c>
      <c r="D580" s="6">
        <v>5000</v>
      </c>
      <c r="E580" s="8">
        <v>10</v>
      </c>
      <c r="F580" t="s">
        <v>8220</v>
      </c>
      <c r="G580" t="s">
        <v>8223</v>
      </c>
      <c r="H580" t="s">
        <v>8245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8270</v>
      </c>
      <c r="O580">
        <f t="shared" ref="O580:O643" si="46">ROUND(E580/D580*100,0)</f>
        <v>0</v>
      </c>
      <c r="P580">
        <f t="shared" ref="P580:P643" si="47">IFERROR(ROUND(E580/L580,2),0)</f>
        <v>10</v>
      </c>
      <c r="Q580" s="10" t="s">
        <v>8329</v>
      </c>
      <c r="R580" t="s">
        <v>8341</v>
      </c>
      <c r="S580" s="14">
        <f t="shared" ref="S580:S643" si="48">(((J580/60)/60)/24)+DATE(1970,1,1)</f>
        <v>42450.589143518519</v>
      </c>
      <c r="T580" s="14">
        <f t="shared" ref="T580:T643" si="49">(((J590/60)/60)/24)+DATE(1970,1,1)</f>
        <v>42080.757326388892</v>
      </c>
      <c r="U580">
        <f t="shared" si="45"/>
        <v>2016</v>
      </c>
    </row>
    <row r="581" spans="1:21" ht="30" hidden="1" x14ac:dyDescent="0.25">
      <c r="A581">
        <v>578</v>
      </c>
      <c r="B581" s="3" t="s">
        <v>579</v>
      </c>
      <c r="C581" s="3" t="s">
        <v>4688</v>
      </c>
      <c r="D581" s="6">
        <v>125000</v>
      </c>
      <c r="E581" s="8">
        <v>14</v>
      </c>
      <c r="F581" t="s">
        <v>8220</v>
      </c>
      <c r="G581" t="s">
        <v>8224</v>
      </c>
      <c r="H581" t="s">
        <v>8246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8270</v>
      </c>
      <c r="O581">
        <f t="shared" si="46"/>
        <v>0</v>
      </c>
      <c r="P581">
        <f t="shared" si="47"/>
        <v>2</v>
      </c>
      <c r="Q581" s="10" t="s">
        <v>8329</v>
      </c>
      <c r="R581" t="s">
        <v>8341</v>
      </c>
      <c r="S581" s="14">
        <f t="shared" si="48"/>
        <v>42230.578622685185</v>
      </c>
      <c r="T581" s="14">
        <f t="shared" si="49"/>
        <v>42631.769513888896</v>
      </c>
      <c r="U581">
        <f t="shared" si="45"/>
        <v>2015</v>
      </c>
    </row>
    <row r="582" spans="1:21" ht="45" hidden="1" x14ac:dyDescent="0.25">
      <c r="A582">
        <v>579</v>
      </c>
      <c r="B582" s="3" t="s">
        <v>580</v>
      </c>
      <c r="C582" s="3" t="s">
        <v>4689</v>
      </c>
      <c r="D582" s="6">
        <v>12000</v>
      </c>
      <c r="E582" s="8">
        <v>175</v>
      </c>
      <c r="F582" t="s">
        <v>8220</v>
      </c>
      <c r="G582" t="s">
        <v>8223</v>
      </c>
      <c r="H582" t="s">
        <v>8245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8270</v>
      </c>
      <c r="O582">
        <f t="shared" si="46"/>
        <v>1</v>
      </c>
      <c r="P582">
        <f t="shared" si="47"/>
        <v>35</v>
      </c>
      <c r="Q582" s="10" t="s">
        <v>8329</v>
      </c>
      <c r="R582" t="s">
        <v>8341</v>
      </c>
      <c r="S582" s="14">
        <f t="shared" si="48"/>
        <v>41968.852118055554</v>
      </c>
      <c r="T582" s="14">
        <f t="shared" si="49"/>
        <v>42178.614571759259</v>
      </c>
      <c r="U582">
        <f t="shared" si="45"/>
        <v>2014</v>
      </c>
    </row>
    <row r="583" spans="1:21" ht="60" hidden="1" x14ac:dyDescent="0.25">
      <c r="A583">
        <v>580</v>
      </c>
      <c r="B583" s="3" t="s">
        <v>581</v>
      </c>
      <c r="C583" s="3" t="s">
        <v>4690</v>
      </c>
      <c r="D583" s="6">
        <v>3000</v>
      </c>
      <c r="E583" s="8">
        <v>1</v>
      </c>
      <c r="F583" t="s">
        <v>8220</v>
      </c>
      <c r="G583" t="s">
        <v>8223</v>
      </c>
      <c r="H583" t="s">
        <v>8245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8270</v>
      </c>
      <c r="O583">
        <f t="shared" si="46"/>
        <v>0</v>
      </c>
      <c r="P583">
        <f t="shared" si="47"/>
        <v>1</v>
      </c>
      <c r="Q583" s="10" t="s">
        <v>8329</v>
      </c>
      <c r="R583" t="s">
        <v>8341</v>
      </c>
      <c r="S583" s="14">
        <f t="shared" si="48"/>
        <v>42605.908182870371</v>
      </c>
      <c r="T583" s="14">
        <f t="shared" si="49"/>
        <v>42377.554756944446</v>
      </c>
      <c r="U583">
        <f t="shared" si="45"/>
        <v>2016</v>
      </c>
    </row>
    <row r="584" spans="1:21" ht="60" hidden="1" x14ac:dyDescent="0.25">
      <c r="A584">
        <v>581</v>
      </c>
      <c r="B584" s="3" t="s">
        <v>582</v>
      </c>
      <c r="C584" s="3" t="s">
        <v>4691</v>
      </c>
      <c r="D584" s="6">
        <v>400</v>
      </c>
      <c r="E584" s="8">
        <v>0</v>
      </c>
      <c r="F584" t="s">
        <v>8220</v>
      </c>
      <c r="G584" t="s">
        <v>8223</v>
      </c>
      <c r="H584" t="s">
        <v>8245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0" t="s">
        <v>8329</v>
      </c>
      <c r="R584" t="s">
        <v>8341</v>
      </c>
      <c r="S584" s="14">
        <f t="shared" si="48"/>
        <v>42188.012777777782</v>
      </c>
      <c r="T584" s="14">
        <f t="shared" si="49"/>
        <v>42177.543171296296</v>
      </c>
      <c r="U584">
        <f t="shared" si="45"/>
        <v>2015</v>
      </c>
    </row>
    <row r="585" spans="1:21" ht="60" hidden="1" x14ac:dyDescent="0.25">
      <c r="A585">
        <v>582</v>
      </c>
      <c r="B585" s="3" t="s">
        <v>583</v>
      </c>
      <c r="C585" s="3" t="s">
        <v>4692</v>
      </c>
      <c r="D585" s="6">
        <v>100000</v>
      </c>
      <c r="E585" s="8">
        <v>0</v>
      </c>
      <c r="F585" t="s">
        <v>8220</v>
      </c>
      <c r="G585" t="s">
        <v>8223</v>
      </c>
      <c r="H585" t="s">
        <v>8245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8270</v>
      </c>
      <c r="O585">
        <f t="shared" si="46"/>
        <v>0</v>
      </c>
      <c r="P585">
        <f t="shared" si="47"/>
        <v>0</v>
      </c>
      <c r="Q585" s="10" t="s">
        <v>8329</v>
      </c>
      <c r="R585" t="s">
        <v>8341</v>
      </c>
      <c r="S585" s="14">
        <f t="shared" si="48"/>
        <v>42055.739803240736</v>
      </c>
      <c r="T585" s="14">
        <f t="shared" si="49"/>
        <v>41946.232175925928</v>
      </c>
      <c r="U585">
        <f t="shared" si="45"/>
        <v>2015</v>
      </c>
    </row>
    <row r="586" spans="1:21" ht="45" hidden="1" x14ac:dyDescent="0.25">
      <c r="A586">
        <v>583</v>
      </c>
      <c r="B586" s="3" t="s">
        <v>584</v>
      </c>
      <c r="C586" s="3" t="s">
        <v>4693</v>
      </c>
      <c r="D586" s="6">
        <v>9000</v>
      </c>
      <c r="E586" s="8">
        <v>1</v>
      </c>
      <c r="F586" t="s">
        <v>8220</v>
      </c>
      <c r="G586" t="s">
        <v>8223</v>
      </c>
      <c r="H586" t="s">
        <v>8245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8270</v>
      </c>
      <c r="O586">
        <f t="shared" si="46"/>
        <v>0</v>
      </c>
      <c r="P586">
        <f t="shared" si="47"/>
        <v>1</v>
      </c>
      <c r="Q586" s="10" t="s">
        <v>8329</v>
      </c>
      <c r="R586" t="s">
        <v>8341</v>
      </c>
      <c r="S586" s="14">
        <f t="shared" si="48"/>
        <v>42052.93850694444</v>
      </c>
      <c r="T586" s="14">
        <f t="shared" si="49"/>
        <v>42070.677604166667</v>
      </c>
      <c r="U586">
        <f t="shared" si="45"/>
        <v>2015</v>
      </c>
    </row>
    <row r="587" spans="1:21" ht="45" hidden="1" x14ac:dyDescent="0.25">
      <c r="A587">
        <v>584</v>
      </c>
      <c r="B587" s="3" t="s">
        <v>585</v>
      </c>
      <c r="C587" s="3" t="s">
        <v>4694</v>
      </c>
      <c r="D587" s="6">
        <v>1000</v>
      </c>
      <c r="E587" s="8">
        <v>10</v>
      </c>
      <c r="F587" t="s">
        <v>8220</v>
      </c>
      <c r="G587" t="s">
        <v>8223</v>
      </c>
      <c r="H587" t="s">
        <v>8245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8270</v>
      </c>
      <c r="O587">
        <f t="shared" si="46"/>
        <v>1</v>
      </c>
      <c r="P587">
        <f t="shared" si="47"/>
        <v>5</v>
      </c>
      <c r="Q587" s="10" t="s">
        <v>8329</v>
      </c>
      <c r="R587" t="s">
        <v>8341</v>
      </c>
      <c r="S587" s="14">
        <f t="shared" si="48"/>
        <v>42049.716620370367</v>
      </c>
      <c r="T587" s="14">
        <f t="shared" si="49"/>
        <v>42446.780162037037</v>
      </c>
      <c r="U587">
        <f t="shared" si="45"/>
        <v>2015</v>
      </c>
    </row>
    <row r="588" spans="1:21" ht="45" hidden="1" x14ac:dyDescent="0.25">
      <c r="A588">
        <v>585</v>
      </c>
      <c r="B588" s="3" t="s">
        <v>586</v>
      </c>
      <c r="C588" s="3" t="s">
        <v>4695</v>
      </c>
      <c r="D588" s="6">
        <v>9000</v>
      </c>
      <c r="E588" s="8">
        <v>0</v>
      </c>
      <c r="F588" t="s">
        <v>8220</v>
      </c>
      <c r="G588" t="s">
        <v>8224</v>
      </c>
      <c r="H588" t="s">
        <v>8246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8270</v>
      </c>
      <c r="O588">
        <f t="shared" si="46"/>
        <v>0</v>
      </c>
      <c r="P588">
        <f t="shared" si="47"/>
        <v>0</v>
      </c>
      <c r="Q588" s="10" t="s">
        <v>8329</v>
      </c>
      <c r="R588" t="s">
        <v>8341</v>
      </c>
      <c r="S588" s="14">
        <f t="shared" si="48"/>
        <v>42283.3909375</v>
      </c>
      <c r="T588" s="14">
        <f t="shared" si="49"/>
        <v>42083.069884259254</v>
      </c>
      <c r="U588">
        <f t="shared" si="45"/>
        <v>2015</v>
      </c>
    </row>
    <row r="589" spans="1:21" ht="45" hidden="1" x14ac:dyDescent="0.25">
      <c r="A589">
        <v>586</v>
      </c>
      <c r="B589" s="3" t="s">
        <v>587</v>
      </c>
      <c r="C589" s="3" t="s">
        <v>4696</v>
      </c>
      <c r="D589" s="6">
        <v>10000</v>
      </c>
      <c r="E589" s="8">
        <v>56</v>
      </c>
      <c r="F589" t="s">
        <v>8220</v>
      </c>
      <c r="G589" t="s">
        <v>8223</v>
      </c>
      <c r="H589" t="s">
        <v>8245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8270</v>
      </c>
      <c r="O589">
        <f t="shared" si="46"/>
        <v>1</v>
      </c>
      <c r="P589">
        <f t="shared" si="47"/>
        <v>14</v>
      </c>
      <c r="Q589" s="10" t="s">
        <v>8329</v>
      </c>
      <c r="R589" t="s">
        <v>8341</v>
      </c>
      <c r="S589" s="14">
        <f t="shared" si="48"/>
        <v>42020.854247685187</v>
      </c>
      <c r="T589" s="14">
        <f t="shared" si="49"/>
        <v>42646.896898148145</v>
      </c>
      <c r="U589">
        <f t="shared" si="45"/>
        <v>2015</v>
      </c>
    </row>
    <row r="590" spans="1:21" ht="75" hidden="1" x14ac:dyDescent="0.25">
      <c r="A590">
        <v>587</v>
      </c>
      <c r="B590" s="3" t="s">
        <v>588</v>
      </c>
      <c r="C590" s="3" t="s">
        <v>4697</v>
      </c>
      <c r="D590" s="6">
        <v>30000</v>
      </c>
      <c r="E590" s="8">
        <v>2725</v>
      </c>
      <c r="F590" t="s">
        <v>8220</v>
      </c>
      <c r="G590" t="s">
        <v>8228</v>
      </c>
      <c r="H590" t="s">
        <v>8250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8270</v>
      </c>
      <c r="O590">
        <f t="shared" si="46"/>
        <v>9</v>
      </c>
      <c r="P590">
        <f t="shared" si="47"/>
        <v>389.29</v>
      </c>
      <c r="Q590" s="10" t="s">
        <v>8329</v>
      </c>
      <c r="R590" t="s">
        <v>8341</v>
      </c>
      <c r="S590" s="14">
        <f t="shared" si="48"/>
        <v>42080.757326388892</v>
      </c>
      <c r="T590" s="14">
        <f t="shared" si="49"/>
        <v>42545.705266203702</v>
      </c>
      <c r="U590">
        <f t="shared" si="45"/>
        <v>2015</v>
      </c>
    </row>
    <row r="591" spans="1:21" ht="60" hidden="1" x14ac:dyDescent="0.25">
      <c r="A591">
        <v>588</v>
      </c>
      <c r="B591" s="3" t="s">
        <v>589</v>
      </c>
      <c r="C591" s="3" t="s">
        <v>4698</v>
      </c>
      <c r="D591" s="6">
        <v>9000</v>
      </c>
      <c r="E591" s="8">
        <v>301</v>
      </c>
      <c r="F591" t="s">
        <v>8220</v>
      </c>
      <c r="G591" t="s">
        <v>8236</v>
      </c>
      <c r="H591" t="s">
        <v>8248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8270</v>
      </c>
      <c r="O591">
        <f t="shared" si="46"/>
        <v>3</v>
      </c>
      <c r="P591">
        <f t="shared" si="47"/>
        <v>150.5</v>
      </c>
      <c r="Q591" s="10" t="s">
        <v>8329</v>
      </c>
      <c r="R591" t="s">
        <v>8341</v>
      </c>
      <c r="S591" s="14">
        <f t="shared" si="48"/>
        <v>42631.769513888896</v>
      </c>
      <c r="T591" s="14">
        <f t="shared" si="49"/>
        <v>41948.00209490741</v>
      </c>
      <c r="U591">
        <f t="shared" si="45"/>
        <v>2016</v>
      </c>
    </row>
    <row r="592" spans="1:21" hidden="1" x14ac:dyDescent="0.25">
      <c r="A592">
        <v>589</v>
      </c>
      <c r="B592" s="3" t="s">
        <v>590</v>
      </c>
      <c r="C592" s="3" t="s">
        <v>4699</v>
      </c>
      <c r="D592" s="6">
        <v>7500</v>
      </c>
      <c r="E592" s="8">
        <v>1</v>
      </c>
      <c r="F592" t="s">
        <v>8220</v>
      </c>
      <c r="G592" t="s">
        <v>8223</v>
      </c>
      <c r="H592" t="s">
        <v>8245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8270</v>
      </c>
      <c r="O592">
        <f t="shared" si="46"/>
        <v>0</v>
      </c>
      <c r="P592">
        <f t="shared" si="47"/>
        <v>1</v>
      </c>
      <c r="Q592" s="10" t="s">
        <v>8329</v>
      </c>
      <c r="R592" t="s">
        <v>8341</v>
      </c>
      <c r="S592" s="14">
        <f t="shared" si="48"/>
        <v>42178.614571759259</v>
      </c>
      <c r="T592" s="14">
        <f t="shared" si="49"/>
        <v>42047.812523148154</v>
      </c>
      <c r="U592">
        <f t="shared" si="45"/>
        <v>2015</v>
      </c>
    </row>
    <row r="593" spans="1:21" ht="60" hidden="1" x14ac:dyDescent="0.25">
      <c r="A593">
        <v>590</v>
      </c>
      <c r="B593" s="3" t="s">
        <v>591</v>
      </c>
      <c r="C593" s="3" t="s">
        <v>4700</v>
      </c>
      <c r="D593" s="6">
        <v>5000</v>
      </c>
      <c r="E593" s="8">
        <v>223</v>
      </c>
      <c r="F593" t="s">
        <v>8220</v>
      </c>
      <c r="G593" t="s">
        <v>8224</v>
      </c>
      <c r="H593" t="s">
        <v>8246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8270</v>
      </c>
      <c r="O593">
        <f t="shared" si="46"/>
        <v>4</v>
      </c>
      <c r="P593">
        <f t="shared" si="47"/>
        <v>24.78</v>
      </c>
      <c r="Q593" s="10" t="s">
        <v>8329</v>
      </c>
      <c r="R593" t="s">
        <v>8341</v>
      </c>
      <c r="S593" s="14">
        <f t="shared" si="48"/>
        <v>42377.554756944446</v>
      </c>
      <c r="T593" s="14">
        <f t="shared" si="49"/>
        <v>42073.798171296294</v>
      </c>
      <c r="U593">
        <f t="shared" si="45"/>
        <v>2016</v>
      </c>
    </row>
    <row r="594" spans="1:21" ht="45" hidden="1" x14ac:dyDescent="0.25">
      <c r="A594">
        <v>591</v>
      </c>
      <c r="B594" s="3" t="s">
        <v>592</v>
      </c>
      <c r="C594" s="3" t="s">
        <v>4701</v>
      </c>
      <c r="D594" s="6">
        <v>100000</v>
      </c>
      <c r="E594" s="8">
        <v>61</v>
      </c>
      <c r="F594" t="s">
        <v>8220</v>
      </c>
      <c r="G594" t="s">
        <v>8223</v>
      </c>
      <c r="H594" t="s">
        <v>8245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8270</v>
      </c>
      <c r="O594">
        <f t="shared" si="46"/>
        <v>0</v>
      </c>
      <c r="P594">
        <f t="shared" si="47"/>
        <v>30.5</v>
      </c>
      <c r="Q594" s="10" t="s">
        <v>8329</v>
      </c>
      <c r="R594" t="s">
        <v>8341</v>
      </c>
      <c r="S594" s="14">
        <f t="shared" si="48"/>
        <v>42177.543171296296</v>
      </c>
      <c r="T594" s="14">
        <f t="shared" si="49"/>
        <v>41969.858090277776</v>
      </c>
      <c r="U594">
        <f t="shared" si="45"/>
        <v>2015</v>
      </c>
    </row>
    <row r="595" spans="1:21" ht="60" hidden="1" x14ac:dyDescent="0.25">
      <c r="A595">
        <v>592</v>
      </c>
      <c r="B595" s="3" t="s">
        <v>593</v>
      </c>
      <c r="C595" s="3" t="s">
        <v>4702</v>
      </c>
      <c r="D595" s="6">
        <v>7500</v>
      </c>
      <c r="E595" s="8">
        <v>250</v>
      </c>
      <c r="F595" t="s">
        <v>8220</v>
      </c>
      <c r="G595" t="s">
        <v>8223</v>
      </c>
      <c r="H595" t="s">
        <v>8245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8270</v>
      </c>
      <c r="O595">
        <f t="shared" si="46"/>
        <v>3</v>
      </c>
      <c r="P595">
        <f t="shared" si="47"/>
        <v>250</v>
      </c>
      <c r="Q595" s="10" t="s">
        <v>8329</v>
      </c>
      <c r="R595" t="s">
        <v>8341</v>
      </c>
      <c r="S595" s="14">
        <f t="shared" si="48"/>
        <v>41946.232175925928</v>
      </c>
      <c r="T595" s="14">
        <f t="shared" si="49"/>
        <v>42143.79415509259</v>
      </c>
      <c r="U595">
        <f t="shared" si="45"/>
        <v>2014</v>
      </c>
    </row>
    <row r="596" spans="1:21" ht="60" hidden="1" x14ac:dyDescent="0.25">
      <c r="A596">
        <v>593</v>
      </c>
      <c r="B596" s="3" t="s">
        <v>594</v>
      </c>
      <c r="C596" s="3" t="s">
        <v>4703</v>
      </c>
      <c r="D596" s="6">
        <v>500</v>
      </c>
      <c r="E596" s="8">
        <v>115</v>
      </c>
      <c r="F596" t="s">
        <v>8220</v>
      </c>
      <c r="G596" t="s">
        <v>8224</v>
      </c>
      <c r="H596" t="s">
        <v>8246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8270</v>
      </c>
      <c r="O596">
        <f t="shared" si="46"/>
        <v>23</v>
      </c>
      <c r="P596">
        <f t="shared" si="47"/>
        <v>16.43</v>
      </c>
      <c r="Q596" s="10" t="s">
        <v>8329</v>
      </c>
      <c r="R596" t="s">
        <v>8341</v>
      </c>
      <c r="S596" s="14">
        <f t="shared" si="48"/>
        <v>42070.677604166667</v>
      </c>
      <c r="T596" s="14">
        <f t="shared" si="49"/>
        <v>41835.639155092591</v>
      </c>
      <c r="U596">
        <f t="shared" si="45"/>
        <v>2015</v>
      </c>
    </row>
    <row r="597" spans="1:21" ht="30" hidden="1" x14ac:dyDescent="0.25">
      <c r="A597">
        <v>594</v>
      </c>
      <c r="B597" s="3" t="s">
        <v>595</v>
      </c>
      <c r="C597" s="3" t="s">
        <v>4704</v>
      </c>
      <c r="D597" s="6">
        <v>25000</v>
      </c>
      <c r="E597" s="8">
        <v>26</v>
      </c>
      <c r="F597" t="s">
        <v>8220</v>
      </c>
      <c r="G597" t="s">
        <v>8223</v>
      </c>
      <c r="H597" t="s">
        <v>8245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8270</v>
      </c>
      <c r="O597">
        <f t="shared" si="46"/>
        <v>0</v>
      </c>
      <c r="P597">
        <f t="shared" si="47"/>
        <v>13</v>
      </c>
      <c r="Q597" s="10" t="s">
        <v>8329</v>
      </c>
      <c r="R597" t="s">
        <v>8341</v>
      </c>
      <c r="S597" s="14">
        <f t="shared" si="48"/>
        <v>42446.780162037037</v>
      </c>
      <c r="T597" s="14">
        <f t="shared" si="49"/>
        <v>41849.035370370373</v>
      </c>
      <c r="U597">
        <f t="shared" si="45"/>
        <v>2016</v>
      </c>
    </row>
    <row r="598" spans="1:21" ht="60" hidden="1" x14ac:dyDescent="0.25">
      <c r="A598">
        <v>595</v>
      </c>
      <c r="B598" s="3" t="s">
        <v>596</v>
      </c>
      <c r="C598" s="3" t="s">
        <v>4705</v>
      </c>
      <c r="D598" s="6">
        <v>100000</v>
      </c>
      <c r="E598" s="8">
        <v>426</v>
      </c>
      <c r="F598" t="s">
        <v>8220</v>
      </c>
      <c r="G598" t="s">
        <v>8223</v>
      </c>
      <c r="H598" t="s">
        <v>8245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8270</v>
      </c>
      <c r="O598">
        <f t="shared" si="46"/>
        <v>0</v>
      </c>
      <c r="P598">
        <f t="shared" si="47"/>
        <v>53.25</v>
      </c>
      <c r="Q598" s="10" t="s">
        <v>8329</v>
      </c>
      <c r="R598" t="s">
        <v>8341</v>
      </c>
      <c r="S598" s="14">
        <f t="shared" si="48"/>
        <v>42083.069884259254</v>
      </c>
      <c r="T598" s="14">
        <f t="shared" si="49"/>
        <v>42194.357731481476</v>
      </c>
      <c r="U598">
        <f t="shared" si="45"/>
        <v>2015</v>
      </c>
    </row>
    <row r="599" spans="1:21" ht="45" hidden="1" x14ac:dyDescent="0.25">
      <c r="A599">
        <v>596</v>
      </c>
      <c r="B599" s="3" t="s">
        <v>597</v>
      </c>
      <c r="C599" s="3" t="s">
        <v>4706</v>
      </c>
      <c r="D599" s="6">
        <v>20000</v>
      </c>
      <c r="E599" s="8">
        <v>6</v>
      </c>
      <c r="F599" t="s">
        <v>8220</v>
      </c>
      <c r="G599" t="s">
        <v>8223</v>
      </c>
      <c r="H599" t="s">
        <v>8245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3</v>
      </c>
      <c r="Q599" s="10" t="s">
        <v>8329</v>
      </c>
      <c r="R599" t="s">
        <v>8341</v>
      </c>
      <c r="S599" s="14">
        <f t="shared" si="48"/>
        <v>42646.896898148145</v>
      </c>
      <c r="T599" s="14">
        <f t="shared" si="49"/>
        <v>42102.650567129633</v>
      </c>
      <c r="U599">
        <f t="shared" si="45"/>
        <v>2016</v>
      </c>
    </row>
    <row r="600" spans="1:21" ht="45" hidden="1" x14ac:dyDescent="0.25">
      <c r="A600">
        <v>597</v>
      </c>
      <c r="B600" s="3" t="s">
        <v>598</v>
      </c>
      <c r="C600" s="3" t="s">
        <v>4707</v>
      </c>
      <c r="D600" s="6">
        <v>7500</v>
      </c>
      <c r="E600" s="8">
        <v>20</v>
      </c>
      <c r="F600" t="s">
        <v>8220</v>
      </c>
      <c r="G600" t="s">
        <v>8223</v>
      </c>
      <c r="H600" t="s">
        <v>8245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8270</v>
      </c>
      <c r="O600">
        <f t="shared" si="46"/>
        <v>0</v>
      </c>
      <c r="P600">
        <f t="shared" si="47"/>
        <v>10</v>
      </c>
      <c r="Q600" s="10" t="s">
        <v>8329</v>
      </c>
      <c r="R600" t="s">
        <v>8341</v>
      </c>
      <c r="S600" s="14">
        <f t="shared" si="48"/>
        <v>42545.705266203702</v>
      </c>
      <c r="T600" s="14">
        <f t="shared" si="49"/>
        <v>42300.825648148151</v>
      </c>
      <c r="U600">
        <f t="shared" si="45"/>
        <v>2016</v>
      </c>
    </row>
    <row r="601" spans="1:21" ht="30" hidden="1" x14ac:dyDescent="0.25">
      <c r="A601">
        <v>598</v>
      </c>
      <c r="B601" s="3" t="s">
        <v>599</v>
      </c>
      <c r="C601" s="3" t="s">
        <v>4708</v>
      </c>
      <c r="D601" s="6">
        <v>2500</v>
      </c>
      <c r="E601" s="8">
        <v>850</v>
      </c>
      <c r="F601" t="s">
        <v>8220</v>
      </c>
      <c r="G601" t="s">
        <v>8223</v>
      </c>
      <c r="H601" t="s">
        <v>8245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8270</v>
      </c>
      <c r="O601">
        <f t="shared" si="46"/>
        <v>34</v>
      </c>
      <c r="P601">
        <f t="shared" si="47"/>
        <v>121.43</v>
      </c>
      <c r="Q601" s="10" t="s">
        <v>8329</v>
      </c>
      <c r="R601" t="s">
        <v>8341</v>
      </c>
      <c r="S601" s="14">
        <f t="shared" si="48"/>
        <v>41948.00209490741</v>
      </c>
      <c r="T601" s="14">
        <f t="shared" si="49"/>
        <v>42140.921064814815</v>
      </c>
      <c r="U601">
        <f t="shared" si="45"/>
        <v>2014</v>
      </c>
    </row>
    <row r="602" spans="1:21" ht="60" hidden="1" x14ac:dyDescent="0.25">
      <c r="A602">
        <v>599</v>
      </c>
      <c r="B602" s="3" t="s">
        <v>600</v>
      </c>
      <c r="C602" s="3" t="s">
        <v>4709</v>
      </c>
      <c r="D602" s="6">
        <v>50000</v>
      </c>
      <c r="E602" s="8">
        <v>31</v>
      </c>
      <c r="F602" t="s">
        <v>8220</v>
      </c>
      <c r="G602" t="s">
        <v>8223</v>
      </c>
      <c r="H602" t="s">
        <v>8245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8270</v>
      </c>
      <c r="O602">
        <f t="shared" si="46"/>
        <v>0</v>
      </c>
      <c r="P602">
        <f t="shared" si="47"/>
        <v>15.5</v>
      </c>
      <c r="Q602" s="10" t="s">
        <v>8329</v>
      </c>
      <c r="R602" t="s">
        <v>8341</v>
      </c>
      <c r="S602" s="14">
        <f t="shared" si="48"/>
        <v>42047.812523148154</v>
      </c>
      <c r="T602" s="14">
        <f t="shared" si="49"/>
        <v>42307.034074074079</v>
      </c>
      <c r="U602">
        <f t="shared" si="45"/>
        <v>2015</v>
      </c>
    </row>
    <row r="603" spans="1:21" ht="30" hidden="1" x14ac:dyDescent="0.25">
      <c r="A603">
        <v>600</v>
      </c>
      <c r="B603" s="3" t="s">
        <v>601</v>
      </c>
      <c r="C603" s="3" t="s">
        <v>4710</v>
      </c>
      <c r="D603" s="6">
        <v>5000</v>
      </c>
      <c r="E603" s="8">
        <v>100</v>
      </c>
      <c r="F603" t="s">
        <v>8219</v>
      </c>
      <c r="G603" t="s">
        <v>8223</v>
      </c>
      <c r="H603" t="s">
        <v>8245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8270</v>
      </c>
      <c r="O603">
        <f t="shared" si="46"/>
        <v>2</v>
      </c>
      <c r="P603">
        <f t="shared" si="47"/>
        <v>100</v>
      </c>
      <c r="Q603" s="10" t="s">
        <v>8329</v>
      </c>
      <c r="R603" t="s">
        <v>8341</v>
      </c>
      <c r="S603" s="14">
        <f t="shared" si="48"/>
        <v>42073.798171296294</v>
      </c>
      <c r="T603" s="14">
        <f t="shared" si="49"/>
        <v>42086.83085648148</v>
      </c>
      <c r="U603">
        <f t="shared" si="45"/>
        <v>2015</v>
      </c>
    </row>
    <row r="604" spans="1:21" ht="60" hidden="1" x14ac:dyDescent="0.25">
      <c r="A604">
        <v>601</v>
      </c>
      <c r="B604" s="3" t="s">
        <v>602</v>
      </c>
      <c r="C604" s="3" t="s">
        <v>4711</v>
      </c>
      <c r="D604" s="6">
        <v>10000</v>
      </c>
      <c r="E604" s="8">
        <v>140</v>
      </c>
      <c r="F604" t="s">
        <v>8219</v>
      </c>
      <c r="G604" t="s">
        <v>8228</v>
      </c>
      <c r="H604" t="s">
        <v>8250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8270</v>
      </c>
      <c r="O604">
        <f t="shared" si="46"/>
        <v>1</v>
      </c>
      <c r="P604">
        <f t="shared" si="47"/>
        <v>23.33</v>
      </c>
      <c r="Q604" s="10" t="s">
        <v>8329</v>
      </c>
      <c r="R604" t="s">
        <v>8341</v>
      </c>
      <c r="S604" s="14">
        <f t="shared" si="48"/>
        <v>41969.858090277776</v>
      </c>
      <c r="T604" s="14">
        <f t="shared" si="49"/>
        <v>42328.560613425929</v>
      </c>
      <c r="U604">
        <f t="shared" si="45"/>
        <v>2014</v>
      </c>
    </row>
    <row r="605" spans="1:21" ht="45" hidden="1" x14ac:dyDescent="0.25">
      <c r="A605">
        <v>602</v>
      </c>
      <c r="B605" s="3" t="s">
        <v>603</v>
      </c>
      <c r="C605" s="3" t="s">
        <v>4712</v>
      </c>
      <c r="D605" s="6">
        <v>70000</v>
      </c>
      <c r="E605" s="8">
        <v>0</v>
      </c>
      <c r="F605" t="s">
        <v>8219</v>
      </c>
      <c r="G605" t="s">
        <v>8223</v>
      </c>
      <c r="H605" t="s">
        <v>8245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8270</v>
      </c>
      <c r="O605">
        <f t="shared" si="46"/>
        <v>0</v>
      </c>
      <c r="P605">
        <f t="shared" si="47"/>
        <v>0</v>
      </c>
      <c r="Q605" s="10" t="s">
        <v>8329</v>
      </c>
      <c r="R605" t="s">
        <v>8341</v>
      </c>
      <c r="S605" s="14">
        <f t="shared" si="48"/>
        <v>42143.79415509259</v>
      </c>
      <c r="T605" s="14">
        <f t="shared" si="49"/>
        <v>42585.031782407401</v>
      </c>
      <c r="U605">
        <f t="shared" si="45"/>
        <v>2015</v>
      </c>
    </row>
    <row r="606" spans="1:21" ht="45" hidden="1" x14ac:dyDescent="0.25">
      <c r="A606">
        <v>603</v>
      </c>
      <c r="B606" s="3" t="s">
        <v>604</v>
      </c>
      <c r="C606" s="3" t="s">
        <v>4713</v>
      </c>
      <c r="D606" s="6">
        <v>15000</v>
      </c>
      <c r="E606" s="8">
        <v>590.02</v>
      </c>
      <c r="F606" t="s">
        <v>8219</v>
      </c>
      <c r="G606" t="s">
        <v>8223</v>
      </c>
      <c r="H606" t="s">
        <v>8245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8270</v>
      </c>
      <c r="O606">
        <f t="shared" si="46"/>
        <v>4</v>
      </c>
      <c r="P606">
        <f t="shared" si="47"/>
        <v>45.39</v>
      </c>
      <c r="Q606" s="10" t="s">
        <v>8329</v>
      </c>
      <c r="R606" t="s">
        <v>8341</v>
      </c>
      <c r="S606" s="14">
        <f t="shared" si="48"/>
        <v>41835.639155092591</v>
      </c>
      <c r="T606" s="14">
        <f t="shared" si="49"/>
        <v>42247.496759259258</v>
      </c>
      <c r="U606">
        <f t="shared" si="45"/>
        <v>2014</v>
      </c>
    </row>
    <row r="607" spans="1:21" ht="60" hidden="1" x14ac:dyDescent="0.25">
      <c r="A607">
        <v>604</v>
      </c>
      <c r="B607" s="3" t="s">
        <v>605</v>
      </c>
      <c r="C607" s="3" t="s">
        <v>4714</v>
      </c>
      <c r="D607" s="6">
        <v>1500</v>
      </c>
      <c r="E607" s="8">
        <v>0</v>
      </c>
      <c r="F607" t="s">
        <v>8219</v>
      </c>
      <c r="G607" t="s">
        <v>8223</v>
      </c>
      <c r="H607" t="s">
        <v>8245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8270</v>
      </c>
      <c r="O607">
        <f t="shared" si="46"/>
        <v>0</v>
      </c>
      <c r="P607">
        <f t="shared" si="47"/>
        <v>0</v>
      </c>
      <c r="Q607" s="10" t="s">
        <v>8329</v>
      </c>
      <c r="R607" t="s">
        <v>8341</v>
      </c>
      <c r="S607" s="14">
        <f t="shared" si="48"/>
        <v>41849.035370370373</v>
      </c>
      <c r="T607" s="14">
        <f t="shared" si="49"/>
        <v>42515.061805555553</v>
      </c>
      <c r="U607">
        <f t="shared" si="45"/>
        <v>2014</v>
      </c>
    </row>
    <row r="608" spans="1:21" ht="30" hidden="1" x14ac:dyDescent="0.25">
      <c r="A608">
        <v>605</v>
      </c>
      <c r="B608" s="3" t="s">
        <v>606</v>
      </c>
      <c r="C608" s="3" t="s">
        <v>4715</v>
      </c>
      <c r="D608" s="6">
        <v>5000</v>
      </c>
      <c r="E608" s="8">
        <v>131</v>
      </c>
      <c r="F608" t="s">
        <v>8219</v>
      </c>
      <c r="G608" t="s">
        <v>8223</v>
      </c>
      <c r="H608" t="s">
        <v>8245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8270</v>
      </c>
      <c r="O608">
        <f t="shared" si="46"/>
        <v>3</v>
      </c>
      <c r="P608">
        <f t="shared" si="47"/>
        <v>16.38</v>
      </c>
      <c r="Q608" s="10" t="s">
        <v>8329</v>
      </c>
      <c r="R608" t="s">
        <v>8341</v>
      </c>
      <c r="S608" s="14">
        <f t="shared" si="48"/>
        <v>42194.357731481476</v>
      </c>
      <c r="T608" s="14">
        <f t="shared" si="49"/>
        <v>42242.122210648144</v>
      </c>
      <c r="U608">
        <f t="shared" si="45"/>
        <v>2015</v>
      </c>
    </row>
    <row r="609" spans="1:21" ht="60" hidden="1" x14ac:dyDescent="0.25">
      <c r="A609">
        <v>606</v>
      </c>
      <c r="B609" s="3" t="s">
        <v>607</v>
      </c>
      <c r="C609" s="3" t="s">
        <v>4716</v>
      </c>
      <c r="D609" s="6">
        <v>5000</v>
      </c>
      <c r="E609" s="8">
        <v>10</v>
      </c>
      <c r="F609" t="s">
        <v>8219</v>
      </c>
      <c r="G609" t="s">
        <v>8232</v>
      </c>
      <c r="H609" t="s">
        <v>8248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8270</v>
      </c>
      <c r="O609">
        <f t="shared" si="46"/>
        <v>0</v>
      </c>
      <c r="P609">
        <f t="shared" si="47"/>
        <v>10</v>
      </c>
      <c r="Q609" s="10" t="s">
        <v>8329</v>
      </c>
      <c r="R609" t="s">
        <v>8341</v>
      </c>
      <c r="S609" s="14">
        <f t="shared" si="48"/>
        <v>42102.650567129633</v>
      </c>
      <c r="T609" s="14">
        <f t="shared" si="49"/>
        <v>42761.376238425932</v>
      </c>
      <c r="U609">
        <f t="shared" si="45"/>
        <v>2015</v>
      </c>
    </row>
    <row r="610" spans="1:21" ht="60" hidden="1" x14ac:dyDescent="0.25">
      <c r="A610">
        <v>607</v>
      </c>
      <c r="B610" s="3" t="s">
        <v>608</v>
      </c>
      <c r="C610" s="3" t="s">
        <v>4717</v>
      </c>
      <c r="D610" s="6">
        <v>250</v>
      </c>
      <c r="E610" s="8">
        <v>0</v>
      </c>
      <c r="F610" t="s">
        <v>8219</v>
      </c>
      <c r="G610" t="s">
        <v>8223</v>
      </c>
      <c r="H610" t="s">
        <v>8245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8270</v>
      </c>
      <c r="O610">
        <f t="shared" si="46"/>
        <v>0</v>
      </c>
      <c r="P610">
        <f t="shared" si="47"/>
        <v>0</v>
      </c>
      <c r="Q610" s="10" t="s">
        <v>8329</v>
      </c>
      <c r="R610" t="s">
        <v>8341</v>
      </c>
      <c r="S610" s="14">
        <f t="shared" si="48"/>
        <v>42300.825648148151</v>
      </c>
      <c r="T610" s="14">
        <f t="shared" si="49"/>
        <v>42087.343090277776</v>
      </c>
      <c r="U610">
        <f t="shared" si="45"/>
        <v>2015</v>
      </c>
    </row>
    <row r="611" spans="1:21" ht="60" hidden="1" x14ac:dyDescent="0.25">
      <c r="A611">
        <v>608</v>
      </c>
      <c r="B611" s="3" t="s">
        <v>609</v>
      </c>
      <c r="C611" s="3" t="s">
        <v>4718</v>
      </c>
      <c r="D611" s="6">
        <v>150000</v>
      </c>
      <c r="E611" s="8">
        <v>1461</v>
      </c>
      <c r="F611" t="s">
        <v>8219</v>
      </c>
      <c r="G611" t="s">
        <v>8223</v>
      </c>
      <c r="H611" t="s">
        <v>8245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8270</v>
      </c>
      <c r="O611">
        <f t="shared" si="46"/>
        <v>1</v>
      </c>
      <c r="P611">
        <f t="shared" si="47"/>
        <v>292.2</v>
      </c>
      <c r="Q611" s="10" t="s">
        <v>8329</v>
      </c>
      <c r="R611" t="s">
        <v>8341</v>
      </c>
      <c r="S611" s="14">
        <f t="shared" si="48"/>
        <v>42140.921064814815</v>
      </c>
      <c r="T611" s="14">
        <f t="shared" si="49"/>
        <v>42317.810219907406</v>
      </c>
      <c r="U611">
        <f t="shared" si="45"/>
        <v>2015</v>
      </c>
    </row>
    <row r="612" spans="1:21" ht="60" hidden="1" x14ac:dyDescent="0.25">
      <c r="A612">
        <v>609</v>
      </c>
      <c r="B612" s="3" t="s">
        <v>610</v>
      </c>
      <c r="C612" s="3" t="s">
        <v>4719</v>
      </c>
      <c r="D612" s="6">
        <v>780</v>
      </c>
      <c r="E612" s="8">
        <v>5</v>
      </c>
      <c r="F612" t="s">
        <v>8219</v>
      </c>
      <c r="G612" t="s">
        <v>8224</v>
      </c>
      <c r="H612" t="s">
        <v>8246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8270</v>
      </c>
      <c r="O612">
        <f t="shared" si="46"/>
        <v>1</v>
      </c>
      <c r="P612">
        <f t="shared" si="47"/>
        <v>5</v>
      </c>
      <c r="Q612" s="10" t="s">
        <v>8329</v>
      </c>
      <c r="R612" t="s">
        <v>8341</v>
      </c>
      <c r="S612" s="14">
        <f t="shared" si="48"/>
        <v>42307.034074074079</v>
      </c>
      <c r="T612" s="14">
        <f t="shared" si="49"/>
        <v>41908.650347222225</v>
      </c>
      <c r="U612">
        <f t="shared" si="45"/>
        <v>2015</v>
      </c>
    </row>
    <row r="613" spans="1:21" ht="45" hidden="1" x14ac:dyDescent="0.25">
      <c r="A613">
        <v>610</v>
      </c>
      <c r="B613" s="3" t="s">
        <v>611</v>
      </c>
      <c r="C613" s="3" t="s">
        <v>4720</v>
      </c>
      <c r="D613" s="6">
        <v>13803</v>
      </c>
      <c r="E613" s="8">
        <v>0</v>
      </c>
      <c r="F613" t="s">
        <v>8219</v>
      </c>
      <c r="G613" t="s">
        <v>8223</v>
      </c>
      <c r="H613" t="s">
        <v>8245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0" t="s">
        <v>8329</v>
      </c>
      <c r="R613" t="s">
        <v>8341</v>
      </c>
      <c r="S613" s="14">
        <f t="shared" si="48"/>
        <v>42086.83085648148</v>
      </c>
      <c r="T613" s="14">
        <f t="shared" si="49"/>
        <v>41831.716874999998</v>
      </c>
      <c r="U613">
        <f t="shared" si="45"/>
        <v>2015</v>
      </c>
    </row>
    <row r="614" spans="1:21" ht="60" hidden="1" x14ac:dyDescent="0.25">
      <c r="A614">
        <v>611</v>
      </c>
      <c r="B614" s="3" t="s">
        <v>612</v>
      </c>
      <c r="C614" s="3" t="s">
        <v>4721</v>
      </c>
      <c r="D614" s="6">
        <v>80000</v>
      </c>
      <c r="E614" s="8">
        <v>0</v>
      </c>
      <c r="F614" t="s">
        <v>8219</v>
      </c>
      <c r="G614" t="s">
        <v>8229</v>
      </c>
      <c r="H614" t="s">
        <v>8248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0" t="s">
        <v>8329</v>
      </c>
      <c r="R614" t="s">
        <v>8341</v>
      </c>
      <c r="S614" s="14">
        <f t="shared" si="48"/>
        <v>42328.560613425929</v>
      </c>
      <c r="T614" s="14">
        <f t="shared" si="49"/>
        <v>42528.987696759257</v>
      </c>
      <c r="U614">
        <f t="shared" si="45"/>
        <v>2015</v>
      </c>
    </row>
    <row r="615" spans="1:21" ht="30" hidden="1" x14ac:dyDescent="0.25">
      <c r="A615">
        <v>612</v>
      </c>
      <c r="B615" s="3" t="s">
        <v>613</v>
      </c>
      <c r="C615" s="3" t="s">
        <v>4722</v>
      </c>
      <c r="D615" s="6">
        <v>10000</v>
      </c>
      <c r="E615" s="8">
        <v>0</v>
      </c>
      <c r="F615" t="s">
        <v>8219</v>
      </c>
      <c r="G615" t="s">
        <v>8236</v>
      </c>
      <c r="H615" t="s">
        <v>8248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8270</v>
      </c>
      <c r="O615">
        <f t="shared" si="46"/>
        <v>0</v>
      </c>
      <c r="P615">
        <f t="shared" si="47"/>
        <v>0</v>
      </c>
      <c r="Q615" s="10" t="s">
        <v>8329</v>
      </c>
      <c r="R615" t="s">
        <v>8341</v>
      </c>
      <c r="S615" s="14">
        <f t="shared" si="48"/>
        <v>42585.031782407401</v>
      </c>
      <c r="T615" s="14">
        <f t="shared" si="49"/>
        <v>42532.774745370371</v>
      </c>
      <c r="U615">
        <f t="shared" si="45"/>
        <v>2016</v>
      </c>
    </row>
    <row r="616" spans="1:21" ht="60" hidden="1" x14ac:dyDescent="0.25">
      <c r="A616">
        <v>613</v>
      </c>
      <c r="B616" s="3" t="s">
        <v>614</v>
      </c>
      <c r="C616" s="3" t="s">
        <v>4723</v>
      </c>
      <c r="D616" s="6">
        <v>60000</v>
      </c>
      <c r="E616" s="8">
        <v>12818</v>
      </c>
      <c r="F616" t="s">
        <v>8219</v>
      </c>
      <c r="G616" t="s">
        <v>8223</v>
      </c>
      <c r="H616" t="s">
        <v>8245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8270</v>
      </c>
      <c r="O616">
        <f t="shared" si="46"/>
        <v>21</v>
      </c>
      <c r="P616">
        <f t="shared" si="47"/>
        <v>105.93</v>
      </c>
      <c r="Q616" s="10" t="s">
        <v>8329</v>
      </c>
      <c r="R616" t="s">
        <v>8341</v>
      </c>
      <c r="S616" s="14">
        <f t="shared" si="48"/>
        <v>42247.496759259258</v>
      </c>
      <c r="T616" s="14">
        <f t="shared" si="49"/>
        <v>42122.009224537032</v>
      </c>
      <c r="U616">
        <f t="shared" si="45"/>
        <v>2015</v>
      </c>
    </row>
    <row r="617" spans="1:21" ht="45" hidden="1" x14ac:dyDescent="0.25">
      <c r="A617">
        <v>614</v>
      </c>
      <c r="B617" s="3" t="s">
        <v>615</v>
      </c>
      <c r="C617" s="3" t="s">
        <v>4724</v>
      </c>
      <c r="D617" s="6">
        <v>10000</v>
      </c>
      <c r="E617" s="8">
        <v>0</v>
      </c>
      <c r="F617" t="s">
        <v>8219</v>
      </c>
      <c r="G617" t="s">
        <v>8223</v>
      </c>
      <c r="H617" t="s">
        <v>8245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0" t="s">
        <v>8329</v>
      </c>
      <c r="R617" t="s">
        <v>8341</v>
      </c>
      <c r="S617" s="14">
        <f t="shared" si="48"/>
        <v>42515.061805555553</v>
      </c>
      <c r="T617" s="14">
        <f t="shared" si="49"/>
        <v>42108.988900462966</v>
      </c>
      <c r="U617">
        <f t="shared" si="45"/>
        <v>2016</v>
      </c>
    </row>
    <row r="618" spans="1:21" ht="45" hidden="1" x14ac:dyDescent="0.25">
      <c r="A618">
        <v>615</v>
      </c>
      <c r="B618" s="3" t="s">
        <v>616</v>
      </c>
      <c r="C618" s="3" t="s">
        <v>4725</v>
      </c>
      <c r="D618" s="6">
        <v>515</v>
      </c>
      <c r="E618" s="8">
        <v>0</v>
      </c>
      <c r="F618" t="s">
        <v>8219</v>
      </c>
      <c r="G618" t="s">
        <v>8227</v>
      </c>
      <c r="H618" t="s">
        <v>8249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0" t="s">
        <v>8329</v>
      </c>
      <c r="R618" t="s">
        <v>8341</v>
      </c>
      <c r="S618" s="14">
        <f t="shared" si="48"/>
        <v>42242.122210648144</v>
      </c>
      <c r="T618" s="14">
        <f t="shared" si="49"/>
        <v>42790.895567129628</v>
      </c>
      <c r="U618">
        <f t="shared" si="45"/>
        <v>2015</v>
      </c>
    </row>
    <row r="619" spans="1:21" ht="60" hidden="1" x14ac:dyDescent="0.25">
      <c r="A619">
        <v>616</v>
      </c>
      <c r="B619" s="3" t="s">
        <v>617</v>
      </c>
      <c r="C619" s="3" t="s">
        <v>4726</v>
      </c>
      <c r="D619" s="6">
        <v>5000</v>
      </c>
      <c r="E619" s="8">
        <v>0</v>
      </c>
      <c r="F619" t="s">
        <v>8219</v>
      </c>
      <c r="G619" t="s">
        <v>8229</v>
      </c>
      <c r="H619" t="s">
        <v>8248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8270</v>
      </c>
      <c r="O619">
        <f t="shared" si="46"/>
        <v>0</v>
      </c>
      <c r="P619">
        <f t="shared" si="47"/>
        <v>0</v>
      </c>
      <c r="Q619" s="10" t="s">
        <v>8329</v>
      </c>
      <c r="R619" t="s">
        <v>8341</v>
      </c>
      <c r="S619" s="14">
        <f t="shared" si="48"/>
        <v>42761.376238425932</v>
      </c>
      <c r="T619" s="14">
        <f t="shared" si="49"/>
        <v>42198.559479166666</v>
      </c>
      <c r="U619">
        <f t="shared" si="45"/>
        <v>2017</v>
      </c>
    </row>
    <row r="620" spans="1:21" ht="60" hidden="1" x14ac:dyDescent="0.25">
      <c r="A620">
        <v>617</v>
      </c>
      <c r="B620" s="3" t="s">
        <v>618</v>
      </c>
      <c r="C620" s="3" t="s">
        <v>4727</v>
      </c>
      <c r="D620" s="6">
        <v>2000</v>
      </c>
      <c r="E620" s="8">
        <v>60</v>
      </c>
      <c r="F620" t="s">
        <v>8219</v>
      </c>
      <c r="G620" t="s">
        <v>8224</v>
      </c>
      <c r="H620" t="s">
        <v>8246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8270</v>
      </c>
      <c r="O620">
        <f t="shared" si="46"/>
        <v>3</v>
      </c>
      <c r="P620">
        <f t="shared" si="47"/>
        <v>20</v>
      </c>
      <c r="Q620" s="10" t="s">
        <v>8329</v>
      </c>
      <c r="R620" t="s">
        <v>8341</v>
      </c>
      <c r="S620" s="14">
        <f t="shared" si="48"/>
        <v>42087.343090277776</v>
      </c>
      <c r="T620" s="14">
        <f t="shared" si="49"/>
        <v>42384.306840277779</v>
      </c>
      <c r="U620">
        <f t="shared" si="45"/>
        <v>2015</v>
      </c>
    </row>
    <row r="621" spans="1:21" ht="60" hidden="1" x14ac:dyDescent="0.25">
      <c r="A621">
        <v>618</v>
      </c>
      <c r="B621" s="3" t="s">
        <v>619</v>
      </c>
      <c r="C621" s="3" t="s">
        <v>4728</v>
      </c>
      <c r="D621" s="6">
        <v>400</v>
      </c>
      <c r="E621" s="8">
        <v>0</v>
      </c>
      <c r="F621" t="s">
        <v>8219</v>
      </c>
      <c r="G621" t="s">
        <v>8223</v>
      </c>
      <c r="H621" t="s">
        <v>8245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8270</v>
      </c>
      <c r="O621">
        <f t="shared" si="46"/>
        <v>0</v>
      </c>
      <c r="P621">
        <f t="shared" si="47"/>
        <v>0</v>
      </c>
      <c r="Q621" s="10" t="s">
        <v>8329</v>
      </c>
      <c r="R621" t="s">
        <v>8341</v>
      </c>
      <c r="S621" s="14">
        <f t="shared" si="48"/>
        <v>42317.810219907406</v>
      </c>
      <c r="T621" s="14">
        <f t="shared" si="49"/>
        <v>41803.692789351851</v>
      </c>
      <c r="U621">
        <f t="shared" si="45"/>
        <v>2015</v>
      </c>
    </row>
    <row r="622" spans="1:21" ht="30" hidden="1" x14ac:dyDescent="0.25">
      <c r="A622">
        <v>619</v>
      </c>
      <c r="B622" s="3" t="s">
        <v>620</v>
      </c>
      <c r="C622" s="3" t="s">
        <v>4729</v>
      </c>
      <c r="D622" s="6">
        <v>2500000</v>
      </c>
      <c r="E622" s="8">
        <v>1</v>
      </c>
      <c r="F622" t="s">
        <v>8219</v>
      </c>
      <c r="G622" t="s">
        <v>8223</v>
      </c>
      <c r="H622" t="s">
        <v>8245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0</v>
      </c>
      <c r="P622">
        <f t="shared" si="47"/>
        <v>1</v>
      </c>
      <c r="Q622" s="10" t="s">
        <v>8329</v>
      </c>
      <c r="R622" t="s">
        <v>8341</v>
      </c>
      <c r="S622" s="14">
        <f t="shared" si="48"/>
        <v>41908.650347222225</v>
      </c>
      <c r="T622" s="14">
        <f t="shared" si="49"/>
        <v>42474.637824074074</v>
      </c>
      <c r="U622">
        <f t="shared" si="45"/>
        <v>2014</v>
      </c>
    </row>
    <row r="623" spans="1:21" ht="45" hidden="1" x14ac:dyDescent="0.25">
      <c r="A623">
        <v>620</v>
      </c>
      <c r="B623" s="3" t="s">
        <v>621</v>
      </c>
      <c r="C623" s="3" t="s">
        <v>4730</v>
      </c>
      <c r="D623" s="6">
        <v>30000</v>
      </c>
      <c r="E623" s="8">
        <v>300</v>
      </c>
      <c r="F623" t="s">
        <v>8219</v>
      </c>
      <c r="G623" t="s">
        <v>8228</v>
      </c>
      <c r="H623" t="s">
        <v>8250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8270</v>
      </c>
      <c r="O623">
        <f t="shared" si="46"/>
        <v>1</v>
      </c>
      <c r="P623">
        <f t="shared" si="47"/>
        <v>300</v>
      </c>
      <c r="Q623" s="10" t="s">
        <v>8329</v>
      </c>
      <c r="R623" t="s">
        <v>8341</v>
      </c>
      <c r="S623" s="14">
        <f t="shared" si="48"/>
        <v>41831.716874999998</v>
      </c>
      <c r="T623" s="14">
        <f t="shared" si="49"/>
        <v>42223.619456018518</v>
      </c>
      <c r="U623">
        <f t="shared" si="45"/>
        <v>2014</v>
      </c>
    </row>
    <row r="624" spans="1:21" ht="60" hidden="1" x14ac:dyDescent="0.25">
      <c r="A624">
        <v>621</v>
      </c>
      <c r="B624" s="3" t="s">
        <v>622</v>
      </c>
      <c r="C624" s="3" t="s">
        <v>4731</v>
      </c>
      <c r="D624" s="6">
        <v>25000</v>
      </c>
      <c r="E624" s="8">
        <v>261</v>
      </c>
      <c r="F624" t="s">
        <v>8219</v>
      </c>
      <c r="G624" t="s">
        <v>8223</v>
      </c>
      <c r="H624" t="s">
        <v>8245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8270</v>
      </c>
      <c r="O624">
        <f t="shared" si="46"/>
        <v>1</v>
      </c>
      <c r="P624">
        <f t="shared" si="47"/>
        <v>87</v>
      </c>
      <c r="Q624" s="10" t="s">
        <v>8329</v>
      </c>
      <c r="R624" t="s">
        <v>8341</v>
      </c>
      <c r="S624" s="14">
        <f t="shared" si="48"/>
        <v>42528.987696759257</v>
      </c>
      <c r="T624" s="14">
        <f t="shared" si="49"/>
        <v>42489.772326388891</v>
      </c>
      <c r="U624">
        <f t="shared" si="45"/>
        <v>2016</v>
      </c>
    </row>
    <row r="625" spans="1:21" ht="60" hidden="1" x14ac:dyDescent="0.25">
      <c r="A625">
        <v>622</v>
      </c>
      <c r="B625" s="3" t="s">
        <v>623</v>
      </c>
      <c r="C625" s="3" t="s">
        <v>4732</v>
      </c>
      <c r="D625" s="6">
        <v>6000</v>
      </c>
      <c r="E625" s="8">
        <v>341</v>
      </c>
      <c r="F625" t="s">
        <v>8219</v>
      </c>
      <c r="G625" t="s">
        <v>8223</v>
      </c>
      <c r="H625" t="s">
        <v>8245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8270</v>
      </c>
      <c r="O625">
        <f t="shared" si="46"/>
        <v>6</v>
      </c>
      <c r="P625">
        <f t="shared" si="47"/>
        <v>37.89</v>
      </c>
      <c r="Q625" s="10" t="s">
        <v>8329</v>
      </c>
      <c r="R625" t="s">
        <v>8341</v>
      </c>
      <c r="S625" s="14">
        <f t="shared" si="48"/>
        <v>42532.774745370371</v>
      </c>
      <c r="T625" s="14">
        <f t="shared" si="49"/>
        <v>42303.659317129626</v>
      </c>
      <c r="U625">
        <f t="shared" si="45"/>
        <v>2016</v>
      </c>
    </row>
    <row r="626" spans="1:21" ht="60" hidden="1" x14ac:dyDescent="0.25">
      <c r="A626">
        <v>623</v>
      </c>
      <c r="B626" s="3" t="s">
        <v>624</v>
      </c>
      <c r="C626" s="3" t="s">
        <v>4733</v>
      </c>
      <c r="D626" s="6">
        <v>75000</v>
      </c>
      <c r="E626" s="8">
        <v>0</v>
      </c>
      <c r="F626" t="s">
        <v>8219</v>
      </c>
      <c r="G626" t="s">
        <v>8225</v>
      </c>
      <c r="H626" t="s">
        <v>8247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0" t="s">
        <v>8329</v>
      </c>
      <c r="R626" t="s">
        <v>8341</v>
      </c>
      <c r="S626" s="14">
        <f t="shared" si="48"/>
        <v>42122.009224537032</v>
      </c>
      <c r="T626" s="14">
        <f t="shared" si="49"/>
        <v>42507.29932870371</v>
      </c>
      <c r="U626">
        <f t="shared" si="45"/>
        <v>2015</v>
      </c>
    </row>
    <row r="627" spans="1:21" ht="45" hidden="1" x14ac:dyDescent="0.25">
      <c r="A627">
        <v>624</v>
      </c>
      <c r="B627" s="3" t="s">
        <v>625</v>
      </c>
      <c r="C627" s="3" t="s">
        <v>4734</v>
      </c>
      <c r="D627" s="6">
        <v>5000</v>
      </c>
      <c r="E627" s="8">
        <v>0</v>
      </c>
      <c r="F627" t="s">
        <v>8219</v>
      </c>
      <c r="G627" t="s">
        <v>8223</v>
      </c>
      <c r="H627" t="s">
        <v>8245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0" t="s">
        <v>8329</v>
      </c>
      <c r="R627" t="s">
        <v>8341</v>
      </c>
      <c r="S627" s="14">
        <f t="shared" si="48"/>
        <v>42108.988900462966</v>
      </c>
      <c r="T627" s="14">
        <f t="shared" si="49"/>
        <v>42031.928576388891</v>
      </c>
      <c r="U627">
        <f t="shared" si="45"/>
        <v>2015</v>
      </c>
    </row>
    <row r="628" spans="1:21" ht="60" hidden="1" x14ac:dyDescent="0.25">
      <c r="A628">
        <v>625</v>
      </c>
      <c r="B628" s="3" t="s">
        <v>626</v>
      </c>
      <c r="C628" s="3" t="s">
        <v>4735</v>
      </c>
      <c r="D628" s="6">
        <v>25000</v>
      </c>
      <c r="E628" s="8">
        <v>0</v>
      </c>
      <c r="F628" t="s">
        <v>8219</v>
      </c>
      <c r="G628" t="s">
        <v>8228</v>
      </c>
      <c r="H628" t="s">
        <v>8250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8270</v>
      </c>
      <c r="O628">
        <f t="shared" si="46"/>
        <v>0</v>
      </c>
      <c r="P628">
        <f t="shared" si="47"/>
        <v>0</v>
      </c>
      <c r="Q628" s="10" t="s">
        <v>8329</v>
      </c>
      <c r="R628" t="s">
        <v>8341</v>
      </c>
      <c r="S628" s="14">
        <f t="shared" si="48"/>
        <v>42790.895567129628</v>
      </c>
      <c r="T628" s="14">
        <f t="shared" si="49"/>
        <v>42076.092152777783</v>
      </c>
      <c r="U628">
        <f t="shared" si="45"/>
        <v>2017</v>
      </c>
    </row>
    <row r="629" spans="1:21" ht="60" hidden="1" x14ac:dyDescent="0.25">
      <c r="A629">
        <v>626</v>
      </c>
      <c r="B629" s="3" t="s">
        <v>627</v>
      </c>
      <c r="C629" s="3" t="s">
        <v>4736</v>
      </c>
      <c r="D629" s="6">
        <v>25000</v>
      </c>
      <c r="E629" s="8">
        <v>4345</v>
      </c>
      <c r="F629" t="s">
        <v>8219</v>
      </c>
      <c r="G629" t="s">
        <v>8223</v>
      </c>
      <c r="H629" t="s">
        <v>8245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8270</v>
      </c>
      <c r="O629">
        <f t="shared" si="46"/>
        <v>17</v>
      </c>
      <c r="P629">
        <f t="shared" si="47"/>
        <v>111.41</v>
      </c>
      <c r="Q629" s="10" t="s">
        <v>8329</v>
      </c>
      <c r="R629" t="s">
        <v>8341</v>
      </c>
      <c r="S629" s="14">
        <f t="shared" si="48"/>
        <v>42198.559479166666</v>
      </c>
      <c r="T629" s="14">
        <f t="shared" si="49"/>
        <v>42131.455439814818</v>
      </c>
      <c r="U629">
        <f t="shared" si="45"/>
        <v>2015</v>
      </c>
    </row>
    <row r="630" spans="1:21" ht="60" hidden="1" x14ac:dyDescent="0.25">
      <c r="A630">
        <v>627</v>
      </c>
      <c r="B630" s="3" t="s">
        <v>628</v>
      </c>
      <c r="C630" s="3" t="s">
        <v>4737</v>
      </c>
      <c r="D630" s="6">
        <v>450000</v>
      </c>
      <c r="E630" s="8">
        <v>90</v>
      </c>
      <c r="F630" t="s">
        <v>8219</v>
      </c>
      <c r="G630" t="s">
        <v>8234</v>
      </c>
      <c r="H630" t="s">
        <v>8254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8270</v>
      </c>
      <c r="O630">
        <f t="shared" si="46"/>
        <v>0</v>
      </c>
      <c r="P630">
        <f t="shared" si="47"/>
        <v>90</v>
      </c>
      <c r="Q630" s="10" t="s">
        <v>8329</v>
      </c>
      <c r="R630" t="s">
        <v>8341</v>
      </c>
      <c r="S630" s="14">
        <f t="shared" si="48"/>
        <v>42384.306840277779</v>
      </c>
      <c r="T630" s="14">
        <f t="shared" si="49"/>
        <v>42762.962013888886</v>
      </c>
      <c r="U630">
        <f t="shared" si="45"/>
        <v>2016</v>
      </c>
    </row>
    <row r="631" spans="1:21" ht="45" hidden="1" x14ac:dyDescent="0.25">
      <c r="A631">
        <v>628</v>
      </c>
      <c r="B631" s="3" t="s">
        <v>629</v>
      </c>
      <c r="C631" s="3" t="s">
        <v>4738</v>
      </c>
      <c r="D631" s="6">
        <v>5000</v>
      </c>
      <c r="E631" s="8">
        <v>0</v>
      </c>
      <c r="F631" t="s">
        <v>8219</v>
      </c>
      <c r="G631" t="s">
        <v>8223</v>
      </c>
      <c r="H631" t="s">
        <v>8245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8270</v>
      </c>
      <c r="O631">
        <f t="shared" si="46"/>
        <v>0</v>
      </c>
      <c r="P631">
        <f t="shared" si="47"/>
        <v>0</v>
      </c>
      <c r="Q631" s="10" t="s">
        <v>8329</v>
      </c>
      <c r="R631" t="s">
        <v>8341</v>
      </c>
      <c r="S631" s="14">
        <f t="shared" si="48"/>
        <v>41803.692789351851</v>
      </c>
      <c r="T631" s="14">
        <f t="shared" si="49"/>
        <v>42759.593310185184</v>
      </c>
      <c r="U631">
        <f t="shared" si="45"/>
        <v>2014</v>
      </c>
    </row>
    <row r="632" spans="1:21" ht="60" hidden="1" x14ac:dyDescent="0.25">
      <c r="A632">
        <v>629</v>
      </c>
      <c r="B632" s="3" t="s">
        <v>630</v>
      </c>
      <c r="C632" s="3" t="s">
        <v>4739</v>
      </c>
      <c r="D632" s="6">
        <v>200000</v>
      </c>
      <c r="E632" s="8">
        <v>350</v>
      </c>
      <c r="F632" t="s">
        <v>8219</v>
      </c>
      <c r="G632" t="s">
        <v>8225</v>
      </c>
      <c r="H632" t="s">
        <v>8247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8270</v>
      </c>
      <c r="O632">
        <f t="shared" si="46"/>
        <v>0</v>
      </c>
      <c r="P632">
        <f t="shared" si="47"/>
        <v>116.67</v>
      </c>
      <c r="Q632" s="10" t="s">
        <v>8329</v>
      </c>
      <c r="R632" t="s">
        <v>8341</v>
      </c>
      <c r="S632" s="14">
        <f t="shared" si="48"/>
        <v>42474.637824074074</v>
      </c>
      <c r="T632" s="14">
        <f t="shared" si="49"/>
        <v>41865.583275462966</v>
      </c>
      <c r="U632">
        <f t="shared" si="45"/>
        <v>2016</v>
      </c>
    </row>
    <row r="633" spans="1:21" ht="60" hidden="1" x14ac:dyDescent="0.25">
      <c r="A633">
        <v>630</v>
      </c>
      <c r="B633" s="3" t="s">
        <v>631</v>
      </c>
      <c r="C633" s="3" t="s">
        <v>4740</v>
      </c>
      <c r="D633" s="6">
        <v>11999</v>
      </c>
      <c r="E633" s="8">
        <v>10</v>
      </c>
      <c r="F633" t="s">
        <v>8219</v>
      </c>
      <c r="G633" t="s">
        <v>8223</v>
      </c>
      <c r="H633" t="s">
        <v>8245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8270</v>
      </c>
      <c r="O633">
        <f t="shared" si="46"/>
        <v>0</v>
      </c>
      <c r="P633">
        <f t="shared" si="47"/>
        <v>10</v>
      </c>
      <c r="Q633" s="10" t="s">
        <v>8329</v>
      </c>
      <c r="R633" t="s">
        <v>8341</v>
      </c>
      <c r="S633" s="14">
        <f t="shared" si="48"/>
        <v>42223.619456018518</v>
      </c>
      <c r="T633" s="14">
        <f t="shared" si="49"/>
        <v>42683.420312500006</v>
      </c>
      <c r="U633">
        <f t="shared" si="45"/>
        <v>2015</v>
      </c>
    </row>
    <row r="634" spans="1:21" ht="45" hidden="1" x14ac:dyDescent="0.25">
      <c r="A634">
        <v>631</v>
      </c>
      <c r="B634" s="3" t="s">
        <v>632</v>
      </c>
      <c r="C634" s="3" t="s">
        <v>4741</v>
      </c>
      <c r="D634" s="6">
        <v>50000</v>
      </c>
      <c r="E634" s="8">
        <v>690</v>
      </c>
      <c r="F634" t="s">
        <v>8219</v>
      </c>
      <c r="G634" t="s">
        <v>8228</v>
      </c>
      <c r="H634" t="s">
        <v>8250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8270</v>
      </c>
      <c r="O634">
        <f t="shared" si="46"/>
        <v>1</v>
      </c>
      <c r="P634">
        <f t="shared" si="47"/>
        <v>76.67</v>
      </c>
      <c r="Q634" s="10" t="s">
        <v>8329</v>
      </c>
      <c r="R634" t="s">
        <v>8341</v>
      </c>
      <c r="S634" s="14">
        <f t="shared" si="48"/>
        <v>42489.772326388891</v>
      </c>
      <c r="T634" s="14">
        <f t="shared" si="49"/>
        <v>42199.57</v>
      </c>
      <c r="U634">
        <f t="shared" si="45"/>
        <v>2016</v>
      </c>
    </row>
    <row r="635" spans="1:21" ht="45" hidden="1" x14ac:dyDescent="0.25">
      <c r="A635">
        <v>632</v>
      </c>
      <c r="B635" s="3" t="s">
        <v>633</v>
      </c>
      <c r="C635" s="3" t="s">
        <v>4742</v>
      </c>
      <c r="D635" s="6">
        <v>20000</v>
      </c>
      <c r="E635" s="8">
        <v>0</v>
      </c>
      <c r="F635" t="s">
        <v>8219</v>
      </c>
      <c r="G635" t="s">
        <v>8232</v>
      </c>
      <c r="H635" t="s">
        <v>8248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8270</v>
      </c>
      <c r="O635">
        <f t="shared" si="46"/>
        <v>0</v>
      </c>
      <c r="P635">
        <f t="shared" si="47"/>
        <v>0</v>
      </c>
      <c r="Q635" s="10" t="s">
        <v>8329</v>
      </c>
      <c r="R635" t="s">
        <v>8341</v>
      </c>
      <c r="S635" s="14">
        <f t="shared" si="48"/>
        <v>42303.659317129626</v>
      </c>
      <c r="T635" s="14">
        <f t="shared" si="49"/>
        <v>42199.651319444441</v>
      </c>
      <c r="U635">
        <f t="shared" si="45"/>
        <v>2015</v>
      </c>
    </row>
    <row r="636" spans="1:21" ht="45" hidden="1" x14ac:dyDescent="0.25">
      <c r="A636">
        <v>633</v>
      </c>
      <c r="B636" s="3" t="s">
        <v>634</v>
      </c>
      <c r="C636" s="3" t="s">
        <v>4743</v>
      </c>
      <c r="D636" s="6">
        <v>10000</v>
      </c>
      <c r="E636" s="8">
        <v>1245</v>
      </c>
      <c r="F636" t="s">
        <v>8219</v>
      </c>
      <c r="G636" t="s">
        <v>8223</v>
      </c>
      <c r="H636" t="s">
        <v>8245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8270</v>
      </c>
      <c r="O636">
        <f t="shared" si="46"/>
        <v>12</v>
      </c>
      <c r="P636">
        <f t="shared" si="47"/>
        <v>49.8</v>
      </c>
      <c r="Q636" s="10" t="s">
        <v>8329</v>
      </c>
      <c r="R636" t="s">
        <v>8341</v>
      </c>
      <c r="S636" s="14">
        <f t="shared" si="48"/>
        <v>42507.29932870371</v>
      </c>
      <c r="T636" s="14">
        <f t="shared" si="49"/>
        <v>42100.642071759255</v>
      </c>
      <c r="U636">
        <f t="shared" si="45"/>
        <v>2016</v>
      </c>
    </row>
    <row r="637" spans="1:21" ht="45" hidden="1" x14ac:dyDescent="0.25">
      <c r="A637">
        <v>634</v>
      </c>
      <c r="B637" s="3" t="s">
        <v>635</v>
      </c>
      <c r="C637" s="3" t="s">
        <v>4744</v>
      </c>
      <c r="D637" s="6">
        <v>5000</v>
      </c>
      <c r="E637" s="8">
        <v>1</v>
      </c>
      <c r="F637" t="s">
        <v>8219</v>
      </c>
      <c r="G637" t="s">
        <v>8223</v>
      </c>
      <c r="H637" t="s">
        <v>8245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1</v>
      </c>
      <c r="Q637" s="10" t="s">
        <v>8329</v>
      </c>
      <c r="R637" t="s">
        <v>8341</v>
      </c>
      <c r="S637" s="14">
        <f t="shared" si="48"/>
        <v>42031.928576388891</v>
      </c>
      <c r="T637" s="14">
        <f t="shared" si="49"/>
        <v>41898.665960648148</v>
      </c>
      <c r="U637">
        <f t="shared" si="45"/>
        <v>2015</v>
      </c>
    </row>
    <row r="638" spans="1:21" ht="30" hidden="1" x14ac:dyDescent="0.25">
      <c r="A638">
        <v>635</v>
      </c>
      <c r="B638" s="3" t="s">
        <v>636</v>
      </c>
      <c r="C638" s="3" t="s">
        <v>4745</v>
      </c>
      <c r="D638" s="6">
        <v>25000</v>
      </c>
      <c r="E638" s="8">
        <v>2</v>
      </c>
      <c r="F638" t="s">
        <v>8219</v>
      </c>
      <c r="G638" t="s">
        <v>8223</v>
      </c>
      <c r="H638" t="s">
        <v>8245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2</v>
      </c>
      <c r="Q638" s="10" t="s">
        <v>8329</v>
      </c>
      <c r="R638" t="s">
        <v>8341</v>
      </c>
      <c r="S638" s="14">
        <f t="shared" si="48"/>
        <v>42076.092152777783</v>
      </c>
      <c r="T638" s="14">
        <f t="shared" si="49"/>
        <v>42564.026319444441</v>
      </c>
      <c r="U638">
        <f t="shared" si="45"/>
        <v>2015</v>
      </c>
    </row>
    <row r="639" spans="1:21" ht="45" hidden="1" x14ac:dyDescent="0.25">
      <c r="A639">
        <v>636</v>
      </c>
      <c r="B639" s="3" t="s">
        <v>637</v>
      </c>
      <c r="C639" s="3" t="s">
        <v>4746</v>
      </c>
      <c r="D639" s="6">
        <v>2000</v>
      </c>
      <c r="E639" s="8">
        <v>4</v>
      </c>
      <c r="F639" t="s">
        <v>8219</v>
      </c>
      <c r="G639" t="s">
        <v>8224</v>
      </c>
      <c r="H639" t="s">
        <v>8246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8270</v>
      </c>
      <c r="O639">
        <f t="shared" si="46"/>
        <v>0</v>
      </c>
      <c r="P639">
        <f t="shared" si="47"/>
        <v>4</v>
      </c>
      <c r="Q639" s="10" t="s">
        <v>8329</v>
      </c>
      <c r="R639" t="s">
        <v>8341</v>
      </c>
      <c r="S639" s="14">
        <f t="shared" si="48"/>
        <v>42131.455439814818</v>
      </c>
      <c r="T639" s="14">
        <f t="shared" si="49"/>
        <v>41832.852627314816</v>
      </c>
      <c r="U639">
        <f t="shared" si="45"/>
        <v>2015</v>
      </c>
    </row>
    <row r="640" spans="1:21" ht="60" hidden="1" x14ac:dyDescent="0.25">
      <c r="A640">
        <v>637</v>
      </c>
      <c r="B640" s="3" t="s">
        <v>638</v>
      </c>
      <c r="C640" s="3" t="s">
        <v>4747</v>
      </c>
      <c r="D640" s="6">
        <v>100000</v>
      </c>
      <c r="E640" s="8">
        <v>0</v>
      </c>
      <c r="F640" t="s">
        <v>8219</v>
      </c>
      <c r="G640" t="s">
        <v>8224</v>
      </c>
      <c r="H640" t="s">
        <v>8246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8270</v>
      </c>
      <c r="O640">
        <f t="shared" si="46"/>
        <v>0</v>
      </c>
      <c r="P640">
        <f t="shared" si="47"/>
        <v>0</v>
      </c>
      <c r="Q640" s="10" t="s">
        <v>8329</v>
      </c>
      <c r="R640" t="s">
        <v>8341</v>
      </c>
      <c r="S640" s="14">
        <f t="shared" si="48"/>
        <v>42762.962013888886</v>
      </c>
      <c r="T640" s="14">
        <f t="shared" si="49"/>
        <v>42416.767928240741</v>
      </c>
      <c r="U640">
        <f t="shared" si="45"/>
        <v>2017</v>
      </c>
    </row>
    <row r="641" spans="1:21" hidden="1" x14ac:dyDescent="0.25">
      <c r="A641">
        <v>638</v>
      </c>
      <c r="B641" s="3" t="s">
        <v>639</v>
      </c>
      <c r="C641" s="3" t="s">
        <v>4748</v>
      </c>
      <c r="D641" s="6">
        <v>200000</v>
      </c>
      <c r="E641" s="8">
        <v>18</v>
      </c>
      <c r="F641" t="s">
        <v>8219</v>
      </c>
      <c r="G641" t="s">
        <v>8235</v>
      </c>
      <c r="H641" t="s">
        <v>8248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8270</v>
      </c>
      <c r="O641">
        <f t="shared" si="46"/>
        <v>0</v>
      </c>
      <c r="P641">
        <f t="shared" si="47"/>
        <v>3</v>
      </c>
      <c r="Q641" s="10" t="s">
        <v>8329</v>
      </c>
      <c r="R641" t="s">
        <v>8341</v>
      </c>
      <c r="S641" s="14">
        <f t="shared" si="48"/>
        <v>42759.593310185184</v>
      </c>
      <c r="T641" s="14">
        <f t="shared" si="49"/>
        <v>41891.693379629629</v>
      </c>
      <c r="U641">
        <f t="shared" si="45"/>
        <v>2017</v>
      </c>
    </row>
    <row r="642" spans="1:21" ht="30" hidden="1" x14ac:dyDescent="0.25">
      <c r="A642">
        <v>639</v>
      </c>
      <c r="B642" s="3" t="s">
        <v>640</v>
      </c>
      <c r="C642" s="3" t="s">
        <v>4749</v>
      </c>
      <c r="D642" s="6">
        <v>1000000</v>
      </c>
      <c r="E642" s="8">
        <v>1</v>
      </c>
      <c r="F642" t="s">
        <v>8219</v>
      </c>
      <c r="G642" t="s">
        <v>8223</v>
      </c>
      <c r="H642" t="s">
        <v>8245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8270</v>
      </c>
      <c r="O642">
        <f t="shared" si="46"/>
        <v>0</v>
      </c>
      <c r="P642">
        <f t="shared" si="47"/>
        <v>1</v>
      </c>
      <c r="Q642" s="10" t="s">
        <v>8329</v>
      </c>
      <c r="R642" t="s">
        <v>8341</v>
      </c>
      <c r="S642" s="14">
        <f t="shared" si="48"/>
        <v>41865.583275462966</v>
      </c>
      <c r="T642" s="14">
        <f t="shared" si="49"/>
        <v>41877.912187499998</v>
      </c>
      <c r="U642">
        <f t="shared" si="45"/>
        <v>2014</v>
      </c>
    </row>
    <row r="643" spans="1:21" ht="60" hidden="1" x14ac:dyDescent="0.25">
      <c r="A643">
        <v>640</v>
      </c>
      <c r="B643" s="3" t="s">
        <v>641</v>
      </c>
      <c r="C643" s="3" t="s">
        <v>4750</v>
      </c>
      <c r="D643" s="6">
        <v>70</v>
      </c>
      <c r="E643" s="8">
        <v>101</v>
      </c>
      <c r="F643" t="s">
        <v>8218</v>
      </c>
      <c r="G643" t="s">
        <v>8229</v>
      </c>
      <c r="H643" t="s">
        <v>8248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8271</v>
      </c>
      <c r="O643">
        <f t="shared" si="46"/>
        <v>144</v>
      </c>
      <c r="P643">
        <f t="shared" si="47"/>
        <v>50.5</v>
      </c>
      <c r="Q643" s="10" t="s">
        <v>8329</v>
      </c>
      <c r="R643" t="s">
        <v>8350</v>
      </c>
      <c r="S643" s="14">
        <f t="shared" si="48"/>
        <v>42683.420312500006</v>
      </c>
      <c r="T643" s="14">
        <f t="shared" si="49"/>
        <v>41932.036851851852</v>
      </c>
      <c r="U643">
        <f t="shared" ref="U643:U706" si="50">YEAR(S643)</f>
        <v>2016</v>
      </c>
    </row>
    <row r="644" spans="1:21" ht="60" hidden="1" x14ac:dyDescent="0.25">
      <c r="A644">
        <v>641</v>
      </c>
      <c r="B644" s="3" t="s">
        <v>642</v>
      </c>
      <c r="C644" s="3" t="s">
        <v>4751</v>
      </c>
      <c r="D644" s="6">
        <v>40000</v>
      </c>
      <c r="E644" s="8">
        <v>47665</v>
      </c>
      <c r="F644" t="s">
        <v>8218</v>
      </c>
      <c r="G644" t="s">
        <v>8223</v>
      </c>
      <c r="H644" t="s">
        <v>8245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8271</v>
      </c>
      <c r="O644">
        <f t="shared" ref="O644:O707" si="51">ROUND(E644/D644*100,0)</f>
        <v>119</v>
      </c>
      <c r="P644">
        <f t="shared" ref="P644:P707" si="52">IFERROR(ROUND(E644/L644,2),0)</f>
        <v>151.32</v>
      </c>
      <c r="Q644" s="10" t="s">
        <v>8329</v>
      </c>
      <c r="R644" t="s">
        <v>8350</v>
      </c>
      <c r="S644" s="14">
        <f t="shared" ref="S644:S707" si="53">(((J644/60)/60)/24)+DATE(1970,1,1)</f>
        <v>42199.57</v>
      </c>
      <c r="T644" s="14">
        <f t="shared" ref="T644:T707" si="54">(((J654/60)/60)/24)+DATE(1970,1,1)</f>
        <v>41956.017488425925</v>
      </c>
      <c r="U644">
        <f t="shared" si="50"/>
        <v>2015</v>
      </c>
    </row>
    <row r="645" spans="1:21" ht="60" hidden="1" x14ac:dyDescent="0.25">
      <c r="A645">
        <v>642</v>
      </c>
      <c r="B645" s="3" t="s">
        <v>643</v>
      </c>
      <c r="C645" s="3" t="s">
        <v>4752</v>
      </c>
      <c r="D645" s="6">
        <v>20000</v>
      </c>
      <c r="E645" s="8">
        <v>292097</v>
      </c>
      <c r="F645" t="s">
        <v>8218</v>
      </c>
      <c r="G645" t="s">
        <v>8235</v>
      </c>
      <c r="H645" t="s">
        <v>8248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8271</v>
      </c>
      <c r="O645">
        <f t="shared" si="51"/>
        <v>1460</v>
      </c>
      <c r="P645">
        <f t="shared" si="52"/>
        <v>134.36000000000001</v>
      </c>
      <c r="Q645" s="10" t="s">
        <v>8329</v>
      </c>
      <c r="R645" t="s">
        <v>8350</v>
      </c>
      <c r="S645" s="14">
        <f t="shared" si="53"/>
        <v>42199.651319444441</v>
      </c>
      <c r="T645" s="14">
        <f t="shared" si="54"/>
        <v>42675.690393518518</v>
      </c>
      <c r="U645">
        <f t="shared" si="50"/>
        <v>2015</v>
      </c>
    </row>
    <row r="646" spans="1:21" ht="45" hidden="1" x14ac:dyDescent="0.25">
      <c r="A646">
        <v>643</v>
      </c>
      <c r="B646" s="3" t="s">
        <v>644</v>
      </c>
      <c r="C646" s="3" t="s">
        <v>4753</v>
      </c>
      <c r="D646" s="6">
        <v>25000</v>
      </c>
      <c r="E646" s="8">
        <v>26452</v>
      </c>
      <c r="F646" t="s">
        <v>8218</v>
      </c>
      <c r="G646" t="s">
        <v>8223</v>
      </c>
      <c r="H646" t="s">
        <v>8245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8271</v>
      </c>
      <c r="O646">
        <f t="shared" si="51"/>
        <v>106</v>
      </c>
      <c r="P646">
        <f t="shared" si="52"/>
        <v>174.03</v>
      </c>
      <c r="Q646" s="10" t="s">
        <v>8329</v>
      </c>
      <c r="R646" t="s">
        <v>8350</v>
      </c>
      <c r="S646" s="14">
        <f t="shared" si="53"/>
        <v>42100.642071759255</v>
      </c>
      <c r="T646" s="14">
        <f t="shared" si="54"/>
        <v>42199.618518518517</v>
      </c>
      <c r="U646">
        <f t="shared" si="50"/>
        <v>2015</v>
      </c>
    </row>
    <row r="647" spans="1:21" ht="60" hidden="1" x14ac:dyDescent="0.25">
      <c r="A647">
        <v>644</v>
      </c>
      <c r="B647" s="3" t="s">
        <v>645</v>
      </c>
      <c r="C647" s="3" t="s">
        <v>4754</v>
      </c>
      <c r="D647" s="6">
        <v>25000</v>
      </c>
      <c r="E647" s="8">
        <v>75029.48</v>
      </c>
      <c r="F647" t="s">
        <v>8218</v>
      </c>
      <c r="G647" t="s">
        <v>8223</v>
      </c>
      <c r="H647" t="s">
        <v>8245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8271</v>
      </c>
      <c r="O647">
        <f t="shared" si="51"/>
        <v>300</v>
      </c>
      <c r="P647">
        <f t="shared" si="52"/>
        <v>73.489999999999995</v>
      </c>
      <c r="Q647" s="10" t="s">
        <v>8329</v>
      </c>
      <c r="R647" t="s">
        <v>8350</v>
      </c>
      <c r="S647" s="14">
        <f t="shared" si="53"/>
        <v>41898.665960648148</v>
      </c>
      <c r="T647" s="14">
        <f t="shared" si="54"/>
        <v>42163.957326388889</v>
      </c>
      <c r="U647">
        <f t="shared" si="50"/>
        <v>2014</v>
      </c>
    </row>
    <row r="648" spans="1:21" ht="30" hidden="1" x14ac:dyDescent="0.25">
      <c r="A648">
        <v>645</v>
      </c>
      <c r="B648" s="3" t="s">
        <v>646</v>
      </c>
      <c r="C648" s="3" t="s">
        <v>4755</v>
      </c>
      <c r="D648" s="6">
        <v>2000</v>
      </c>
      <c r="E648" s="8">
        <v>5574</v>
      </c>
      <c r="F648" t="s">
        <v>8218</v>
      </c>
      <c r="G648" t="s">
        <v>8223</v>
      </c>
      <c r="H648" t="s">
        <v>8245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8271</v>
      </c>
      <c r="O648">
        <f t="shared" si="51"/>
        <v>279</v>
      </c>
      <c r="P648">
        <f t="shared" si="52"/>
        <v>23.52</v>
      </c>
      <c r="Q648" s="10" t="s">
        <v>8329</v>
      </c>
      <c r="R648" t="s">
        <v>8350</v>
      </c>
      <c r="S648" s="14">
        <f t="shared" si="53"/>
        <v>42564.026319444441</v>
      </c>
      <c r="T648" s="14">
        <f t="shared" si="54"/>
        <v>42045.957314814819</v>
      </c>
      <c r="U648">
        <f t="shared" si="50"/>
        <v>2016</v>
      </c>
    </row>
    <row r="649" spans="1:21" ht="60" hidden="1" x14ac:dyDescent="0.25">
      <c r="A649">
        <v>646</v>
      </c>
      <c r="B649" s="3" t="s">
        <v>647</v>
      </c>
      <c r="C649" s="3" t="s">
        <v>4756</v>
      </c>
      <c r="D649" s="6">
        <v>800</v>
      </c>
      <c r="E649" s="8">
        <v>1055.01</v>
      </c>
      <c r="F649" t="s">
        <v>8218</v>
      </c>
      <c r="G649" t="s">
        <v>8223</v>
      </c>
      <c r="H649" t="s">
        <v>8245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8271</v>
      </c>
      <c r="O649">
        <f t="shared" si="51"/>
        <v>132</v>
      </c>
      <c r="P649">
        <f t="shared" si="52"/>
        <v>39.07</v>
      </c>
      <c r="Q649" s="10" t="s">
        <v>8329</v>
      </c>
      <c r="R649" t="s">
        <v>8350</v>
      </c>
      <c r="S649" s="14">
        <f t="shared" si="53"/>
        <v>41832.852627314816</v>
      </c>
      <c r="T649" s="14">
        <f t="shared" si="54"/>
        <v>42417.804618055554</v>
      </c>
      <c r="U649">
        <f t="shared" si="50"/>
        <v>2014</v>
      </c>
    </row>
    <row r="650" spans="1:21" ht="60" hidden="1" x14ac:dyDescent="0.25">
      <c r="A650">
        <v>647</v>
      </c>
      <c r="B650" s="3" t="s">
        <v>648</v>
      </c>
      <c r="C650" s="3" t="s">
        <v>4757</v>
      </c>
      <c r="D650" s="6">
        <v>2000</v>
      </c>
      <c r="E650" s="8">
        <v>2141</v>
      </c>
      <c r="F650" t="s">
        <v>8218</v>
      </c>
      <c r="G650" t="s">
        <v>8228</v>
      </c>
      <c r="H650" t="s">
        <v>8250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8271</v>
      </c>
      <c r="O650">
        <f t="shared" si="51"/>
        <v>107</v>
      </c>
      <c r="P650">
        <f t="shared" si="52"/>
        <v>125.94</v>
      </c>
      <c r="Q650" s="10" t="s">
        <v>8329</v>
      </c>
      <c r="R650" t="s">
        <v>8350</v>
      </c>
      <c r="S650" s="14">
        <f t="shared" si="53"/>
        <v>42416.767928240741</v>
      </c>
      <c r="T650" s="14">
        <f t="shared" si="54"/>
        <v>42331.84574074074</v>
      </c>
      <c r="U650">
        <f t="shared" si="50"/>
        <v>2016</v>
      </c>
    </row>
    <row r="651" spans="1:21" ht="30" hidden="1" x14ac:dyDescent="0.25">
      <c r="A651">
        <v>648</v>
      </c>
      <c r="B651" s="3" t="s">
        <v>649</v>
      </c>
      <c r="C651" s="3" t="s">
        <v>4758</v>
      </c>
      <c r="D651" s="6">
        <v>35000</v>
      </c>
      <c r="E651" s="8">
        <v>44388</v>
      </c>
      <c r="F651" t="s">
        <v>8218</v>
      </c>
      <c r="G651" t="s">
        <v>8223</v>
      </c>
      <c r="H651" t="s">
        <v>8245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8271</v>
      </c>
      <c r="O651">
        <f t="shared" si="51"/>
        <v>127</v>
      </c>
      <c r="P651">
        <f t="shared" si="52"/>
        <v>1644</v>
      </c>
      <c r="Q651" s="10" t="s">
        <v>8329</v>
      </c>
      <c r="R651" t="s">
        <v>8350</v>
      </c>
      <c r="S651" s="14">
        <f t="shared" si="53"/>
        <v>41891.693379629629</v>
      </c>
      <c r="T651" s="14">
        <f t="shared" si="54"/>
        <v>42179.160752314812</v>
      </c>
      <c r="U651">
        <f t="shared" si="50"/>
        <v>2014</v>
      </c>
    </row>
    <row r="652" spans="1:21" ht="60" hidden="1" x14ac:dyDescent="0.25">
      <c r="A652">
        <v>649</v>
      </c>
      <c r="B652" s="3" t="s">
        <v>650</v>
      </c>
      <c r="C652" s="3" t="s">
        <v>4759</v>
      </c>
      <c r="D652" s="6">
        <v>2500</v>
      </c>
      <c r="E652" s="8">
        <v>3499</v>
      </c>
      <c r="F652" t="s">
        <v>8218</v>
      </c>
      <c r="G652" t="s">
        <v>8223</v>
      </c>
      <c r="H652" t="s">
        <v>8245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8271</v>
      </c>
      <c r="O652">
        <f t="shared" si="51"/>
        <v>140</v>
      </c>
      <c r="P652">
        <f t="shared" si="52"/>
        <v>42.67</v>
      </c>
      <c r="Q652" s="10" t="s">
        <v>8329</v>
      </c>
      <c r="R652" t="s">
        <v>8350</v>
      </c>
      <c r="S652" s="14">
        <f t="shared" si="53"/>
        <v>41877.912187499998</v>
      </c>
      <c r="T652" s="14">
        <f t="shared" si="54"/>
        <v>42209.593692129631</v>
      </c>
      <c r="U652">
        <f t="shared" si="50"/>
        <v>2014</v>
      </c>
    </row>
    <row r="653" spans="1:21" ht="60" hidden="1" x14ac:dyDescent="0.25">
      <c r="A653">
        <v>650</v>
      </c>
      <c r="B653" s="3" t="s">
        <v>651</v>
      </c>
      <c r="C653" s="3" t="s">
        <v>4760</v>
      </c>
      <c r="D653" s="6">
        <v>1500</v>
      </c>
      <c r="E653" s="8">
        <v>1686</v>
      </c>
      <c r="F653" t="s">
        <v>8218</v>
      </c>
      <c r="G653" t="s">
        <v>8223</v>
      </c>
      <c r="H653" t="s">
        <v>8245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8271</v>
      </c>
      <c r="O653">
        <f t="shared" si="51"/>
        <v>112</v>
      </c>
      <c r="P653">
        <f t="shared" si="52"/>
        <v>35.130000000000003</v>
      </c>
      <c r="Q653" s="10" t="s">
        <v>8329</v>
      </c>
      <c r="R653" t="s">
        <v>8350</v>
      </c>
      <c r="S653" s="14">
        <f t="shared" si="53"/>
        <v>41932.036851851852</v>
      </c>
      <c r="T653" s="14">
        <f t="shared" si="54"/>
        <v>41922.741655092592</v>
      </c>
      <c r="U653">
        <f t="shared" si="50"/>
        <v>2014</v>
      </c>
    </row>
    <row r="654" spans="1:21" ht="60" hidden="1" x14ac:dyDescent="0.25">
      <c r="A654">
        <v>651</v>
      </c>
      <c r="B654" s="3" t="s">
        <v>652</v>
      </c>
      <c r="C654" s="3" t="s">
        <v>4761</v>
      </c>
      <c r="D654" s="6">
        <v>25000</v>
      </c>
      <c r="E654" s="8">
        <v>25132</v>
      </c>
      <c r="F654" t="s">
        <v>8218</v>
      </c>
      <c r="G654" t="s">
        <v>8223</v>
      </c>
      <c r="H654" t="s">
        <v>8245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8271</v>
      </c>
      <c r="O654">
        <f t="shared" si="51"/>
        <v>101</v>
      </c>
      <c r="P654">
        <f t="shared" si="52"/>
        <v>239.35</v>
      </c>
      <c r="Q654" s="10" t="s">
        <v>8329</v>
      </c>
      <c r="R654" t="s">
        <v>8350</v>
      </c>
      <c r="S654" s="14">
        <f t="shared" si="53"/>
        <v>41956.017488425925</v>
      </c>
      <c r="T654" s="14">
        <f t="shared" si="54"/>
        <v>42636.645358796297</v>
      </c>
      <c r="U654">
        <f t="shared" si="50"/>
        <v>2014</v>
      </c>
    </row>
    <row r="655" spans="1:21" ht="60" hidden="1" x14ac:dyDescent="0.25">
      <c r="A655">
        <v>652</v>
      </c>
      <c r="B655" s="3" t="s">
        <v>653</v>
      </c>
      <c r="C655" s="3" t="s">
        <v>4762</v>
      </c>
      <c r="D655" s="6">
        <v>3000</v>
      </c>
      <c r="E655" s="8">
        <v>3014</v>
      </c>
      <c r="F655" t="s">
        <v>8218</v>
      </c>
      <c r="G655" t="s">
        <v>8223</v>
      </c>
      <c r="H655" t="s">
        <v>8245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8271</v>
      </c>
      <c r="O655">
        <f t="shared" si="51"/>
        <v>100</v>
      </c>
      <c r="P655">
        <f t="shared" si="52"/>
        <v>107.64</v>
      </c>
      <c r="Q655" s="10" t="s">
        <v>8329</v>
      </c>
      <c r="R655" t="s">
        <v>8350</v>
      </c>
      <c r="S655" s="14">
        <f t="shared" si="53"/>
        <v>42675.690393518518</v>
      </c>
      <c r="T655" s="14">
        <f t="shared" si="54"/>
        <v>41990.438043981485</v>
      </c>
      <c r="U655">
        <f t="shared" si="50"/>
        <v>2016</v>
      </c>
    </row>
    <row r="656" spans="1:21" ht="60" hidden="1" x14ac:dyDescent="0.25">
      <c r="A656">
        <v>653</v>
      </c>
      <c r="B656" s="3" t="s">
        <v>654</v>
      </c>
      <c r="C656" s="3" t="s">
        <v>4763</v>
      </c>
      <c r="D656" s="6">
        <v>75000</v>
      </c>
      <c r="E656" s="8">
        <v>106084.5</v>
      </c>
      <c r="F656" t="s">
        <v>8218</v>
      </c>
      <c r="G656" t="s">
        <v>8223</v>
      </c>
      <c r="H656" t="s">
        <v>8245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8271</v>
      </c>
      <c r="O656">
        <f t="shared" si="51"/>
        <v>141</v>
      </c>
      <c r="P656">
        <f t="shared" si="52"/>
        <v>95.83</v>
      </c>
      <c r="Q656" s="10" t="s">
        <v>8329</v>
      </c>
      <c r="R656" t="s">
        <v>8350</v>
      </c>
      <c r="S656" s="14">
        <f t="shared" si="53"/>
        <v>42199.618518518517</v>
      </c>
      <c r="T656" s="14">
        <f t="shared" si="54"/>
        <v>42173.843240740738</v>
      </c>
      <c r="U656">
        <f t="shared" si="50"/>
        <v>2015</v>
      </c>
    </row>
    <row r="657" spans="1:21" ht="60" hidden="1" x14ac:dyDescent="0.25">
      <c r="A657">
        <v>654</v>
      </c>
      <c r="B657" s="3" t="s">
        <v>655</v>
      </c>
      <c r="C657" s="3" t="s">
        <v>4764</v>
      </c>
      <c r="D657" s="6">
        <v>12000</v>
      </c>
      <c r="E657" s="8">
        <v>32075</v>
      </c>
      <c r="F657" t="s">
        <v>8218</v>
      </c>
      <c r="G657" t="s">
        <v>8223</v>
      </c>
      <c r="H657" t="s">
        <v>8245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8271</v>
      </c>
      <c r="O657">
        <f t="shared" si="51"/>
        <v>267</v>
      </c>
      <c r="P657">
        <f t="shared" si="52"/>
        <v>31.66</v>
      </c>
      <c r="Q657" s="10" t="s">
        <v>8329</v>
      </c>
      <c r="R657" t="s">
        <v>8350</v>
      </c>
      <c r="S657" s="14">
        <f t="shared" si="53"/>
        <v>42163.957326388889</v>
      </c>
      <c r="T657" s="14">
        <f t="shared" si="54"/>
        <v>42077.666377314818</v>
      </c>
      <c r="U657">
        <f t="shared" si="50"/>
        <v>2015</v>
      </c>
    </row>
    <row r="658" spans="1:21" ht="45" hidden="1" x14ac:dyDescent="0.25">
      <c r="A658">
        <v>655</v>
      </c>
      <c r="B658" s="3" t="s">
        <v>656</v>
      </c>
      <c r="C658" s="3" t="s">
        <v>4765</v>
      </c>
      <c r="D658" s="6">
        <v>8000</v>
      </c>
      <c r="E658" s="8">
        <v>11751</v>
      </c>
      <c r="F658" t="s">
        <v>8218</v>
      </c>
      <c r="G658" t="s">
        <v>8223</v>
      </c>
      <c r="H658" t="s">
        <v>8245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8271</v>
      </c>
      <c r="O658">
        <f t="shared" si="51"/>
        <v>147</v>
      </c>
      <c r="P658">
        <f t="shared" si="52"/>
        <v>42.89</v>
      </c>
      <c r="Q658" s="10" t="s">
        <v>8329</v>
      </c>
      <c r="R658" t="s">
        <v>8350</v>
      </c>
      <c r="S658" s="14">
        <f t="shared" si="53"/>
        <v>42045.957314814819</v>
      </c>
      <c r="T658" s="14">
        <f t="shared" si="54"/>
        <v>42688.711354166662</v>
      </c>
      <c r="U658">
        <f t="shared" si="50"/>
        <v>2015</v>
      </c>
    </row>
    <row r="659" spans="1:21" ht="60" hidden="1" x14ac:dyDescent="0.25">
      <c r="A659">
        <v>656</v>
      </c>
      <c r="B659" s="3" t="s">
        <v>657</v>
      </c>
      <c r="C659" s="3" t="s">
        <v>4766</v>
      </c>
      <c r="D659" s="6">
        <v>5000</v>
      </c>
      <c r="E659" s="8">
        <v>10678</v>
      </c>
      <c r="F659" t="s">
        <v>8218</v>
      </c>
      <c r="G659" t="s">
        <v>8223</v>
      </c>
      <c r="H659" t="s">
        <v>8245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8271</v>
      </c>
      <c r="O659">
        <f t="shared" si="51"/>
        <v>214</v>
      </c>
      <c r="P659">
        <f t="shared" si="52"/>
        <v>122.74</v>
      </c>
      <c r="Q659" s="10" t="s">
        <v>8329</v>
      </c>
      <c r="R659" t="s">
        <v>8350</v>
      </c>
      <c r="S659" s="14">
        <f t="shared" si="53"/>
        <v>42417.804618055554</v>
      </c>
      <c r="T659" s="14">
        <f t="shared" si="54"/>
        <v>41838.832152777781</v>
      </c>
      <c r="U659">
        <f t="shared" si="50"/>
        <v>2016</v>
      </c>
    </row>
    <row r="660" spans="1:21" ht="60" hidden="1" x14ac:dyDescent="0.25">
      <c r="A660">
        <v>657</v>
      </c>
      <c r="B660" s="3" t="s">
        <v>658</v>
      </c>
      <c r="C660" s="3" t="s">
        <v>4767</v>
      </c>
      <c r="D660" s="6">
        <v>15000</v>
      </c>
      <c r="E660" s="8">
        <v>18855</v>
      </c>
      <c r="F660" t="s">
        <v>8218</v>
      </c>
      <c r="G660" t="s">
        <v>8223</v>
      </c>
      <c r="H660" t="s">
        <v>8245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8271</v>
      </c>
      <c r="O660">
        <f t="shared" si="51"/>
        <v>126</v>
      </c>
      <c r="P660">
        <f t="shared" si="52"/>
        <v>190.45</v>
      </c>
      <c r="Q660" s="10" t="s">
        <v>8329</v>
      </c>
      <c r="R660" t="s">
        <v>8350</v>
      </c>
      <c r="S660" s="14">
        <f t="shared" si="53"/>
        <v>42331.84574074074</v>
      </c>
      <c r="T660" s="14">
        <f t="shared" si="54"/>
        <v>42632.373414351852</v>
      </c>
      <c r="U660">
        <f t="shared" si="50"/>
        <v>2015</v>
      </c>
    </row>
    <row r="661" spans="1:21" ht="60" hidden="1" x14ac:dyDescent="0.25">
      <c r="A661">
        <v>658</v>
      </c>
      <c r="B661" s="3" t="s">
        <v>659</v>
      </c>
      <c r="C661" s="3" t="s">
        <v>4768</v>
      </c>
      <c r="D661" s="6">
        <v>28888</v>
      </c>
      <c r="E661" s="8">
        <v>30177</v>
      </c>
      <c r="F661" t="s">
        <v>8218</v>
      </c>
      <c r="G661" t="s">
        <v>8223</v>
      </c>
      <c r="H661" t="s">
        <v>8245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8271</v>
      </c>
      <c r="O661">
        <f t="shared" si="51"/>
        <v>104</v>
      </c>
      <c r="P661">
        <f t="shared" si="52"/>
        <v>109.34</v>
      </c>
      <c r="Q661" s="10" t="s">
        <v>8329</v>
      </c>
      <c r="R661" t="s">
        <v>8350</v>
      </c>
      <c r="S661" s="14">
        <f t="shared" si="53"/>
        <v>42179.160752314812</v>
      </c>
      <c r="T661" s="14">
        <f t="shared" si="54"/>
        <v>42090.831273148149</v>
      </c>
      <c r="U661">
        <f t="shared" si="50"/>
        <v>2015</v>
      </c>
    </row>
    <row r="662" spans="1:21" hidden="1" x14ac:dyDescent="0.25">
      <c r="A662">
        <v>659</v>
      </c>
      <c r="B662" s="3" t="s">
        <v>660</v>
      </c>
      <c r="C662" s="3" t="s">
        <v>4769</v>
      </c>
      <c r="D662" s="6">
        <v>3000</v>
      </c>
      <c r="E662" s="8">
        <v>3017</v>
      </c>
      <c r="F662" t="s">
        <v>8218</v>
      </c>
      <c r="G662" t="s">
        <v>8223</v>
      </c>
      <c r="H662" t="s">
        <v>8245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8271</v>
      </c>
      <c r="O662">
        <f t="shared" si="51"/>
        <v>101</v>
      </c>
      <c r="P662">
        <f t="shared" si="52"/>
        <v>143.66999999999999</v>
      </c>
      <c r="Q662" s="10" t="s">
        <v>8329</v>
      </c>
      <c r="R662" t="s">
        <v>8350</v>
      </c>
      <c r="S662" s="14">
        <f t="shared" si="53"/>
        <v>42209.593692129631</v>
      </c>
      <c r="T662" s="14">
        <f t="shared" si="54"/>
        <v>42527.625671296293</v>
      </c>
      <c r="U662">
        <f t="shared" si="50"/>
        <v>2015</v>
      </c>
    </row>
    <row r="663" spans="1:21" ht="60" hidden="1" x14ac:dyDescent="0.25">
      <c r="A663">
        <v>660</v>
      </c>
      <c r="B663" s="3" t="s">
        <v>661</v>
      </c>
      <c r="C663" s="3" t="s">
        <v>4770</v>
      </c>
      <c r="D663" s="6">
        <v>50000</v>
      </c>
      <c r="E663" s="8">
        <v>1529</v>
      </c>
      <c r="F663" t="s">
        <v>8220</v>
      </c>
      <c r="G663" t="s">
        <v>8223</v>
      </c>
      <c r="H663" t="s">
        <v>8245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8271</v>
      </c>
      <c r="O663">
        <f t="shared" si="51"/>
        <v>3</v>
      </c>
      <c r="P663">
        <f t="shared" si="52"/>
        <v>84.94</v>
      </c>
      <c r="Q663" s="10" t="s">
        <v>8329</v>
      </c>
      <c r="R663" t="s">
        <v>8350</v>
      </c>
      <c r="S663" s="14">
        <f t="shared" si="53"/>
        <v>41922.741655092592</v>
      </c>
      <c r="T663" s="14">
        <f t="shared" si="54"/>
        <v>42506.709722222222</v>
      </c>
      <c r="U663">
        <f t="shared" si="50"/>
        <v>2014</v>
      </c>
    </row>
    <row r="664" spans="1:21" ht="45" hidden="1" x14ac:dyDescent="0.25">
      <c r="A664">
        <v>661</v>
      </c>
      <c r="B664" s="3" t="s">
        <v>662</v>
      </c>
      <c r="C664" s="3" t="s">
        <v>4771</v>
      </c>
      <c r="D664" s="6">
        <v>10000</v>
      </c>
      <c r="E664" s="8">
        <v>95</v>
      </c>
      <c r="F664" t="s">
        <v>8220</v>
      </c>
      <c r="G664" t="s">
        <v>8223</v>
      </c>
      <c r="H664" t="s">
        <v>8245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8271</v>
      </c>
      <c r="O664">
        <f t="shared" si="51"/>
        <v>1</v>
      </c>
      <c r="P664">
        <f t="shared" si="52"/>
        <v>10.56</v>
      </c>
      <c r="Q664" s="10" t="s">
        <v>8329</v>
      </c>
      <c r="R664" t="s">
        <v>8350</v>
      </c>
      <c r="S664" s="14">
        <f t="shared" si="53"/>
        <v>42636.645358796297</v>
      </c>
      <c r="T664" s="14">
        <f t="shared" si="54"/>
        <v>41984.692731481482</v>
      </c>
      <c r="U664">
        <f t="shared" si="50"/>
        <v>2016</v>
      </c>
    </row>
    <row r="665" spans="1:21" ht="45" hidden="1" x14ac:dyDescent="0.25">
      <c r="A665">
        <v>662</v>
      </c>
      <c r="B665" s="3" t="s">
        <v>663</v>
      </c>
      <c r="C665" s="3" t="s">
        <v>4772</v>
      </c>
      <c r="D665" s="6">
        <v>39000</v>
      </c>
      <c r="E665" s="8">
        <v>156</v>
      </c>
      <c r="F665" t="s">
        <v>8220</v>
      </c>
      <c r="G665" t="s">
        <v>8223</v>
      </c>
      <c r="H665" t="s">
        <v>8245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8271</v>
      </c>
      <c r="O665">
        <f t="shared" si="51"/>
        <v>0</v>
      </c>
      <c r="P665">
        <f t="shared" si="52"/>
        <v>39</v>
      </c>
      <c r="Q665" s="10" t="s">
        <v>8329</v>
      </c>
      <c r="R665" t="s">
        <v>8350</v>
      </c>
      <c r="S665" s="14">
        <f t="shared" si="53"/>
        <v>41990.438043981485</v>
      </c>
      <c r="T665" s="14">
        <f t="shared" si="54"/>
        <v>41974.219490740739</v>
      </c>
      <c r="U665">
        <f t="shared" si="50"/>
        <v>2014</v>
      </c>
    </row>
    <row r="666" spans="1:21" ht="60" hidden="1" x14ac:dyDescent="0.25">
      <c r="A666">
        <v>663</v>
      </c>
      <c r="B666" s="3" t="s">
        <v>664</v>
      </c>
      <c r="C666" s="3" t="s">
        <v>4773</v>
      </c>
      <c r="D666" s="6">
        <v>200000</v>
      </c>
      <c r="E666" s="8">
        <v>700</v>
      </c>
      <c r="F666" t="s">
        <v>8220</v>
      </c>
      <c r="G666" t="s">
        <v>8231</v>
      </c>
      <c r="H666" t="s">
        <v>8252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8271</v>
      </c>
      <c r="O666">
        <f t="shared" si="51"/>
        <v>0</v>
      </c>
      <c r="P666">
        <f t="shared" si="52"/>
        <v>100</v>
      </c>
      <c r="Q666" s="10" t="s">
        <v>8329</v>
      </c>
      <c r="R666" t="s">
        <v>8350</v>
      </c>
      <c r="S666" s="14">
        <f t="shared" si="53"/>
        <v>42173.843240740738</v>
      </c>
      <c r="T666" s="14">
        <f t="shared" si="54"/>
        <v>41838.840474537035</v>
      </c>
      <c r="U666">
        <f t="shared" si="50"/>
        <v>2015</v>
      </c>
    </row>
    <row r="667" spans="1:21" ht="60" hidden="1" x14ac:dyDescent="0.25">
      <c r="A667">
        <v>664</v>
      </c>
      <c r="B667" s="3" t="s">
        <v>665</v>
      </c>
      <c r="C667" s="3" t="s">
        <v>4774</v>
      </c>
      <c r="D667" s="6">
        <v>12000</v>
      </c>
      <c r="E667" s="8">
        <v>904</v>
      </c>
      <c r="F667" t="s">
        <v>8220</v>
      </c>
      <c r="G667" t="s">
        <v>8223</v>
      </c>
      <c r="H667" t="s">
        <v>8245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8271</v>
      </c>
      <c r="O667">
        <f t="shared" si="51"/>
        <v>8</v>
      </c>
      <c r="P667">
        <f t="shared" si="52"/>
        <v>31.17</v>
      </c>
      <c r="Q667" s="10" t="s">
        <v>8329</v>
      </c>
      <c r="R667" t="s">
        <v>8350</v>
      </c>
      <c r="S667" s="14">
        <f t="shared" si="53"/>
        <v>42077.666377314818</v>
      </c>
      <c r="T667" s="14">
        <f t="shared" si="54"/>
        <v>41803.116053240738</v>
      </c>
      <c r="U667">
        <f t="shared" si="50"/>
        <v>2015</v>
      </c>
    </row>
    <row r="668" spans="1:21" ht="60" hidden="1" x14ac:dyDescent="0.25">
      <c r="A668">
        <v>665</v>
      </c>
      <c r="B668" s="3" t="s">
        <v>666</v>
      </c>
      <c r="C668" s="3" t="s">
        <v>4775</v>
      </c>
      <c r="D668" s="6">
        <v>10000</v>
      </c>
      <c r="E668" s="8">
        <v>1864</v>
      </c>
      <c r="F668" t="s">
        <v>8220</v>
      </c>
      <c r="G668" t="s">
        <v>8223</v>
      </c>
      <c r="H668" t="s">
        <v>8245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8271</v>
      </c>
      <c r="O668">
        <f t="shared" si="51"/>
        <v>19</v>
      </c>
      <c r="P668">
        <f t="shared" si="52"/>
        <v>155.33000000000001</v>
      </c>
      <c r="Q668" s="10" t="s">
        <v>8329</v>
      </c>
      <c r="R668" t="s">
        <v>8350</v>
      </c>
      <c r="S668" s="14">
        <f t="shared" si="53"/>
        <v>42688.711354166662</v>
      </c>
      <c r="T668" s="14">
        <f t="shared" si="54"/>
        <v>41975.930601851855</v>
      </c>
      <c r="U668">
        <f t="shared" si="50"/>
        <v>2016</v>
      </c>
    </row>
    <row r="669" spans="1:21" ht="60" hidden="1" x14ac:dyDescent="0.25">
      <c r="A669">
        <v>666</v>
      </c>
      <c r="B669" s="3" t="s">
        <v>667</v>
      </c>
      <c r="C669" s="3" t="s">
        <v>4776</v>
      </c>
      <c r="D669" s="6">
        <v>200000</v>
      </c>
      <c r="E669" s="8">
        <v>8</v>
      </c>
      <c r="F669" t="s">
        <v>8220</v>
      </c>
      <c r="G669" t="s">
        <v>8223</v>
      </c>
      <c r="H669" t="s">
        <v>8245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8271</v>
      </c>
      <c r="O669">
        <f t="shared" si="51"/>
        <v>0</v>
      </c>
      <c r="P669">
        <f t="shared" si="52"/>
        <v>2</v>
      </c>
      <c r="Q669" s="10" t="s">
        <v>8329</v>
      </c>
      <c r="R669" t="s">
        <v>8350</v>
      </c>
      <c r="S669" s="14">
        <f t="shared" si="53"/>
        <v>41838.832152777781</v>
      </c>
      <c r="T669" s="14">
        <f t="shared" si="54"/>
        <v>42012.768298611118</v>
      </c>
      <c r="U669">
        <f t="shared" si="50"/>
        <v>2014</v>
      </c>
    </row>
    <row r="670" spans="1:21" ht="60" hidden="1" x14ac:dyDescent="0.25">
      <c r="A670">
        <v>667</v>
      </c>
      <c r="B670" s="3" t="s">
        <v>668</v>
      </c>
      <c r="C670" s="3" t="s">
        <v>4777</v>
      </c>
      <c r="D670" s="6">
        <v>50000</v>
      </c>
      <c r="E670" s="8">
        <v>5010</v>
      </c>
      <c r="F670" t="s">
        <v>8220</v>
      </c>
      <c r="G670" t="s">
        <v>8236</v>
      </c>
      <c r="H670" t="s">
        <v>8248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8271</v>
      </c>
      <c r="O670">
        <f t="shared" si="51"/>
        <v>10</v>
      </c>
      <c r="P670">
        <f t="shared" si="52"/>
        <v>178.93</v>
      </c>
      <c r="Q670" s="10" t="s">
        <v>8329</v>
      </c>
      <c r="R670" t="s">
        <v>8350</v>
      </c>
      <c r="S670" s="14">
        <f t="shared" si="53"/>
        <v>42632.373414351852</v>
      </c>
      <c r="T670" s="14">
        <f t="shared" si="54"/>
        <v>42504.403877314813</v>
      </c>
      <c r="U670">
        <f t="shared" si="50"/>
        <v>2016</v>
      </c>
    </row>
    <row r="671" spans="1:21" ht="45" hidden="1" x14ac:dyDescent="0.25">
      <c r="A671">
        <v>668</v>
      </c>
      <c r="B671" s="3" t="s">
        <v>669</v>
      </c>
      <c r="C671" s="3" t="s">
        <v>4778</v>
      </c>
      <c r="D671" s="6">
        <v>15000</v>
      </c>
      <c r="E671" s="8">
        <v>684</v>
      </c>
      <c r="F671" t="s">
        <v>8220</v>
      </c>
      <c r="G671" t="s">
        <v>8223</v>
      </c>
      <c r="H671" t="s">
        <v>8245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8271</v>
      </c>
      <c r="O671">
        <f t="shared" si="51"/>
        <v>5</v>
      </c>
      <c r="P671">
        <f t="shared" si="52"/>
        <v>27.36</v>
      </c>
      <c r="Q671" s="10" t="s">
        <v>8329</v>
      </c>
      <c r="R671" t="s">
        <v>8350</v>
      </c>
      <c r="S671" s="14">
        <f t="shared" si="53"/>
        <v>42090.831273148149</v>
      </c>
      <c r="T671" s="14">
        <f t="shared" si="54"/>
        <v>42481.376597222217</v>
      </c>
      <c r="U671">
        <f t="shared" si="50"/>
        <v>2015</v>
      </c>
    </row>
    <row r="672" spans="1:21" ht="60" hidden="1" x14ac:dyDescent="0.25">
      <c r="A672">
        <v>669</v>
      </c>
      <c r="B672" s="3" t="s">
        <v>670</v>
      </c>
      <c r="C672" s="3" t="s">
        <v>4779</v>
      </c>
      <c r="D672" s="6">
        <v>200000</v>
      </c>
      <c r="E672" s="8">
        <v>43015</v>
      </c>
      <c r="F672" t="s">
        <v>8220</v>
      </c>
      <c r="G672" t="s">
        <v>8234</v>
      </c>
      <c r="H672" t="s">
        <v>8254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8271</v>
      </c>
      <c r="O672">
        <f t="shared" si="51"/>
        <v>22</v>
      </c>
      <c r="P672">
        <f t="shared" si="52"/>
        <v>1536.25</v>
      </c>
      <c r="Q672" s="10" t="s">
        <v>8329</v>
      </c>
      <c r="R672" t="s">
        <v>8350</v>
      </c>
      <c r="S672" s="14">
        <f t="shared" si="53"/>
        <v>42527.625671296293</v>
      </c>
      <c r="T672" s="14">
        <f t="shared" si="54"/>
        <v>42556.695706018523</v>
      </c>
      <c r="U672">
        <f t="shared" si="50"/>
        <v>2016</v>
      </c>
    </row>
    <row r="673" spans="1:21" ht="60" hidden="1" x14ac:dyDescent="0.25">
      <c r="A673">
        <v>670</v>
      </c>
      <c r="B673" s="3" t="s">
        <v>671</v>
      </c>
      <c r="C673" s="3" t="s">
        <v>4780</v>
      </c>
      <c r="D673" s="6">
        <v>90000</v>
      </c>
      <c r="E673" s="8">
        <v>26349</v>
      </c>
      <c r="F673" t="s">
        <v>8220</v>
      </c>
      <c r="G673" t="s">
        <v>8236</v>
      </c>
      <c r="H673" t="s">
        <v>8248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8271</v>
      </c>
      <c r="O673">
        <f t="shared" si="51"/>
        <v>29</v>
      </c>
      <c r="P673">
        <f t="shared" si="52"/>
        <v>85</v>
      </c>
      <c r="Q673" s="10" t="s">
        <v>8329</v>
      </c>
      <c r="R673" t="s">
        <v>8350</v>
      </c>
      <c r="S673" s="14">
        <f t="shared" si="53"/>
        <v>42506.709722222222</v>
      </c>
      <c r="T673" s="14">
        <f t="shared" si="54"/>
        <v>41864.501516203702</v>
      </c>
      <c r="U673">
        <f t="shared" si="50"/>
        <v>2016</v>
      </c>
    </row>
    <row r="674" spans="1:21" ht="60" hidden="1" x14ac:dyDescent="0.25">
      <c r="A674">
        <v>671</v>
      </c>
      <c r="B674" s="3" t="s">
        <v>672</v>
      </c>
      <c r="C674" s="3" t="s">
        <v>4781</v>
      </c>
      <c r="D674" s="6">
        <v>30000</v>
      </c>
      <c r="E674" s="8">
        <v>11828</v>
      </c>
      <c r="F674" t="s">
        <v>8220</v>
      </c>
      <c r="G674" t="s">
        <v>8223</v>
      </c>
      <c r="H674" t="s">
        <v>8245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8271</v>
      </c>
      <c r="O674">
        <f t="shared" si="51"/>
        <v>39</v>
      </c>
      <c r="P674">
        <f t="shared" si="52"/>
        <v>788.53</v>
      </c>
      <c r="Q674" s="10" t="s">
        <v>8329</v>
      </c>
      <c r="R674" t="s">
        <v>8350</v>
      </c>
      <c r="S674" s="14">
        <f t="shared" si="53"/>
        <v>41984.692731481482</v>
      </c>
      <c r="T674" s="14">
        <f t="shared" si="54"/>
        <v>42639.805601851855</v>
      </c>
      <c r="U674">
        <f t="shared" si="50"/>
        <v>2014</v>
      </c>
    </row>
    <row r="675" spans="1:21" ht="60" hidden="1" x14ac:dyDescent="0.25">
      <c r="A675">
        <v>672</v>
      </c>
      <c r="B675" s="3" t="s">
        <v>673</v>
      </c>
      <c r="C675" s="3" t="s">
        <v>4782</v>
      </c>
      <c r="D675" s="6">
        <v>50000</v>
      </c>
      <c r="E675" s="8">
        <v>10814</v>
      </c>
      <c r="F675" t="s">
        <v>8220</v>
      </c>
      <c r="G675" t="s">
        <v>8223</v>
      </c>
      <c r="H675" t="s">
        <v>8245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8271</v>
      </c>
      <c r="O675">
        <f t="shared" si="51"/>
        <v>22</v>
      </c>
      <c r="P675">
        <f t="shared" si="52"/>
        <v>50.3</v>
      </c>
      <c r="Q675" s="10" t="s">
        <v>8329</v>
      </c>
      <c r="R675" t="s">
        <v>8350</v>
      </c>
      <c r="S675" s="14">
        <f t="shared" si="53"/>
        <v>41974.219490740739</v>
      </c>
      <c r="T675" s="14">
        <f t="shared" si="54"/>
        <v>42778.765300925923</v>
      </c>
      <c r="U675">
        <f t="shared" si="50"/>
        <v>2014</v>
      </c>
    </row>
    <row r="676" spans="1:21" ht="60" hidden="1" x14ac:dyDescent="0.25">
      <c r="A676">
        <v>673</v>
      </c>
      <c r="B676" s="3" t="s">
        <v>674</v>
      </c>
      <c r="C676" s="3" t="s">
        <v>4783</v>
      </c>
      <c r="D676" s="6">
        <v>100000</v>
      </c>
      <c r="E676" s="8">
        <v>205</v>
      </c>
      <c r="F676" t="s">
        <v>8220</v>
      </c>
      <c r="G676" t="s">
        <v>8223</v>
      </c>
      <c r="H676" t="s">
        <v>8245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8271</v>
      </c>
      <c r="O676">
        <f t="shared" si="51"/>
        <v>0</v>
      </c>
      <c r="P676">
        <f t="shared" si="52"/>
        <v>68.33</v>
      </c>
      <c r="Q676" s="10" t="s">
        <v>8329</v>
      </c>
      <c r="R676" t="s">
        <v>8350</v>
      </c>
      <c r="S676" s="14">
        <f t="shared" si="53"/>
        <v>41838.840474537035</v>
      </c>
      <c r="T676" s="14">
        <f t="shared" si="54"/>
        <v>42634.900046296301</v>
      </c>
      <c r="U676">
        <f t="shared" si="50"/>
        <v>2014</v>
      </c>
    </row>
    <row r="677" spans="1:21" ht="30" hidden="1" x14ac:dyDescent="0.25">
      <c r="A677">
        <v>674</v>
      </c>
      <c r="B677" s="3" t="s">
        <v>675</v>
      </c>
      <c r="C677" s="3" t="s">
        <v>4784</v>
      </c>
      <c r="D677" s="6">
        <v>50000</v>
      </c>
      <c r="E677" s="8">
        <v>15</v>
      </c>
      <c r="F677" t="s">
        <v>8220</v>
      </c>
      <c r="G677" t="s">
        <v>8223</v>
      </c>
      <c r="H677" t="s">
        <v>8245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8271</v>
      </c>
      <c r="O677">
        <f t="shared" si="51"/>
        <v>0</v>
      </c>
      <c r="P677">
        <f t="shared" si="52"/>
        <v>7.5</v>
      </c>
      <c r="Q677" s="10" t="s">
        <v>8329</v>
      </c>
      <c r="R677" t="s">
        <v>8350</v>
      </c>
      <c r="S677" s="14">
        <f t="shared" si="53"/>
        <v>41803.116053240738</v>
      </c>
      <c r="T677" s="14">
        <f t="shared" si="54"/>
        <v>41809.473275462966</v>
      </c>
      <c r="U677">
        <f t="shared" si="50"/>
        <v>2014</v>
      </c>
    </row>
    <row r="678" spans="1:21" ht="60" hidden="1" x14ac:dyDescent="0.25">
      <c r="A678">
        <v>675</v>
      </c>
      <c r="B678" s="3" t="s">
        <v>676</v>
      </c>
      <c r="C678" s="3" t="s">
        <v>4785</v>
      </c>
      <c r="D678" s="6">
        <v>6000</v>
      </c>
      <c r="E678" s="8">
        <v>891</v>
      </c>
      <c r="F678" t="s">
        <v>8220</v>
      </c>
      <c r="G678" t="s">
        <v>8223</v>
      </c>
      <c r="H678" t="s">
        <v>8245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8271</v>
      </c>
      <c r="O678">
        <f t="shared" si="51"/>
        <v>15</v>
      </c>
      <c r="P678">
        <f t="shared" si="52"/>
        <v>34.270000000000003</v>
      </c>
      <c r="Q678" s="10" t="s">
        <v>8329</v>
      </c>
      <c r="R678" t="s">
        <v>8350</v>
      </c>
      <c r="S678" s="14">
        <f t="shared" si="53"/>
        <v>41975.930601851855</v>
      </c>
      <c r="T678" s="14">
        <f t="shared" si="54"/>
        <v>41971.866574074069</v>
      </c>
      <c r="U678">
        <f t="shared" si="50"/>
        <v>2014</v>
      </c>
    </row>
    <row r="679" spans="1:21" ht="60" hidden="1" x14ac:dyDescent="0.25">
      <c r="A679">
        <v>676</v>
      </c>
      <c r="B679" s="3" t="s">
        <v>677</v>
      </c>
      <c r="C679" s="3" t="s">
        <v>4786</v>
      </c>
      <c r="D679" s="6">
        <v>100000</v>
      </c>
      <c r="E679" s="8">
        <v>1471</v>
      </c>
      <c r="F679" t="s">
        <v>8220</v>
      </c>
      <c r="G679" t="s">
        <v>8228</v>
      </c>
      <c r="H679" t="s">
        <v>8250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8271</v>
      </c>
      <c r="O679">
        <f t="shared" si="51"/>
        <v>1</v>
      </c>
      <c r="P679">
        <f t="shared" si="52"/>
        <v>61.29</v>
      </c>
      <c r="Q679" s="10" t="s">
        <v>8329</v>
      </c>
      <c r="R679" t="s">
        <v>8350</v>
      </c>
      <c r="S679" s="14">
        <f t="shared" si="53"/>
        <v>42012.768298611118</v>
      </c>
      <c r="T679" s="14">
        <f t="shared" si="54"/>
        <v>42189.673263888893</v>
      </c>
      <c r="U679">
        <f t="shared" si="50"/>
        <v>2015</v>
      </c>
    </row>
    <row r="680" spans="1:21" ht="75" hidden="1" x14ac:dyDescent="0.25">
      <c r="A680">
        <v>677</v>
      </c>
      <c r="B680" s="3" t="s">
        <v>678</v>
      </c>
      <c r="C680" s="3" t="s">
        <v>4787</v>
      </c>
      <c r="D680" s="6">
        <v>50000</v>
      </c>
      <c r="E680" s="8">
        <v>12792</v>
      </c>
      <c r="F680" t="s">
        <v>8220</v>
      </c>
      <c r="G680" t="s">
        <v>8236</v>
      </c>
      <c r="H680" t="s">
        <v>8248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8271</v>
      </c>
      <c r="O680">
        <f t="shared" si="51"/>
        <v>26</v>
      </c>
      <c r="P680">
        <f t="shared" si="52"/>
        <v>133.25</v>
      </c>
      <c r="Q680" s="10" t="s">
        <v>8329</v>
      </c>
      <c r="R680" t="s">
        <v>8350</v>
      </c>
      <c r="S680" s="14">
        <f t="shared" si="53"/>
        <v>42504.403877314813</v>
      </c>
      <c r="T680" s="14">
        <f t="shared" si="54"/>
        <v>42711.750613425931</v>
      </c>
      <c r="U680">
        <f t="shared" si="50"/>
        <v>2016</v>
      </c>
    </row>
    <row r="681" spans="1:21" ht="60" hidden="1" x14ac:dyDescent="0.25">
      <c r="A681">
        <v>678</v>
      </c>
      <c r="B681" s="3" t="s">
        <v>679</v>
      </c>
      <c r="C681" s="3" t="s">
        <v>4788</v>
      </c>
      <c r="D681" s="6">
        <v>29000</v>
      </c>
      <c r="E681" s="8">
        <v>1108</v>
      </c>
      <c r="F681" t="s">
        <v>8220</v>
      </c>
      <c r="G681" t="s">
        <v>8223</v>
      </c>
      <c r="H681" t="s">
        <v>8245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8271</v>
      </c>
      <c r="O681">
        <f t="shared" si="51"/>
        <v>4</v>
      </c>
      <c r="P681">
        <f t="shared" si="52"/>
        <v>65.180000000000007</v>
      </c>
      <c r="Q681" s="10" t="s">
        <v>8329</v>
      </c>
      <c r="R681" t="s">
        <v>8350</v>
      </c>
      <c r="S681" s="14">
        <f t="shared" si="53"/>
        <v>42481.376597222217</v>
      </c>
      <c r="T681" s="14">
        <f t="shared" si="54"/>
        <v>42262.104780092588</v>
      </c>
      <c r="U681">
        <f t="shared" si="50"/>
        <v>2016</v>
      </c>
    </row>
    <row r="682" spans="1:21" ht="60" hidden="1" x14ac:dyDescent="0.25">
      <c r="A682">
        <v>679</v>
      </c>
      <c r="B682" s="3" t="s">
        <v>680</v>
      </c>
      <c r="C682" s="3" t="s">
        <v>4789</v>
      </c>
      <c r="D682" s="6">
        <v>57000</v>
      </c>
      <c r="E682" s="8">
        <v>8827</v>
      </c>
      <c r="F682" t="s">
        <v>8220</v>
      </c>
      <c r="G682" t="s">
        <v>8223</v>
      </c>
      <c r="H682" t="s">
        <v>8245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8271</v>
      </c>
      <c r="O682">
        <f t="shared" si="51"/>
        <v>15</v>
      </c>
      <c r="P682">
        <f t="shared" si="52"/>
        <v>93.9</v>
      </c>
      <c r="Q682" s="10" t="s">
        <v>8329</v>
      </c>
      <c r="R682" t="s">
        <v>8350</v>
      </c>
      <c r="S682" s="14">
        <f t="shared" si="53"/>
        <v>42556.695706018523</v>
      </c>
      <c r="T682" s="14">
        <f t="shared" si="54"/>
        <v>42675.66778935185</v>
      </c>
      <c r="U682">
        <f t="shared" si="50"/>
        <v>2016</v>
      </c>
    </row>
    <row r="683" spans="1:21" ht="60" hidden="1" x14ac:dyDescent="0.25">
      <c r="A683">
        <v>680</v>
      </c>
      <c r="B683" s="3" t="s">
        <v>681</v>
      </c>
      <c r="C683" s="3" t="s">
        <v>4790</v>
      </c>
      <c r="D683" s="6">
        <v>75000</v>
      </c>
      <c r="E683" s="8">
        <v>19434</v>
      </c>
      <c r="F683" t="s">
        <v>8220</v>
      </c>
      <c r="G683" t="s">
        <v>8223</v>
      </c>
      <c r="H683" t="s">
        <v>8245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8271</v>
      </c>
      <c r="O683">
        <f t="shared" si="51"/>
        <v>26</v>
      </c>
      <c r="P683">
        <f t="shared" si="52"/>
        <v>150.65</v>
      </c>
      <c r="Q683" s="10" t="s">
        <v>8329</v>
      </c>
      <c r="R683" t="s">
        <v>8350</v>
      </c>
      <c r="S683" s="14">
        <f t="shared" si="53"/>
        <v>41864.501516203702</v>
      </c>
      <c r="T683" s="14">
        <f t="shared" si="54"/>
        <v>42579.634733796294</v>
      </c>
      <c r="U683">
        <f t="shared" si="50"/>
        <v>2014</v>
      </c>
    </row>
    <row r="684" spans="1:21" ht="60" hidden="1" x14ac:dyDescent="0.25">
      <c r="A684">
        <v>681</v>
      </c>
      <c r="B684" s="3" t="s">
        <v>682</v>
      </c>
      <c r="C684" s="3" t="s">
        <v>4791</v>
      </c>
      <c r="D684" s="6">
        <v>2500</v>
      </c>
      <c r="E684" s="8">
        <v>1</v>
      </c>
      <c r="F684" t="s">
        <v>8220</v>
      </c>
      <c r="G684" t="s">
        <v>8223</v>
      </c>
      <c r="H684" t="s">
        <v>8245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8271</v>
      </c>
      <c r="O684">
        <f t="shared" si="51"/>
        <v>0</v>
      </c>
      <c r="P684">
        <f t="shared" si="52"/>
        <v>1</v>
      </c>
      <c r="Q684" s="10" t="s">
        <v>8329</v>
      </c>
      <c r="R684" t="s">
        <v>8350</v>
      </c>
      <c r="S684" s="14">
        <f t="shared" si="53"/>
        <v>42639.805601851855</v>
      </c>
      <c r="T684" s="14">
        <f t="shared" si="54"/>
        <v>42158.028310185182</v>
      </c>
      <c r="U684">
        <f t="shared" si="50"/>
        <v>2016</v>
      </c>
    </row>
    <row r="685" spans="1:21" ht="45" hidden="1" x14ac:dyDescent="0.25">
      <c r="A685">
        <v>682</v>
      </c>
      <c r="B685" s="3" t="s">
        <v>683</v>
      </c>
      <c r="C685" s="3" t="s">
        <v>4792</v>
      </c>
      <c r="D685" s="6">
        <v>50000</v>
      </c>
      <c r="E685" s="8">
        <v>53</v>
      </c>
      <c r="F685" t="s">
        <v>8220</v>
      </c>
      <c r="G685" t="s">
        <v>8223</v>
      </c>
      <c r="H685" t="s">
        <v>8245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8271</v>
      </c>
      <c r="O685">
        <f t="shared" si="51"/>
        <v>0</v>
      </c>
      <c r="P685">
        <f t="shared" si="52"/>
        <v>13.25</v>
      </c>
      <c r="Q685" s="10" t="s">
        <v>8329</v>
      </c>
      <c r="R685" t="s">
        <v>8350</v>
      </c>
      <c r="S685" s="14">
        <f t="shared" si="53"/>
        <v>42778.765300925923</v>
      </c>
      <c r="T685" s="14">
        <f t="shared" si="54"/>
        <v>42696.37572916667</v>
      </c>
      <c r="U685">
        <f t="shared" si="50"/>
        <v>2017</v>
      </c>
    </row>
    <row r="686" spans="1:21" ht="60" hidden="1" x14ac:dyDescent="0.25">
      <c r="A686">
        <v>683</v>
      </c>
      <c r="B686" s="3" t="s">
        <v>684</v>
      </c>
      <c r="C686" s="3" t="s">
        <v>4793</v>
      </c>
      <c r="D686" s="6">
        <v>35000</v>
      </c>
      <c r="E686" s="8">
        <v>298</v>
      </c>
      <c r="F686" t="s">
        <v>8220</v>
      </c>
      <c r="G686" t="s">
        <v>8223</v>
      </c>
      <c r="H686" t="s">
        <v>8245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8271</v>
      </c>
      <c r="O686">
        <f t="shared" si="51"/>
        <v>1</v>
      </c>
      <c r="P686">
        <f t="shared" si="52"/>
        <v>99.33</v>
      </c>
      <c r="Q686" s="10" t="s">
        <v>8329</v>
      </c>
      <c r="R686" t="s">
        <v>8350</v>
      </c>
      <c r="S686" s="14">
        <f t="shared" si="53"/>
        <v>42634.900046296301</v>
      </c>
      <c r="T686" s="14">
        <f t="shared" si="54"/>
        <v>42094.808182870373</v>
      </c>
      <c r="U686">
        <f t="shared" si="50"/>
        <v>2016</v>
      </c>
    </row>
    <row r="687" spans="1:21" ht="30" hidden="1" x14ac:dyDescent="0.25">
      <c r="A687">
        <v>684</v>
      </c>
      <c r="B687" s="3" t="s">
        <v>685</v>
      </c>
      <c r="C687" s="3" t="s">
        <v>4794</v>
      </c>
      <c r="D687" s="6">
        <v>320000</v>
      </c>
      <c r="E687" s="8">
        <v>23948</v>
      </c>
      <c r="F687" t="s">
        <v>8220</v>
      </c>
      <c r="G687" t="s">
        <v>8223</v>
      </c>
      <c r="H687" t="s">
        <v>8245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8271</v>
      </c>
      <c r="O687">
        <f t="shared" si="51"/>
        <v>7</v>
      </c>
      <c r="P687">
        <f t="shared" si="52"/>
        <v>177.39</v>
      </c>
      <c r="Q687" s="10" t="s">
        <v>8329</v>
      </c>
      <c r="R687" t="s">
        <v>8350</v>
      </c>
      <c r="S687" s="14">
        <f t="shared" si="53"/>
        <v>41809.473275462966</v>
      </c>
      <c r="T687" s="14">
        <f t="shared" si="54"/>
        <v>42737.663877314815</v>
      </c>
      <c r="U687">
        <f t="shared" si="50"/>
        <v>2014</v>
      </c>
    </row>
    <row r="688" spans="1:21" ht="60" hidden="1" x14ac:dyDescent="0.25">
      <c r="A688">
        <v>685</v>
      </c>
      <c r="B688" s="3" t="s">
        <v>686</v>
      </c>
      <c r="C688" s="3" t="s">
        <v>4795</v>
      </c>
      <c r="D688" s="6">
        <v>2000</v>
      </c>
      <c r="E688" s="8">
        <v>553</v>
      </c>
      <c r="F688" t="s">
        <v>8220</v>
      </c>
      <c r="G688" t="s">
        <v>8223</v>
      </c>
      <c r="H688" t="s">
        <v>8245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8271</v>
      </c>
      <c r="O688">
        <f t="shared" si="51"/>
        <v>28</v>
      </c>
      <c r="P688">
        <f t="shared" si="52"/>
        <v>55.3</v>
      </c>
      <c r="Q688" s="10" t="s">
        <v>8329</v>
      </c>
      <c r="R688" t="s">
        <v>8350</v>
      </c>
      <c r="S688" s="14">
        <f t="shared" si="53"/>
        <v>41971.866574074069</v>
      </c>
      <c r="T688" s="14">
        <f t="shared" si="54"/>
        <v>41913.521064814813</v>
      </c>
      <c r="U688">
        <f t="shared" si="50"/>
        <v>2014</v>
      </c>
    </row>
    <row r="689" spans="1:21" ht="60" hidden="1" x14ac:dyDescent="0.25">
      <c r="A689">
        <v>686</v>
      </c>
      <c r="B689" s="3" t="s">
        <v>687</v>
      </c>
      <c r="C689" s="3" t="s">
        <v>4796</v>
      </c>
      <c r="D689" s="6">
        <v>500000</v>
      </c>
      <c r="E689" s="8">
        <v>0</v>
      </c>
      <c r="F689" t="s">
        <v>8220</v>
      </c>
      <c r="G689" t="s">
        <v>8236</v>
      </c>
      <c r="H689" t="s">
        <v>8248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8271</v>
      </c>
      <c r="O689">
        <f t="shared" si="51"/>
        <v>0</v>
      </c>
      <c r="P689">
        <f t="shared" si="52"/>
        <v>0</v>
      </c>
      <c r="Q689" s="10" t="s">
        <v>8329</v>
      </c>
      <c r="R689" t="s">
        <v>8350</v>
      </c>
      <c r="S689" s="14">
        <f t="shared" si="53"/>
        <v>42189.673263888893</v>
      </c>
      <c r="T689" s="14">
        <f t="shared" si="54"/>
        <v>41815.927106481482</v>
      </c>
      <c r="U689">
        <f t="shared" si="50"/>
        <v>2015</v>
      </c>
    </row>
    <row r="690" spans="1:21" ht="60" hidden="1" x14ac:dyDescent="0.25">
      <c r="A690">
        <v>687</v>
      </c>
      <c r="B690" s="3" t="s">
        <v>688</v>
      </c>
      <c r="C690" s="3" t="s">
        <v>4797</v>
      </c>
      <c r="D690" s="6">
        <v>100000</v>
      </c>
      <c r="E690" s="8">
        <v>3550</v>
      </c>
      <c r="F690" t="s">
        <v>8220</v>
      </c>
      <c r="G690" t="s">
        <v>8237</v>
      </c>
      <c r="H690" t="s">
        <v>8255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8271</v>
      </c>
      <c r="O690">
        <f t="shared" si="51"/>
        <v>4</v>
      </c>
      <c r="P690">
        <f t="shared" si="52"/>
        <v>591.66999999999996</v>
      </c>
      <c r="Q690" s="10" t="s">
        <v>8329</v>
      </c>
      <c r="R690" t="s">
        <v>8350</v>
      </c>
      <c r="S690" s="14">
        <f t="shared" si="53"/>
        <v>42711.750613425931</v>
      </c>
      <c r="T690" s="14">
        <f t="shared" si="54"/>
        <v>42388.523020833338</v>
      </c>
      <c r="U690">
        <f t="shared" si="50"/>
        <v>2016</v>
      </c>
    </row>
    <row r="691" spans="1:21" ht="60" hidden="1" x14ac:dyDescent="0.25">
      <c r="A691">
        <v>688</v>
      </c>
      <c r="B691" s="3" t="s">
        <v>689</v>
      </c>
      <c r="C691" s="3" t="s">
        <v>4798</v>
      </c>
      <c r="D691" s="6">
        <v>20000</v>
      </c>
      <c r="E691" s="8">
        <v>14598</v>
      </c>
      <c r="F691" t="s">
        <v>8220</v>
      </c>
      <c r="G691" t="s">
        <v>8223</v>
      </c>
      <c r="H691" t="s">
        <v>8245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8271</v>
      </c>
      <c r="O691">
        <f t="shared" si="51"/>
        <v>73</v>
      </c>
      <c r="P691">
        <f t="shared" si="52"/>
        <v>405.5</v>
      </c>
      <c r="Q691" s="10" t="s">
        <v>8329</v>
      </c>
      <c r="R691" t="s">
        <v>8350</v>
      </c>
      <c r="S691" s="14">
        <f t="shared" si="53"/>
        <v>42262.104780092588</v>
      </c>
      <c r="T691" s="14">
        <f t="shared" si="54"/>
        <v>41866.931076388886</v>
      </c>
      <c r="U691">
        <f t="shared" si="50"/>
        <v>2015</v>
      </c>
    </row>
    <row r="692" spans="1:21" ht="60" hidden="1" x14ac:dyDescent="0.25">
      <c r="A692">
        <v>689</v>
      </c>
      <c r="B692" s="3" t="s">
        <v>690</v>
      </c>
      <c r="C692" s="3" t="s">
        <v>4799</v>
      </c>
      <c r="D692" s="6">
        <v>200000</v>
      </c>
      <c r="E692" s="8">
        <v>115297.5</v>
      </c>
      <c r="F692" t="s">
        <v>8220</v>
      </c>
      <c r="G692" t="s">
        <v>8223</v>
      </c>
      <c r="H692" t="s">
        <v>8245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8271</v>
      </c>
      <c r="O692">
        <f t="shared" si="51"/>
        <v>58</v>
      </c>
      <c r="P692">
        <f t="shared" si="52"/>
        <v>343.15</v>
      </c>
      <c r="Q692" s="10" t="s">
        <v>8329</v>
      </c>
      <c r="R692" t="s">
        <v>8350</v>
      </c>
      <c r="S692" s="14">
        <f t="shared" si="53"/>
        <v>42675.66778935185</v>
      </c>
      <c r="T692" s="14">
        <f t="shared" si="54"/>
        <v>41563.485509259262</v>
      </c>
      <c r="U692">
        <f t="shared" si="50"/>
        <v>2016</v>
      </c>
    </row>
    <row r="693" spans="1:21" ht="30" hidden="1" x14ac:dyDescent="0.25">
      <c r="A693">
        <v>690</v>
      </c>
      <c r="B693" s="3" t="s">
        <v>691</v>
      </c>
      <c r="C693" s="3" t="s">
        <v>4800</v>
      </c>
      <c r="D693" s="6">
        <v>20000</v>
      </c>
      <c r="E693" s="8">
        <v>2468</v>
      </c>
      <c r="F693" t="s">
        <v>8220</v>
      </c>
      <c r="G693" t="s">
        <v>8223</v>
      </c>
      <c r="H693" t="s">
        <v>8245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8271</v>
      </c>
      <c r="O693">
        <f t="shared" si="51"/>
        <v>12</v>
      </c>
      <c r="P693">
        <f t="shared" si="52"/>
        <v>72.59</v>
      </c>
      <c r="Q693" s="10" t="s">
        <v>8329</v>
      </c>
      <c r="R693" t="s">
        <v>8350</v>
      </c>
      <c r="S693" s="14">
        <f t="shared" si="53"/>
        <v>42579.634733796294</v>
      </c>
      <c r="T693" s="14">
        <f t="shared" si="54"/>
        <v>42715.688437500001</v>
      </c>
      <c r="U693">
        <f t="shared" si="50"/>
        <v>2016</v>
      </c>
    </row>
    <row r="694" spans="1:21" ht="45" hidden="1" x14ac:dyDescent="0.25">
      <c r="A694">
        <v>691</v>
      </c>
      <c r="B694" s="3" t="s">
        <v>692</v>
      </c>
      <c r="C694" s="3" t="s">
        <v>4801</v>
      </c>
      <c r="D694" s="6">
        <v>50000</v>
      </c>
      <c r="E694" s="8">
        <v>260</v>
      </c>
      <c r="F694" t="s">
        <v>8220</v>
      </c>
      <c r="G694" t="s">
        <v>8223</v>
      </c>
      <c r="H694" t="s">
        <v>8245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8271</v>
      </c>
      <c r="O694">
        <f t="shared" si="51"/>
        <v>1</v>
      </c>
      <c r="P694">
        <f t="shared" si="52"/>
        <v>26</v>
      </c>
      <c r="Q694" s="10" t="s">
        <v>8329</v>
      </c>
      <c r="R694" t="s">
        <v>8350</v>
      </c>
      <c r="S694" s="14">
        <f t="shared" si="53"/>
        <v>42158.028310185182</v>
      </c>
      <c r="T694" s="14">
        <f t="shared" si="54"/>
        <v>41813.662962962961</v>
      </c>
      <c r="U694">
        <f t="shared" si="50"/>
        <v>2015</v>
      </c>
    </row>
    <row r="695" spans="1:21" ht="60" hidden="1" x14ac:dyDescent="0.25">
      <c r="A695">
        <v>692</v>
      </c>
      <c r="B695" s="3" t="s">
        <v>693</v>
      </c>
      <c r="C695" s="3" t="s">
        <v>4802</v>
      </c>
      <c r="D695" s="6">
        <v>20000</v>
      </c>
      <c r="E695" s="8">
        <v>1306</v>
      </c>
      <c r="F695" t="s">
        <v>8220</v>
      </c>
      <c r="G695" t="s">
        <v>8224</v>
      </c>
      <c r="H695" t="s">
        <v>8246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8271</v>
      </c>
      <c r="O695">
        <f t="shared" si="51"/>
        <v>7</v>
      </c>
      <c r="P695">
        <f t="shared" si="52"/>
        <v>6.5</v>
      </c>
      <c r="Q695" s="10" t="s">
        <v>8329</v>
      </c>
      <c r="R695" t="s">
        <v>8350</v>
      </c>
      <c r="S695" s="14">
        <f t="shared" si="53"/>
        <v>42696.37572916667</v>
      </c>
      <c r="T695" s="14">
        <f t="shared" si="54"/>
        <v>42668.726701388892</v>
      </c>
      <c r="U695">
        <f t="shared" si="50"/>
        <v>2016</v>
      </c>
    </row>
    <row r="696" spans="1:21" ht="45" hidden="1" x14ac:dyDescent="0.25">
      <c r="A696">
        <v>693</v>
      </c>
      <c r="B696" s="3" t="s">
        <v>694</v>
      </c>
      <c r="C696" s="3" t="s">
        <v>4803</v>
      </c>
      <c r="D696" s="6">
        <v>100000</v>
      </c>
      <c r="E696" s="8">
        <v>35338</v>
      </c>
      <c r="F696" t="s">
        <v>8220</v>
      </c>
      <c r="G696" t="s">
        <v>8223</v>
      </c>
      <c r="H696" t="s">
        <v>8245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8271</v>
      </c>
      <c r="O696">
        <f t="shared" si="51"/>
        <v>35</v>
      </c>
      <c r="P696">
        <f t="shared" si="52"/>
        <v>119.39</v>
      </c>
      <c r="Q696" s="10" t="s">
        <v>8329</v>
      </c>
      <c r="R696" t="s">
        <v>8350</v>
      </c>
      <c r="S696" s="14">
        <f t="shared" si="53"/>
        <v>42094.808182870373</v>
      </c>
      <c r="T696" s="14">
        <f t="shared" si="54"/>
        <v>42711.950798611113</v>
      </c>
      <c r="U696">
        <f t="shared" si="50"/>
        <v>2015</v>
      </c>
    </row>
    <row r="697" spans="1:21" ht="60" hidden="1" x14ac:dyDescent="0.25">
      <c r="A697">
        <v>694</v>
      </c>
      <c r="B697" s="3" t="s">
        <v>695</v>
      </c>
      <c r="C697" s="3" t="s">
        <v>4804</v>
      </c>
      <c r="D697" s="6">
        <v>150000</v>
      </c>
      <c r="E697" s="8">
        <v>590</v>
      </c>
      <c r="F697" t="s">
        <v>8220</v>
      </c>
      <c r="G697" t="s">
        <v>8223</v>
      </c>
      <c r="H697" t="s">
        <v>8245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0</v>
      </c>
      <c r="P697">
        <f t="shared" si="52"/>
        <v>84.29</v>
      </c>
      <c r="Q697" s="10" t="s">
        <v>8329</v>
      </c>
      <c r="R697" t="s">
        <v>8350</v>
      </c>
      <c r="S697" s="14">
        <f t="shared" si="53"/>
        <v>42737.663877314815</v>
      </c>
      <c r="T697" s="14">
        <f t="shared" si="54"/>
        <v>42726.192916666667</v>
      </c>
      <c r="U697">
        <f t="shared" si="50"/>
        <v>2017</v>
      </c>
    </row>
    <row r="698" spans="1:21" ht="60" hidden="1" x14ac:dyDescent="0.25">
      <c r="A698">
        <v>695</v>
      </c>
      <c r="B698" s="3" t="s">
        <v>696</v>
      </c>
      <c r="C698" s="3" t="s">
        <v>4805</v>
      </c>
      <c r="D698" s="6">
        <v>60000</v>
      </c>
      <c r="E698" s="8">
        <v>636</v>
      </c>
      <c r="F698" t="s">
        <v>8220</v>
      </c>
      <c r="G698" t="s">
        <v>8223</v>
      </c>
      <c r="H698" t="s">
        <v>8245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8271</v>
      </c>
      <c r="O698">
        <f t="shared" si="51"/>
        <v>1</v>
      </c>
      <c r="P698">
        <f t="shared" si="52"/>
        <v>90.86</v>
      </c>
      <c r="Q698" s="10" t="s">
        <v>8329</v>
      </c>
      <c r="R698" t="s">
        <v>8350</v>
      </c>
      <c r="S698" s="14">
        <f t="shared" si="53"/>
        <v>41913.521064814813</v>
      </c>
      <c r="T698" s="14">
        <f t="shared" si="54"/>
        <v>42726.491643518515</v>
      </c>
      <c r="U698">
        <f t="shared" si="50"/>
        <v>2014</v>
      </c>
    </row>
    <row r="699" spans="1:21" ht="30" hidden="1" x14ac:dyDescent="0.25">
      <c r="A699">
        <v>696</v>
      </c>
      <c r="B699" s="3" t="s">
        <v>697</v>
      </c>
      <c r="C699" s="3" t="s">
        <v>4806</v>
      </c>
      <c r="D699" s="6">
        <v>175000</v>
      </c>
      <c r="E699" s="8">
        <v>1</v>
      </c>
      <c r="F699" t="s">
        <v>8220</v>
      </c>
      <c r="G699" t="s">
        <v>8232</v>
      </c>
      <c r="H699" t="s">
        <v>8248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8271</v>
      </c>
      <c r="O699">
        <f t="shared" si="51"/>
        <v>0</v>
      </c>
      <c r="P699">
        <f t="shared" si="52"/>
        <v>1</v>
      </c>
      <c r="Q699" s="10" t="s">
        <v>8329</v>
      </c>
      <c r="R699" t="s">
        <v>8350</v>
      </c>
      <c r="S699" s="14">
        <f t="shared" si="53"/>
        <v>41815.927106481482</v>
      </c>
      <c r="T699" s="14">
        <f t="shared" si="54"/>
        <v>42676.995173611111</v>
      </c>
      <c r="U699">
        <f t="shared" si="50"/>
        <v>2014</v>
      </c>
    </row>
    <row r="700" spans="1:21" ht="60" hidden="1" x14ac:dyDescent="0.25">
      <c r="A700">
        <v>697</v>
      </c>
      <c r="B700" s="3" t="s">
        <v>698</v>
      </c>
      <c r="C700" s="3" t="s">
        <v>4807</v>
      </c>
      <c r="D700" s="6">
        <v>5000</v>
      </c>
      <c r="E700" s="8">
        <v>2319</v>
      </c>
      <c r="F700" t="s">
        <v>8220</v>
      </c>
      <c r="G700" t="s">
        <v>8235</v>
      </c>
      <c r="H700" t="s">
        <v>8248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8271</v>
      </c>
      <c r="O700">
        <f t="shared" si="51"/>
        <v>46</v>
      </c>
      <c r="P700">
        <f t="shared" si="52"/>
        <v>20.34</v>
      </c>
      <c r="Q700" s="10" t="s">
        <v>8329</v>
      </c>
      <c r="R700" t="s">
        <v>8350</v>
      </c>
      <c r="S700" s="14">
        <f t="shared" si="53"/>
        <v>42388.523020833338</v>
      </c>
      <c r="T700" s="14">
        <f t="shared" si="54"/>
        <v>42696.663506944446</v>
      </c>
      <c r="U700">
        <f t="shared" si="50"/>
        <v>2016</v>
      </c>
    </row>
    <row r="701" spans="1:21" ht="60" hidden="1" x14ac:dyDescent="0.25">
      <c r="A701">
        <v>698</v>
      </c>
      <c r="B701" s="3" t="s">
        <v>699</v>
      </c>
      <c r="C701" s="3" t="s">
        <v>4808</v>
      </c>
      <c r="D701" s="6">
        <v>100000</v>
      </c>
      <c r="E701" s="8">
        <v>15390</v>
      </c>
      <c r="F701" t="s">
        <v>8220</v>
      </c>
      <c r="G701" t="s">
        <v>8223</v>
      </c>
      <c r="H701" t="s">
        <v>8245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8271</v>
      </c>
      <c r="O701">
        <f t="shared" si="51"/>
        <v>15</v>
      </c>
      <c r="P701">
        <f t="shared" si="52"/>
        <v>530.69000000000005</v>
      </c>
      <c r="Q701" s="10" t="s">
        <v>8329</v>
      </c>
      <c r="R701" t="s">
        <v>8350</v>
      </c>
      <c r="S701" s="14">
        <f t="shared" si="53"/>
        <v>41866.931076388886</v>
      </c>
      <c r="T701" s="14">
        <f t="shared" si="54"/>
        <v>41835.581018518518</v>
      </c>
      <c r="U701">
        <f t="shared" si="50"/>
        <v>2014</v>
      </c>
    </row>
    <row r="702" spans="1:21" ht="60" hidden="1" x14ac:dyDescent="0.25">
      <c r="A702">
        <v>699</v>
      </c>
      <c r="B702" s="3" t="s">
        <v>700</v>
      </c>
      <c r="C702" s="3" t="s">
        <v>4809</v>
      </c>
      <c r="D702" s="6">
        <v>130000</v>
      </c>
      <c r="E702" s="8">
        <v>107148.74</v>
      </c>
      <c r="F702" t="s">
        <v>8220</v>
      </c>
      <c r="G702" t="s">
        <v>8223</v>
      </c>
      <c r="H702" t="s">
        <v>8245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8271</v>
      </c>
      <c r="O702">
        <f t="shared" si="51"/>
        <v>82</v>
      </c>
      <c r="P702">
        <f t="shared" si="52"/>
        <v>120.39</v>
      </c>
      <c r="Q702" s="10" t="s">
        <v>8329</v>
      </c>
      <c r="R702" t="s">
        <v>8350</v>
      </c>
      <c r="S702" s="14">
        <f t="shared" si="53"/>
        <v>41563.485509259262</v>
      </c>
      <c r="T702" s="14">
        <f t="shared" si="54"/>
        <v>41948.041192129633</v>
      </c>
      <c r="U702">
        <f t="shared" si="50"/>
        <v>2013</v>
      </c>
    </row>
    <row r="703" spans="1:21" ht="60" hidden="1" x14ac:dyDescent="0.25">
      <c r="A703">
        <v>700</v>
      </c>
      <c r="B703" s="3" t="s">
        <v>701</v>
      </c>
      <c r="C703" s="3" t="s">
        <v>4810</v>
      </c>
      <c r="D703" s="6">
        <v>15000</v>
      </c>
      <c r="E703" s="8">
        <v>403</v>
      </c>
      <c r="F703" t="s">
        <v>8220</v>
      </c>
      <c r="G703" t="s">
        <v>8226</v>
      </c>
      <c r="H703" t="s">
        <v>8248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8271</v>
      </c>
      <c r="O703">
        <f t="shared" si="51"/>
        <v>3</v>
      </c>
      <c r="P703">
        <f t="shared" si="52"/>
        <v>13</v>
      </c>
      <c r="Q703" s="10" t="s">
        <v>8329</v>
      </c>
      <c r="R703" t="s">
        <v>8350</v>
      </c>
      <c r="S703" s="14">
        <f t="shared" si="53"/>
        <v>42715.688437500001</v>
      </c>
      <c r="T703" s="14">
        <f t="shared" si="54"/>
        <v>41837.984976851854</v>
      </c>
      <c r="U703">
        <f t="shared" si="50"/>
        <v>2016</v>
      </c>
    </row>
    <row r="704" spans="1:21" ht="60" hidden="1" x14ac:dyDescent="0.25">
      <c r="A704">
        <v>701</v>
      </c>
      <c r="B704" s="3" t="s">
        <v>702</v>
      </c>
      <c r="C704" s="3" t="s">
        <v>4811</v>
      </c>
      <c r="D704" s="6">
        <v>23000</v>
      </c>
      <c r="E704" s="8">
        <v>6118</v>
      </c>
      <c r="F704" t="s">
        <v>8220</v>
      </c>
      <c r="G704" t="s">
        <v>8224</v>
      </c>
      <c r="H704" t="s">
        <v>8246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8271</v>
      </c>
      <c r="O704">
        <f t="shared" si="51"/>
        <v>27</v>
      </c>
      <c r="P704">
        <f t="shared" si="52"/>
        <v>291.33</v>
      </c>
      <c r="Q704" s="10" t="s">
        <v>8329</v>
      </c>
      <c r="R704" t="s">
        <v>8350</v>
      </c>
      <c r="S704" s="14">
        <f t="shared" si="53"/>
        <v>41813.662962962961</v>
      </c>
      <c r="T704" s="14">
        <f t="shared" si="54"/>
        <v>42678.459120370375</v>
      </c>
      <c r="U704">
        <f t="shared" si="50"/>
        <v>2014</v>
      </c>
    </row>
    <row r="705" spans="1:21" ht="60" hidden="1" x14ac:dyDescent="0.25">
      <c r="A705">
        <v>702</v>
      </c>
      <c r="B705" s="3" t="s">
        <v>703</v>
      </c>
      <c r="C705" s="3" t="s">
        <v>4812</v>
      </c>
      <c r="D705" s="6">
        <v>15000</v>
      </c>
      <c r="E705" s="8">
        <v>4622.01</v>
      </c>
      <c r="F705" t="s">
        <v>8220</v>
      </c>
      <c r="G705" t="s">
        <v>8223</v>
      </c>
      <c r="H705" t="s">
        <v>8245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8271</v>
      </c>
      <c r="O705">
        <f t="shared" si="51"/>
        <v>31</v>
      </c>
      <c r="P705">
        <f t="shared" si="52"/>
        <v>124.92</v>
      </c>
      <c r="Q705" s="10" t="s">
        <v>8329</v>
      </c>
      <c r="R705" t="s">
        <v>8350</v>
      </c>
      <c r="S705" s="14">
        <f t="shared" si="53"/>
        <v>42668.726701388892</v>
      </c>
      <c r="T705" s="14">
        <f t="shared" si="54"/>
        <v>42384.680925925932</v>
      </c>
      <c r="U705">
        <f t="shared" si="50"/>
        <v>2016</v>
      </c>
    </row>
    <row r="706" spans="1:21" ht="45" hidden="1" x14ac:dyDescent="0.25">
      <c r="A706">
        <v>703</v>
      </c>
      <c r="B706" s="3" t="s">
        <v>704</v>
      </c>
      <c r="C706" s="3" t="s">
        <v>4813</v>
      </c>
      <c r="D706" s="6">
        <v>15000</v>
      </c>
      <c r="E706" s="8">
        <v>837</v>
      </c>
      <c r="F706" t="s">
        <v>8220</v>
      </c>
      <c r="G706" t="s">
        <v>8223</v>
      </c>
      <c r="H706" t="s">
        <v>8245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8271</v>
      </c>
      <c r="O706">
        <f t="shared" si="51"/>
        <v>6</v>
      </c>
      <c r="P706">
        <f t="shared" si="52"/>
        <v>119.57</v>
      </c>
      <c r="Q706" s="10" t="s">
        <v>8329</v>
      </c>
      <c r="R706" t="s">
        <v>8350</v>
      </c>
      <c r="S706" s="14">
        <f t="shared" si="53"/>
        <v>42711.950798611113</v>
      </c>
      <c r="T706" s="14">
        <f t="shared" si="54"/>
        <v>42496.529305555552</v>
      </c>
      <c r="U706">
        <f t="shared" si="50"/>
        <v>2016</v>
      </c>
    </row>
    <row r="707" spans="1:21" ht="45" hidden="1" x14ac:dyDescent="0.25">
      <c r="A707">
        <v>704</v>
      </c>
      <c r="B707" s="3" t="s">
        <v>705</v>
      </c>
      <c r="C707" s="3" t="s">
        <v>4814</v>
      </c>
      <c r="D707" s="6">
        <v>55000</v>
      </c>
      <c r="E707" s="8">
        <v>481</v>
      </c>
      <c r="F707" t="s">
        <v>8220</v>
      </c>
      <c r="G707" t="s">
        <v>8228</v>
      </c>
      <c r="H707" t="s">
        <v>8250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8271</v>
      </c>
      <c r="O707">
        <f t="shared" si="51"/>
        <v>1</v>
      </c>
      <c r="P707">
        <f t="shared" si="52"/>
        <v>120.25</v>
      </c>
      <c r="Q707" s="10" t="s">
        <v>8329</v>
      </c>
      <c r="R707" t="s">
        <v>8350</v>
      </c>
      <c r="S707" s="14">
        <f t="shared" si="53"/>
        <v>42726.192916666667</v>
      </c>
      <c r="T707" s="14">
        <f t="shared" si="54"/>
        <v>42734.787986111114</v>
      </c>
      <c r="U707">
        <f t="shared" ref="U707:U770" si="55">YEAR(S707)</f>
        <v>2016</v>
      </c>
    </row>
    <row r="708" spans="1:21" ht="30" hidden="1" x14ac:dyDescent="0.25">
      <c r="A708">
        <v>705</v>
      </c>
      <c r="B708" s="3" t="s">
        <v>706</v>
      </c>
      <c r="C708" s="3" t="s">
        <v>4815</v>
      </c>
      <c r="D708" s="6">
        <v>100000</v>
      </c>
      <c r="E708" s="8">
        <v>977</v>
      </c>
      <c r="F708" t="s">
        <v>8220</v>
      </c>
      <c r="G708" t="s">
        <v>8232</v>
      </c>
      <c r="H708" t="s">
        <v>8248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8271</v>
      </c>
      <c r="O708">
        <f t="shared" ref="O708:O771" si="56">ROUND(E708/D708*100,0)</f>
        <v>1</v>
      </c>
      <c r="P708">
        <f t="shared" ref="P708:P771" si="57">IFERROR(ROUND(E708/L708,2),0)</f>
        <v>195.4</v>
      </c>
      <c r="Q708" s="10" t="s">
        <v>8329</v>
      </c>
      <c r="R708" t="s">
        <v>8350</v>
      </c>
      <c r="S708" s="14">
        <f t="shared" ref="S708:S771" si="58">(((J708/60)/60)/24)+DATE(1970,1,1)</f>
        <v>42726.491643518515</v>
      </c>
      <c r="T708" s="14">
        <f t="shared" ref="T708:T771" si="59">(((J718/60)/60)/24)+DATE(1970,1,1)</f>
        <v>42273.090740740736</v>
      </c>
      <c r="U708">
        <f t="shared" si="55"/>
        <v>2016</v>
      </c>
    </row>
    <row r="709" spans="1:21" ht="60" hidden="1" x14ac:dyDescent="0.25">
      <c r="A709">
        <v>706</v>
      </c>
      <c r="B709" s="3" t="s">
        <v>707</v>
      </c>
      <c r="C709" s="3" t="s">
        <v>4816</v>
      </c>
      <c r="D709" s="6">
        <v>100000</v>
      </c>
      <c r="E709" s="8">
        <v>0</v>
      </c>
      <c r="F709" t="s">
        <v>8220</v>
      </c>
      <c r="G709" t="s">
        <v>8226</v>
      </c>
      <c r="H709" t="s">
        <v>8248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8271</v>
      </c>
      <c r="O709">
        <f t="shared" si="56"/>
        <v>0</v>
      </c>
      <c r="P709">
        <f t="shared" si="57"/>
        <v>0</v>
      </c>
      <c r="Q709" s="10" t="s">
        <v>8329</v>
      </c>
      <c r="R709" t="s">
        <v>8350</v>
      </c>
      <c r="S709" s="14">
        <f t="shared" si="58"/>
        <v>42676.995173611111</v>
      </c>
      <c r="T709" s="14">
        <f t="shared" si="59"/>
        <v>41940.658645833333</v>
      </c>
      <c r="U709">
        <f t="shared" si="55"/>
        <v>2016</v>
      </c>
    </row>
    <row r="710" spans="1:21" ht="60" hidden="1" x14ac:dyDescent="0.25">
      <c r="A710">
        <v>707</v>
      </c>
      <c r="B710" s="3" t="s">
        <v>708</v>
      </c>
      <c r="C710" s="3" t="s">
        <v>4817</v>
      </c>
      <c r="D710" s="6">
        <v>68000</v>
      </c>
      <c r="E710" s="8">
        <v>53670.6</v>
      </c>
      <c r="F710" t="s">
        <v>8220</v>
      </c>
      <c r="G710" t="s">
        <v>8224</v>
      </c>
      <c r="H710" t="s">
        <v>8246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8271</v>
      </c>
      <c r="O710">
        <f t="shared" si="56"/>
        <v>79</v>
      </c>
      <c r="P710">
        <f t="shared" si="57"/>
        <v>117.7</v>
      </c>
      <c r="Q710" s="10" t="s">
        <v>8329</v>
      </c>
      <c r="R710" t="s">
        <v>8350</v>
      </c>
      <c r="S710" s="14">
        <f t="shared" si="58"/>
        <v>42696.663506944446</v>
      </c>
      <c r="T710" s="14">
        <f t="shared" si="59"/>
        <v>41857.854189814818</v>
      </c>
      <c r="U710">
        <f t="shared" si="55"/>
        <v>2016</v>
      </c>
    </row>
    <row r="711" spans="1:21" ht="60" hidden="1" x14ac:dyDescent="0.25">
      <c r="A711">
        <v>708</v>
      </c>
      <c r="B711" s="3" t="s">
        <v>709</v>
      </c>
      <c r="C711" s="3" t="s">
        <v>4818</v>
      </c>
      <c r="D711" s="6">
        <v>40000</v>
      </c>
      <c r="E711" s="8">
        <v>8837</v>
      </c>
      <c r="F711" t="s">
        <v>8220</v>
      </c>
      <c r="G711" t="s">
        <v>8224</v>
      </c>
      <c r="H711" t="s">
        <v>8246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8271</v>
      </c>
      <c r="O711">
        <f t="shared" si="56"/>
        <v>22</v>
      </c>
      <c r="P711">
        <f t="shared" si="57"/>
        <v>23.95</v>
      </c>
      <c r="Q711" s="10" t="s">
        <v>8329</v>
      </c>
      <c r="R711" t="s">
        <v>8350</v>
      </c>
      <c r="S711" s="14">
        <f t="shared" si="58"/>
        <v>41835.581018518518</v>
      </c>
      <c r="T711" s="14">
        <f t="shared" si="59"/>
        <v>42752.845451388886</v>
      </c>
      <c r="U711">
        <f t="shared" si="55"/>
        <v>2014</v>
      </c>
    </row>
    <row r="712" spans="1:21" ht="30" hidden="1" x14ac:dyDescent="0.25">
      <c r="A712">
        <v>709</v>
      </c>
      <c r="B712" s="3" t="s">
        <v>710</v>
      </c>
      <c r="C712" s="3" t="s">
        <v>4819</v>
      </c>
      <c r="D712" s="6">
        <v>15000</v>
      </c>
      <c r="E712" s="8">
        <v>61</v>
      </c>
      <c r="F712" t="s">
        <v>8220</v>
      </c>
      <c r="G712" t="s">
        <v>8223</v>
      </c>
      <c r="H712" t="s">
        <v>8245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8271</v>
      </c>
      <c r="O712">
        <f t="shared" si="56"/>
        <v>0</v>
      </c>
      <c r="P712">
        <f t="shared" si="57"/>
        <v>30.5</v>
      </c>
      <c r="Q712" s="10" t="s">
        <v>8329</v>
      </c>
      <c r="R712" t="s">
        <v>8350</v>
      </c>
      <c r="S712" s="14">
        <f t="shared" si="58"/>
        <v>41948.041192129633</v>
      </c>
      <c r="T712" s="14">
        <f t="shared" si="59"/>
        <v>42409.040231481486</v>
      </c>
      <c r="U712">
        <f t="shared" si="55"/>
        <v>2014</v>
      </c>
    </row>
    <row r="713" spans="1:21" ht="45" hidden="1" x14ac:dyDescent="0.25">
      <c r="A713">
        <v>710</v>
      </c>
      <c r="B713" s="3" t="s">
        <v>711</v>
      </c>
      <c r="C713" s="3" t="s">
        <v>4820</v>
      </c>
      <c r="D713" s="6">
        <v>1200</v>
      </c>
      <c r="E713" s="8">
        <v>0</v>
      </c>
      <c r="F713" t="s">
        <v>8220</v>
      </c>
      <c r="G713" t="s">
        <v>8228</v>
      </c>
      <c r="H713" t="s">
        <v>8250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8271</v>
      </c>
      <c r="O713">
        <f t="shared" si="56"/>
        <v>0</v>
      </c>
      <c r="P713">
        <f t="shared" si="57"/>
        <v>0</v>
      </c>
      <c r="Q713" s="10" t="s">
        <v>8329</v>
      </c>
      <c r="R713" t="s">
        <v>8350</v>
      </c>
      <c r="S713" s="14">
        <f t="shared" si="58"/>
        <v>41837.984976851854</v>
      </c>
      <c r="T713" s="14">
        <f t="shared" si="59"/>
        <v>40909.649201388893</v>
      </c>
      <c r="U713">
        <f t="shared" si="55"/>
        <v>2014</v>
      </c>
    </row>
    <row r="714" spans="1:21" ht="60" hidden="1" x14ac:dyDescent="0.25">
      <c r="A714">
        <v>711</v>
      </c>
      <c r="B714" s="3" t="s">
        <v>712</v>
      </c>
      <c r="C714" s="3" t="s">
        <v>4821</v>
      </c>
      <c r="D714" s="6">
        <v>100000</v>
      </c>
      <c r="E714" s="8">
        <v>33791</v>
      </c>
      <c r="F714" t="s">
        <v>8220</v>
      </c>
      <c r="G714" t="s">
        <v>8232</v>
      </c>
      <c r="H714" t="s">
        <v>8248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8271</v>
      </c>
      <c r="O714">
        <f t="shared" si="56"/>
        <v>34</v>
      </c>
      <c r="P714">
        <f t="shared" si="57"/>
        <v>99.97</v>
      </c>
      <c r="Q714" s="10" t="s">
        <v>8329</v>
      </c>
      <c r="R714" t="s">
        <v>8350</v>
      </c>
      <c r="S714" s="14">
        <f t="shared" si="58"/>
        <v>42678.459120370375</v>
      </c>
      <c r="T714" s="14">
        <f t="shared" si="59"/>
        <v>41807.571840277778</v>
      </c>
      <c r="U714">
        <f t="shared" si="55"/>
        <v>2016</v>
      </c>
    </row>
    <row r="715" spans="1:21" ht="60" hidden="1" x14ac:dyDescent="0.25">
      <c r="A715">
        <v>712</v>
      </c>
      <c r="B715" s="3" t="s">
        <v>713</v>
      </c>
      <c r="C715" s="3" t="s">
        <v>4822</v>
      </c>
      <c r="D715" s="6">
        <v>48500</v>
      </c>
      <c r="E715" s="8">
        <v>105</v>
      </c>
      <c r="F715" t="s">
        <v>8220</v>
      </c>
      <c r="G715" t="s">
        <v>8223</v>
      </c>
      <c r="H715" t="s">
        <v>8245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8271</v>
      </c>
      <c r="O715">
        <f t="shared" si="56"/>
        <v>0</v>
      </c>
      <c r="P715">
        <f t="shared" si="57"/>
        <v>26.25</v>
      </c>
      <c r="Q715" s="10" t="s">
        <v>8329</v>
      </c>
      <c r="R715" t="s">
        <v>8350</v>
      </c>
      <c r="S715" s="14">
        <f t="shared" si="58"/>
        <v>42384.680925925932</v>
      </c>
      <c r="T715" s="14">
        <f t="shared" si="59"/>
        <v>40977.805300925924</v>
      </c>
      <c r="U715">
        <f t="shared" si="55"/>
        <v>2016</v>
      </c>
    </row>
    <row r="716" spans="1:21" ht="60" hidden="1" x14ac:dyDescent="0.25">
      <c r="A716">
        <v>713</v>
      </c>
      <c r="B716" s="3" t="s">
        <v>714</v>
      </c>
      <c r="C716" s="3" t="s">
        <v>4823</v>
      </c>
      <c r="D716" s="6">
        <v>25000</v>
      </c>
      <c r="E716" s="8">
        <v>199</v>
      </c>
      <c r="F716" t="s">
        <v>8220</v>
      </c>
      <c r="G716" t="s">
        <v>8236</v>
      </c>
      <c r="H716" t="s">
        <v>8248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8271</v>
      </c>
      <c r="O716">
        <f t="shared" si="56"/>
        <v>1</v>
      </c>
      <c r="P716">
        <f t="shared" si="57"/>
        <v>199</v>
      </c>
      <c r="Q716" s="10" t="s">
        <v>8329</v>
      </c>
      <c r="R716" t="s">
        <v>8350</v>
      </c>
      <c r="S716" s="14">
        <f t="shared" si="58"/>
        <v>42496.529305555552</v>
      </c>
      <c r="T716" s="14">
        <f t="shared" si="59"/>
        <v>42184.816539351858</v>
      </c>
      <c r="U716">
        <f t="shared" si="55"/>
        <v>2016</v>
      </c>
    </row>
    <row r="717" spans="1:21" ht="45" hidden="1" x14ac:dyDescent="0.25">
      <c r="A717">
        <v>714</v>
      </c>
      <c r="B717" s="3" t="s">
        <v>715</v>
      </c>
      <c r="C717" s="3" t="s">
        <v>4824</v>
      </c>
      <c r="D717" s="6">
        <v>15000</v>
      </c>
      <c r="E717" s="8">
        <v>2249</v>
      </c>
      <c r="F717" t="s">
        <v>8220</v>
      </c>
      <c r="G717" t="s">
        <v>8223</v>
      </c>
      <c r="H717" t="s">
        <v>8245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8271</v>
      </c>
      <c r="O717">
        <f t="shared" si="56"/>
        <v>15</v>
      </c>
      <c r="P717">
        <f t="shared" si="57"/>
        <v>80.319999999999993</v>
      </c>
      <c r="Q717" s="10" t="s">
        <v>8329</v>
      </c>
      <c r="R717" t="s">
        <v>8350</v>
      </c>
      <c r="S717" s="14">
        <f t="shared" si="58"/>
        <v>42734.787986111114</v>
      </c>
      <c r="T717" s="14">
        <f t="shared" si="59"/>
        <v>40694.638460648144</v>
      </c>
      <c r="U717">
        <f t="shared" si="55"/>
        <v>2016</v>
      </c>
    </row>
    <row r="718" spans="1:21" ht="60" hidden="1" x14ac:dyDescent="0.25">
      <c r="A718">
        <v>715</v>
      </c>
      <c r="B718" s="3" t="s">
        <v>716</v>
      </c>
      <c r="C718" s="3" t="s">
        <v>4825</v>
      </c>
      <c r="D718" s="6">
        <v>27500</v>
      </c>
      <c r="E718" s="8">
        <v>1389</v>
      </c>
      <c r="F718" t="s">
        <v>8220</v>
      </c>
      <c r="G718" t="s">
        <v>8223</v>
      </c>
      <c r="H718" t="s">
        <v>8245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8271</v>
      </c>
      <c r="O718">
        <f t="shared" si="56"/>
        <v>5</v>
      </c>
      <c r="P718">
        <f t="shared" si="57"/>
        <v>115.75</v>
      </c>
      <c r="Q718" s="10" t="s">
        <v>8329</v>
      </c>
      <c r="R718" t="s">
        <v>8350</v>
      </c>
      <c r="S718" s="14">
        <f t="shared" si="58"/>
        <v>42273.090740740736</v>
      </c>
      <c r="T718" s="14">
        <f t="shared" si="59"/>
        <v>42321.626296296294</v>
      </c>
      <c r="U718">
        <f t="shared" si="55"/>
        <v>2015</v>
      </c>
    </row>
    <row r="719" spans="1:21" ht="45" hidden="1" x14ac:dyDescent="0.25">
      <c r="A719">
        <v>716</v>
      </c>
      <c r="B719" s="3" t="s">
        <v>717</v>
      </c>
      <c r="C719" s="3" t="s">
        <v>4826</v>
      </c>
      <c r="D719" s="6">
        <v>7000</v>
      </c>
      <c r="E719" s="8">
        <v>715</v>
      </c>
      <c r="F719" t="s">
        <v>8220</v>
      </c>
      <c r="G719" t="s">
        <v>8223</v>
      </c>
      <c r="H719" t="s">
        <v>8245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8271</v>
      </c>
      <c r="O719">
        <f t="shared" si="56"/>
        <v>10</v>
      </c>
      <c r="P719">
        <f t="shared" si="57"/>
        <v>44.69</v>
      </c>
      <c r="Q719" s="10" t="s">
        <v>8329</v>
      </c>
      <c r="R719" t="s">
        <v>8350</v>
      </c>
      <c r="S719" s="14">
        <f t="shared" si="58"/>
        <v>41940.658645833333</v>
      </c>
      <c r="T719" s="14">
        <f t="shared" si="59"/>
        <v>41346.042673611111</v>
      </c>
      <c r="U719">
        <f t="shared" si="55"/>
        <v>2014</v>
      </c>
    </row>
    <row r="720" spans="1:21" ht="30" hidden="1" x14ac:dyDescent="0.25">
      <c r="A720">
        <v>717</v>
      </c>
      <c r="B720" s="3" t="s">
        <v>718</v>
      </c>
      <c r="C720" s="3" t="s">
        <v>4827</v>
      </c>
      <c r="D720" s="6">
        <v>100000</v>
      </c>
      <c r="E720" s="8">
        <v>305</v>
      </c>
      <c r="F720" t="s">
        <v>8220</v>
      </c>
      <c r="G720" t="s">
        <v>8223</v>
      </c>
      <c r="H720" t="s">
        <v>8245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0</v>
      </c>
      <c r="P720">
        <f t="shared" si="57"/>
        <v>76.25</v>
      </c>
      <c r="Q720" s="10" t="s">
        <v>8329</v>
      </c>
      <c r="R720" t="s">
        <v>8350</v>
      </c>
      <c r="S720" s="14">
        <f t="shared" si="58"/>
        <v>41857.854189814818</v>
      </c>
      <c r="T720" s="14">
        <f t="shared" si="59"/>
        <v>41247.020243055551</v>
      </c>
      <c r="U720">
        <f t="shared" si="55"/>
        <v>2014</v>
      </c>
    </row>
    <row r="721" spans="1:21" ht="60" hidden="1" x14ac:dyDescent="0.25">
      <c r="A721">
        <v>718</v>
      </c>
      <c r="B721" s="3" t="s">
        <v>719</v>
      </c>
      <c r="C721" s="3" t="s">
        <v>4828</v>
      </c>
      <c r="D721" s="6">
        <v>12000</v>
      </c>
      <c r="E721" s="8">
        <v>90</v>
      </c>
      <c r="F721" t="s">
        <v>8220</v>
      </c>
      <c r="G721" t="s">
        <v>8223</v>
      </c>
      <c r="H721" t="s">
        <v>8245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8271</v>
      </c>
      <c r="O721">
        <f t="shared" si="56"/>
        <v>1</v>
      </c>
      <c r="P721">
        <f t="shared" si="57"/>
        <v>22.5</v>
      </c>
      <c r="Q721" s="10" t="s">
        <v>8329</v>
      </c>
      <c r="R721" t="s">
        <v>8350</v>
      </c>
      <c r="S721" s="14">
        <f t="shared" si="58"/>
        <v>42752.845451388886</v>
      </c>
      <c r="T721" s="14">
        <f t="shared" si="59"/>
        <v>40731.837465277778</v>
      </c>
      <c r="U721">
        <f t="shared" si="55"/>
        <v>2017</v>
      </c>
    </row>
    <row r="722" spans="1:21" ht="60" hidden="1" x14ac:dyDescent="0.25">
      <c r="A722">
        <v>719</v>
      </c>
      <c r="B722" s="3" t="s">
        <v>720</v>
      </c>
      <c r="C722" s="3" t="s">
        <v>4829</v>
      </c>
      <c r="D722" s="6">
        <v>15000</v>
      </c>
      <c r="E722" s="8">
        <v>194</v>
      </c>
      <c r="F722" t="s">
        <v>8220</v>
      </c>
      <c r="G722" t="s">
        <v>8223</v>
      </c>
      <c r="H722" t="s">
        <v>8245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8271</v>
      </c>
      <c r="O722">
        <f t="shared" si="56"/>
        <v>1</v>
      </c>
      <c r="P722">
        <f t="shared" si="57"/>
        <v>19.399999999999999</v>
      </c>
      <c r="Q722" s="10" t="s">
        <v>8329</v>
      </c>
      <c r="R722" t="s">
        <v>8350</v>
      </c>
      <c r="S722" s="14">
        <f t="shared" si="58"/>
        <v>42409.040231481486</v>
      </c>
      <c r="T722" s="14">
        <f t="shared" si="59"/>
        <v>41111.185891203706</v>
      </c>
      <c r="U722">
        <f t="shared" si="55"/>
        <v>2016</v>
      </c>
    </row>
    <row r="723" spans="1:21" ht="45" hidden="1" x14ac:dyDescent="0.25">
      <c r="A723">
        <v>720</v>
      </c>
      <c r="B723" s="3" t="s">
        <v>721</v>
      </c>
      <c r="C723" s="3" t="s">
        <v>4830</v>
      </c>
      <c r="D723" s="6">
        <v>1900</v>
      </c>
      <c r="E723" s="8">
        <v>2735</v>
      </c>
      <c r="F723" t="s">
        <v>8218</v>
      </c>
      <c r="G723" t="s">
        <v>8223</v>
      </c>
      <c r="H723" t="s">
        <v>8245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8272</v>
      </c>
      <c r="O723">
        <f t="shared" si="56"/>
        <v>144</v>
      </c>
      <c r="P723">
        <f t="shared" si="57"/>
        <v>66.709999999999994</v>
      </c>
      <c r="Q723" s="10" t="s">
        <v>8324</v>
      </c>
      <c r="R723" t="s">
        <v>8334</v>
      </c>
      <c r="S723" s="14">
        <f t="shared" si="58"/>
        <v>40909.649201388893</v>
      </c>
      <c r="T723" s="14">
        <f t="shared" si="59"/>
        <v>40854.745266203703</v>
      </c>
      <c r="U723">
        <f t="shared" si="55"/>
        <v>2012</v>
      </c>
    </row>
    <row r="724" spans="1:21" ht="60" hidden="1" x14ac:dyDescent="0.25">
      <c r="A724">
        <v>721</v>
      </c>
      <c r="B724" s="3" t="s">
        <v>722</v>
      </c>
      <c r="C724" s="3" t="s">
        <v>4831</v>
      </c>
      <c r="D724" s="6">
        <v>8200</v>
      </c>
      <c r="E724" s="8">
        <v>10013</v>
      </c>
      <c r="F724" t="s">
        <v>8218</v>
      </c>
      <c r="G724" t="s">
        <v>8223</v>
      </c>
      <c r="H724" t="s">
        <v>8245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8272</v>
      </c>
      <c r="O724">
        <f t="shared" si="56"/>
        <v>122</v>
      </c>
      <c r="P724">
        <f t="shared" si="57"/>
        <v>84.14</v>
      </c>
      <c r="Q724" s="10" t="s">
        <v>8324</v>
      </c>
      <c r="R724" t="s">
        <v>8334</v>
      </c>
      <c r="S724" s="14">
        <f t="shared" si="58"/>
        <v>41807.571840277778</v>
      </c>
      <c r="T724" s="14">
        <f t="shared" si="59"/>
        <v>40879.795682870368</v>
      </c>
      <c r="U724">
        <f t="shared" si="55"/>
        <v>2014</v>
      </c>
    </row>
    <row r="725" spans="1:21" ht="60" hidden="1" x14ac:dyDescent="0.25">
      <c r="A725">
        <v>722</v>
      </c>
      <c r="B725" s="3" t="s">
        <v>723</v>
      </c>
      <c r="C725" s="3" t="s">
        <v>4832</v>
      </c>
      <c r="D725" s="6">
        <v>25000</v>
      </c>
      <c r="E725" s="8">
        <v>33006</v>
      </c>
      <c r="F725" t="s">
        <v>8218</v>
      </c>
      <c r="G725" t="s">
        <v>8223</v>
      </c>
      <c r="H725" t="s">
        <v>8245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8272</v>
      </c>
      <c r="O725">
        <f t="shared" si="56"/>
        <v>132</v>
      </c>
      <c r="P725">
        <f t="shared" si="57"/>
        <v>215.73</v>
      </c>
      <c r="Q725" s="10" t="s">
        <v>8324</v>
      </c>
      <c r="R725" t="s">
        <v>8334</v>
      </c>
      <c r="S725" s="14">
        <f t="shared" si="58"/>
        <v>40977.805300925924</v>
      </c>
      <c r="T725" s="14">
        <f t="shared" si="59"/>
        <v>41486.424317129626</v>
      </c>
      <c r="U725">
        <f t="shared" si="55"/>
        <v>2012</v>
      </c>
    </row>
    <row r="726" spans="1:21" ht="45" hidden="1" x14ac:dyDescent="0.25">
      <c r="A726">
        <v>723</v>
      </c>
      <c r="B726" s="3" t="s">
        <v>724</v>
      </c>
      <c r="C726" s="3" t="s">
        <v>4833</v>
      </c>
      <c r="D726" s="6">
        <v>5000</v>
      </c>
      <c r="E726" s="8">
        <v>5469</v>
      </c>
      <c r="F726" t="s">
        <v>8218</v>
      </c>
      <c r="G726" t="s">
        <v>8223</v>
      </c>
      <c r="H726" t="s">
        <v>8245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8272</v>
      </c>
      <c r="O726">
        <f t="shared" si="56"/>
        <v>109</v>
      </c>
      <c r="P726">
        <f t="shared" si="57"/>
        <v>54.69</v>
      </c>
      <c r="Q726" s="10" t="s">
        <v>8324</v>
      </c>
      <c r="R726" t="s">
        <v>8334</v>
      </c>
      <c r="S726" s="14">
        <f t="shared" si="58"/>
        <v>42184.816539351858</v>
      </c>
      <c r="T726" s="14">
        <f t="shared" si="59"/>
        <v>41598.420046296298</v>
      </c>
      <c r="U726">
        <f t="shared" si="55"/>
        <v>2015</v>
      </c>
    </row>
    <row r="727" spans="1:21" ht="60" hidden="1" x14ac:dyDescent="0.25">
      <c r="A727">
        <v>724</v>
      </c>
      <c r="B727" s="3" t="s">
        <v>725</v>
      </c>
      <c r="C727" s="3" t="s">
        <v>4834</v>
      </c>
      <c r="D727" s="6">
        <v>7000</v>
      </c>
      <c r="E727" s="8">
        <v>7383.01</v>
      </c>
      <c r="F727" t="s">
        <v>8218</v>
      </c>
      <c r="G727" t="s">
        <v>8223</v>
      </c>
      <c r="H727" t="s">
        <v>8245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8272</v>
      </c>
      <c r="O727">
        <f t="shared" si="56"/>
        <v>105</v>
      </c>
      <c r="P727">
        <f t="shared" si="57"/>
        <v>51.63</v>
      </c>
      <c r="Q727" s="10" t="s">
        <v>8324</v>
      </c>
      <c r="R727" t="s">
        <v>8334</v>
      </c>
      <c r="S727" s="14">
        <f t="shared" si="58"/>
        <v>40694.638460648144</v>
      </c>
      <c r="T727" s="14">
        <f t="shared" si="59"/>
        <v>42102.164583333331</v>
      </c>
      <c r="U727">
        <f t="shared" si="55"/>
        <v>2011</v>
      </c>
    </row>
    <row r="728" spans="1:21" ht="45" hidden="1" x14ac:dyDescent="0.25">
      <c r="A728">
        <v>725</v>
      </c>
      <c r="B728" s="3" t="s">
        <v>726</v>
      </c>
      <c r="C728" s="3" t="s">
        <v>4835</v>
      </c>
      <c r="D728" s="6">
        <v>20000</v>
      </c>
      <c r="E728" s="8">
        <v>20070</v>
      </c>
      <c r="F728" t="s">
        <v>8218</v>
      </c>
      <c r="G728" t="s">
        <v>8223</v>
      </c>
      <c r="H728" t="s">
        <v>8245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8272</v>
      </c>
      <c r="O728">
        <f t="shared" si="56"/>
        <v>100</v>
      </c>
      <c r="P728">
        <f t="shared" si="57"/>
        <v>143.36000000000001</v>
      </c>
      <c r="Q728" s="10" t="s">
        <v>8324</v>
      </c>
      <c r="R728" t="s">
        <v>8334</v>
      </c>
      <c r="S728" s="14">
        <f t="shared" si="58"/>
        <v>42321.626296296294</v>
      </c>
      <c r="T728" s="14">
        <f t="shared" si="59"/>
        <v>41946.029467592591</v>
      </c>
      <c r="U728">
        <f t="shared" si="55"/>
        <v>2015</v>
      </c>
    </row>
    <row r="729" spans="1:21" ht="60" hidden="1" x14ac:dyDescent="0.25">
      <c r="A729">
        <v>726</v>
      </c>
      <c r="B729" s="3" t="s">
        <v>727</v>
      </c>
      <c r="C729" s="3" t="s">
        <v>4836</v>
      </c>
      <c r="D729" s="6">
        <v>2500</v>
      </c>
      <c r="E729" s="8">
        <v>2535</v>
      </c>
      <c r="F729" t="s">
        <v>8218</v>
      </c>
      <c r="G729" t="s">
        <v>8223</v>
      </c>
      <c r="H729" t="s">
        <v>8245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8272</v>
      </c>
      <c r="O729">
        <f t="shared" si="56"/>
        <v>101</v>
      </c>
      <c r="P729">
        <f t="shared" si="57"/>
        <v>72.430000000000007</v>
      </c>
      <c r="Q729" s="10" t="s">
        <v>8324</v>
      </c>
      <c r="R729" t="s">
        <v>8334</v>
      </c>
      <c r="S729" s="14">
        <f t="shared" si="58"/>
        <v>41346.042673611111</v>
      </c>
      <c r="T729" s="14">
        <f t="shared" si="59"/>
        <v>41579.734259259261</v>
      </c>
      <c r="U729">
        <f t="shared" si="55"/>
        <v>2013</v>
      </c>
    </row>
    <row r="730" spans="1:21" ht="60" hidden="1" x14ac:dyDescent="0.25">
      <c r="A730">
        <v>727</v>
      </c>
      <c r="B730" s="3" t="s">
        <v>728</v>
      </c>
      <c r="C730" s="3" t="s">
        <v>4837</v>
      </c>
      <c r="D730" s="6">
        <v>3500</v>
      </c>
      <c r="E730" s="8">
        <v>5443</v>
      </c>
      <c r="F730" t="s">
        <v>8218</v>
      </c>
      <c r="G730" t="s">
        <v>8223</v>
      </c>
      <c r="H730" t="s">
        <v>8245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8272</v>
      </c>
      <c r="O730">
        <f t="shared" si="56"/>
        <v>156</v>
      </c>
      <c r="P730">
        <f t="shared" si="57"/>
        <v>36.53</v>
      </c>
      <c r="Q730" s="10" t="s">
        <v>8324</v>
      </c>
      <c r="R730" t="s">
        <v>8334</v>
      </c>
      <c r="S730" s="14">
        <f t="shared" si="58"/>
        <v>41247.020243055551</v>
      </c>
      <c r="T730" s="14">
        <f t="shared" si="59"/>
        <v>41667.275312500002</v>
      </c>
      <c r="U730">
        <f t="shared" si="55"/>
        <v>2012</v>
      </c>
    </row>
    <row r="731" spans="1:21" ht="45" hidden="1" x14ac:dyDescent="0.25">
      <c r="A731">
        <v>728</v>
      </c>
      <c r="B731" s="3" t="s">
        <v>729</v>
      </c>
      <c r="C731" s="3" t="s">
        <v>4838</v>
      </c>
      <c r="D731" s="6">
        <v>7500</v>
      </c>
      <c r="E731" s="8">
        <v>7917.45</v>
      </c>
      <c r="F731" t="s">
        <v>8218</v>
      </c>
      <c r="G731" t="s">
        <v>8223</v>
      </c>
      <c r="H731" t="s">
        <v>8245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8272</v>
      </c>
      <c r="O731">
        <f t="shared" si="56"/>
        <v>106</v>
      </c>
      <c r="P731">
        <f t="shared" si="57"/>
        <v>60.9</v>
      </c>
      <c r="Q731" s="10" t="s">
        <v>8324</v>
      </c>
      <c r="R731" t="s">
        <v>8334</v>
      </c>
      <c r="S731" s="14">
        <f t="shared" si="58"/>
        <v>40731.837465277778</v>
      </c>
      <c r="T731" s="14">
        <f t="shared" si="59"/>
        <v>41943.604097222218</v>
      </c>
      <c r="U731">
        <f t="shared" si="55"/>
        <v>2011</v>
      </c>
    </row>
    <row r="732" spans="1:21" ht="60" hidden="1" x14ac:dyDescent="0.25">
      <c r="A732">
        <v>729</v>
      </c>
      <c r="B732" s="3" t="s">
        <v>730</v>
      </c>
      <c r="C732" s="3" t="s">
        <v>4839</v>
      </c>
      <c r="D732" s="6">
        <v>4000</v>
      </c>
      <c r="E732" s="8">
        <v>5226</v>
      </c>
      <c r="F732" t="s">
        <v>8218</v>
      </c>
      <c r="G732" t="s">
        <v>8223</v>
      </c>
      <c r="H732" t="s">
        <v>8245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8272</v>
      </c>
      <c r="O732">
        <f t="shared" si="56"/>
        <v>131</v>
      </c>
      <c r="P732">
        <f t="shared" si="57"/>
        <v>43.55</v>
      </c>
      <c r="Q732" s="10" t="s">
        <v>8324</v>
      </c>
      <c r="R732" t="s">
        <v>8334</v>
      </c>
      <c r="S732" s="14">
        <f t="shared" si="58"/>
        <v>41111.185891203706</v>
      </c>
      <c r="T732" s="14">
        <f t="shared" si="59"/>
        <v>41829.502650462964</v>
      </c>
      <c r="U732">
        <f t="shared" si="55"/>
        <v>2012</v>
      </c>
    </row>
    <row r="733" spans="1:21" ht="30" hidden="1" x14ac:dyDescent="0.25">
      <c r="A733">
        <v>730</v>
      </c>
      <c r="B733" s="3" t="s">
        <v>731</v>
      </c>
      <c r="C733" s="3" t="s">
        <v>4840</v>
      </c>
      <c r="D733" s="6">
        <v>20000</v>
      </c>
      <c r="E733" s="8">
        <v>26438</v>
      </c>
      <c r="F733" t="s">
        <v>8218</v>
      </c>
      <c r="G733" t="s">
        <v>8223</v>
      </c>
      <c r="H733" t="s">
        <v>8245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8272</v>
      </c>
      <c r="O733">
        <f t="shared" si="56"/>
        <v>132</v>
      </c>
      <c r="P733">
        <f t="shared" si="57"/>
        <v>99.77</v>
      </c>
      <c r="Q733" s="10" t="s">
        <v>8324</v>
      </c>
      <c r="R733" t="s">
        <v>8334</v>
      </c>
      <c r="S733" s="14">
        <f t="shared" si="58"/>
        <v>40854.745266203703</v>
      </c>
      <c r="T733" s="14">
        <f t="shared" si="59"/>
        <v>42162.146782407406</v>
      </c>
      <c r="U733">
        <f t="shared" si="55"/>
        <v>2011</v>
      </c>
    </row>
    <row r="734" spans="1:21" ht="45" hidden="1" x14ac:dyDescent="0.25">
      <c r="A734">
        <v>731</v>
      </c>
      <c r="B734" s="3" t="s">
        <v>732</v>
      </c>
      <c r="C734" s="3" t="s">
        <v>4841</v>
      </c>
      <c r="D734" s="6">
        <v>5000</v>
      </c>
      <c r="E734" s="8">
        <v>6300</v>
      </c>
      <c r="F734" t="s">
        <v>8218</v>
      </c>
      <c r="G734" t="s">
        <v>8223</v>
      </c>
      <c r="H734" t="s">
        <v>8245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8272</v>
      </c>
      <c r="O734">
        <f t="shared" si="56"/>
        <v>126</v>
      </c>
      <c r="P734">
        <f t="shared" si="57"/>
        <v>88.73</v>
      </c>
      <c r="Q734" s="10" t="s">
        <v>8324</v>
      </c>
      <c r="R734" t="s">
        <v>8334</v>
      </c>
      <c r="S734" s="14">
        <f t="shared" si="58"/>
        <v>40879.795682870368</v>
      </c>
      <c r="T734" s="14">
        <f t="shared" si="59"/>
        <v>41401.648217592592</v>
      </c>
      <c r="U734">
        <f t="shared" si="55"/>
        <v>2011</v>
      </c>
    </row>
    <row r="735" spans="1:21" ht="60" hidden="1" x14ac:dyDescent="0.25">
      <c r="A735">
        <v>732</v>
      </c>
      <c r="B735" s="3" t="s">
        <v>733</v>
      </c>
      <c r="C735" s="3" t="s">
        <v>4842</v>
      </c>
      <c r="D735" s="6">
        <v>40</v>
      </c>
      <c r="E735" s="8">
        <v>64</v>
      </c>
      <c r="F735" t="s">
        <v>8218</v>
      </c>
      <c r="G735" t="s">
        <v>8224</v>
      </c>
      <c r="H735" t="s">
        <v>8246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8272</v>
      </c>
      <c r="O735">
        <f t="shared" si="56"/>
        <v>160</v>
      </c>
      <c r="P735">
        <f t="shared" si="57"/>
        <v>4.92</v>
      </c>
      <c r="Q735" s="10" t="s">
        <v>8324</v>
      </c>
      <c r="R735" t="s">
        <v>8334</v>
      </c>
      <c r="S735" s="14">
        <f t="shared" si="58"/>
        <v>41486.424317129626</v>
      </c>
      <c r="T735" s="14">
        <f t="shared" si="59"/>
        <v>41689.917962962965</v>
      </c>
      <c r="U735">
        <f t="shared" si="55"/>
        <v>2013</v>
      </c>
    </row>
    <row r="736" spans="1:21" ht="60" hidden="1" x14ac:dyDescent="0.25">
      <c r="A736">
        <v>733</v>
      </c>
      <c r="B736" s="3" t="s">
        <v>734</v>
      </c>
      <c r="C736" s="3" t="s">
        <v>4843</v>
      </c>
      <c r="D736" s="6">
        <v>2500</v>
      </c>
      <c r="E736" s="8">
        <v>3012</v>
      </c>
      <c r="F736" t="s">
        <v>8218</v>
      </c>
      <c r="G736" t="s">
        <v>8224</v>
      </c>
      <c r="H736" t="s">
        <v>8246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8272</v>
      </c>
      <c r="O736">
        <f t="shared" si="56"/>
        <v>120</v>
      </c>
      <c r="P736">
        <f t="shared" si="57"/>
        <v>17.82</v>
      </c>
      <c r="Q736" s="10" t="s">
        <v>8324</v>
      </c>
      <c r="R736" t="s">
        <v>8334</v>
      </c>
      <c r="S736" s="14">
        <f t="shared" si="58"/>
        <v>41598.420046296298</v>
      </c>
      <c r="T736" s="14">
        <f t="shared" si="59"/>
        <v>40990.709317129629</v>
      </c>
      <c r="U736">
        <f t="shared" si="55"/>
        <v>2013</v>
      </c>
    </row>
    <row r="737" spans="1:21" ht="45" hidden="1" x14ac:dyDescent="0.25">
      <c r="A737">
        <v>734</v>
      </c>
      <c r="B737" s="3" t="s">
        <v>735</v>
      </c>
      <c r="C737" s="3" t="s">
        <v>4844</v>
      </c>
      <c r="D737" s="6">
        <v>8500</v>
      </c>
      <c r="E737" s="8">
        <v>10670</v>
      </c>
      <c r="F737" t="s">
        <v>8218</v>
      </c>
      <c r="G737" t="s">
        <v>8228</v>
      </c>
      <c r="H737" t="s">
        <v>8250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8272</v>
      </c>
      <c r="O737">
        <f t="shared" si="56"/>
        <v>126</v>
      </c>
      <c r="P737">
        <f t="shared" si="57"/>
        <v>187.19</v>
      </c>
      <c r="Q737" s="10" t="s">
        <v>8324</v>
      </c>
      <c r="R737" t="s">
        <v>8334</v>
      </c>
      <c r="S737" s="14">
        <f t="shared" si="58"/>
        <v>42102.164583333331</v>
      </c>
      <c r="T737" s="14">
        <f t="shared" si="59"/>
        <v>41226.95721064815</v>
      </c>
      <c r="U737">
        <f t="shared" si="55"/>
        <v>2015</v>
      </c>
    </row>
    <row r="738" spans="1:21" ht="45" hidden="1" x14ac:dyDescent="0.25">
      <c r="A738">
        <v>735</v>
      </c>
      <c r="B738" s="3" t="s">
        <v>736</v>
      </c>
      <c r="C738" s="3" t="s">
        <v>4845</v>
      </c>
      <c r="D738" s="6">
        <v>47000</v>
      </c>
      <c r="E738" s="8">
        <v>53771</v>
      </c>
      <c r="F738" t="s">
        <v>8218</v>
      </c>
      <c r="G738" t="s">
        <v>8223</v>
      </c>
      <c r="H738" t="s">
        <v>8245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8272</v>
      </c>
      <c r="O738">
        <f t="shared" si="56"/>
        <v>114</v>
      </c>
      <c r="P738">
        <f t="shared" si="57"/>
        <v>234.81</v>
      </c>
      <c r="Q738" s="10" t="s">
        <v>8324</v>
      </c>
      <c r="R738" t="s">
        <v>8334</v>
      </c>
      <c r="S738" s="14">
        <f t="shared" si="58"/>
        <v>41946.029467592591</v>
      </c>
      <c r="T738" s="14">
        <f t="shared" si="59"/>
        <v>41367.572280092594</v>
      </c>
      <c r="U738">
        <f t="shared" si="55"/>
        <v>2014</v>
      </c>
    </row>
    <row r="739" spans="1:21" ht="60" hidden="1" x14ac:dyDescent="0.25">
      <c r="A739">
        <v>736</v>
      </c>
      <c r="B739" s="3" t="s">
        <v>737</v>
      </c>
      <c r="C739" s="3" t="s">
        <v>4846</v>
      </c>
      <c r="D739" s="6">
        <v>3600</v>
      </c>
      <c r="E739" s="8">
        <v>11345</v>
      </c>
      <c r="F739" t="s">
        <v>8218</v>
      </c>
      <c r="G739" t="s">
        <v>8223</v>
      </c>
      <c r="H739" t="s">
        <v>8245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315</v>
      </c>
      <c r="P739">
        <f t="shared" si="57"/>
        <v>105.05</v>
      </c>
      <c r="Q739" s="10" t="s">
        <v>8324</v>
      </c>
      <c r="R739" t="s">
        <v>8334</v>
      </c>
      <c r="S739" s="14">
        <f t="shared" si="58"/>
        <v>41579.734259259261</v>
      </c>
      <c r="T739" s="14">
        <f t="shared" si="59"/>
        <v>41157.042928240742</v>
      </c>
      <c r="U739">
        <f t="shared" si="55"/>
        <v>2013</v>
      </c>
    </row>
    <row r="740" spans="1:21" ht="60" hidden="1" x14ac:dyDescent="0.25">
      <c r="A740">
        <v>737</v>
      </c>
      <c r="B740" s="3" t="s">
        <v>738</v>
      </c>
      <c r="C740" s="3" t="s">
        <v>4847</v>
      </c>
      <c r="D740" s="6">
        <v>5000</v>
      </c>
      <c r="E740" s="8">
        <v>6120</v>
      </c>
      <c r="F740" t="s">
        <v>8218</v>
      </c>
      <c r="G740" t="s">
        <v>8223</v>
      </c>
      <c r="H740" t="s">
        <v>8245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8272</v>
      </c>
      <c r="O740">
        <f t="shared" si="56"/>
        <v>122</v>
      </c>
      <c r="P740">
        <f t="shared" si="57"/>
        <v>56.67</v>
      </c>
      <c r="Q740" s="10" t="s">
        <v>8324</v>
      </c>
      <c r="R740" t="s">
        <v>8334</v>
      </c>
      <c r="S740" s="14">
        <f t="shared" si="58"/>
        <v>41667.275312500002</v>
      </c>
      <c r="T740" s="14">
        <f t="shared" si="59"/>
        <v>41988.548831018517</v>
      </c>
      <c r="U740">
        <f t="shared" si="55"/>
        <v>2014</v>
      </c>
    </row>
    <row r="741" spans="1:21" ht="30" hidden="1" x14ac:dyDescent="0.25">
      <c r="A741">
        <v>738</v>
      </c>
      <c r="B741" s="3" t="s">
        <v>739</v>
      </c>
      <c r="C741" s="3" t="s">
        <v>4848</v>
      </c>
      <c r="D741" s="6">
        <v>1500</v>
      </c>
      <c r="E741" s="8">
        <v>1601</v>
      </c>
      <c r="F741" t="s">
        <v>8218</v>
      </c>
      <c r="G741" t="s">
        <v>8223</v>
      </c>
      <c r="H741" t="s">
        <v>8245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8272</v>
      </c>
      <c r="O741">
        <f t="shared" si="56"/>
        <v>107</v>
      </c>
      <c r="P741">
        <f t="shared" si="57"/>
        <v>39.049999999999997</v>
      </c>
      <c r="Q741" s="10" t="s">
        <v>8324</v>
      </c>
      <c r="R741" t="s">
        <v>8334</v>
      </c>
      <c r="S741" s="14">
        <f t="shared" si="58"/>
        <v>41943.604097222218</v>
      </c>
      <c r="T741" s="14">
        <f t="shared" si="59"/>
        <v>41831.846828703703</v>
      </c>
      <c r="U741">
        <f t="shared" si="55"/>
        <v>2014</v>
      </c>
    </row>
    <row r="742" spans="1:21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6"/>
        <v>158</v>
      </c>
      <c r="P742">
        <f t="shared" si="57"/>
        <v>68.349999999999994</v>
      </c>
      <c r="Q742" s="10" t="s">
        <v>8324</v>
      </c>
      <c r="R742" t="s">
        <v>8334</v>
      </c>
      <c r="S742" s="14">
        <f t="shared" si="58"/>
        <v>41829.502650462964</v>
      </c>
      <c r="T742" s="14">
        <f t="shared" si="59"/>
        <v>42733.94131944445</v>
      </c>
      <c r="U742">
        <f t="shared" si="55"/>
        <v>2014</v>
      </c>
    </row>
    <row r="743" spans="1:21" ht="60" hidden="1" x14ac:dyDescent="0.25">
      <c r="A743">
        <v>740</v>
      </c>
      <c r="B743" s="3" t="s">
        <v>741</v>
      </c>
      <c r="C743" s="3" t="s">
        <v>4850</v>
      </c>
      <c r="D743" s="6">
        <v>3000</v>
      </c>
      <c r="E743" s="8">
        <v>3222</v>
      </c>
      <c r="F743" t="s">
        <v>8218</v>
      </c>
      <c r="G743" t="s">
        <v>8223</v>
      </c>
      <c r="H743" t="s">
        <v>8245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8272</v>
      </c>
      <c r="O743">
        <f t="shared" si="56"/>
        <v>107</v>
      </c>
      <c r="P743">
        <f t="shared" si="57"/>
        <v>169.58</v>
      </c>
      <c r="Q743" s="10" t="s">
        <v>8324</v>
      </c>
      <c r="R743" t="s">
        <v>8334</v>
      </c>
      <c r="S743" s="14">
        <f t="shared" si="58"/>
        <v>42162.146782407406</v>
      </c>
      <c r="T743" s="14">
        <f t="shared" si="59"/>
        <v>41299.878148148149</v>
      </c>
      <c r="U743">
        <f t="shared" si="55"/>
        <v>2015</v>
      </c>
    </row>
    <row r="744" spans="1:21" ht="30" hidden="1" x14ac:dyDescent="0.25">
      <c r="A744">
        <v>741</v>
      </c>
      <c r="B744" s="3" t="s">
        <v>742</v>
      </c>
      <c r="C744" s="3" t="s">
        <v>4851</v>
      </c>
      <c r="D744" s="6">
        <v>13000</v>
      </c>
      <c r="E744" s="8">
        <v>13293.8</v>
      </c>
      <c r="F744" t="s">
        <v>8218</v>
      </c>
      <c r="G744" t="s">
        <v>8223</v>
      </c>
      <c r="H744" t="s">
        <v>8245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8272</v>
      </c>
      <c r="O744">
        <f t="shared" si="56"/>
        <v>102</v>
      </c>
      <c r="P744">
        <f t="shared" si="57"/>
        <v>141.41999999999999</v>
      </c>
      <c r="Q744" s="10" t="s">
        <v>8324</v>
      </c>
      <c r="R744" t="s">
        <v>8334</v>
      </c>
      <c r="S744" s="14">
        <f t="shared" si="58"/>
        <v>41401.648217592592</v>
      </c>
      <c r="T744" s="14">
        <f t="shared" si="59"/>
        <v>40713.630497685182</v>
      </c>
      <c r="U744">
        <f t="shared" si="55"/>
        <v>2013</v>
      </c>
    </row>
    <row r="745" spans="1:21" ht="60" hidden="1" x14ac:dyDescent="0.25">
      <c r="A745">
        <v>742</v>
      </c>
      <c r="B745" s="3" t="s">
        <v>743</v>
      </c>
      <c r="C745" s="3" t="s">
        <v>4852</v>
      </c>
      <c r="D745" s="6">
        <v>1400</v>
      </c>
      <c r="E745" s="8">
        <v>1550</v>
      </c>
      <c r="F745" t="s">
        <v>8218</v>
      </c>
      <c r="G745" t="s">
        <v>8223</v>
      </c>
      <c r="H745" t="s">
        <v>8245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8272</v>
      </c>
      <c r="O745">
        <f t="shared" si="56"/>
        <v>111</v>
      </c>
      <c r="P745">
        <f t="shared" si="57"/>
        <v>67.39</v>
      </c>
      <c r="Q745" s="10" t="s">
        <v>8324</v>
      </c>
      <c r="R745" t="s">
        <v>8334</v>
      </c>
      <c r="S745" s="14">
        <f t="shared" si="58"/>
        <v>41689.917962962965</v>
      </c>
      <c r="T745" s="14">
        <f t="shared" si="59"/>
        <v>42639.421493055561</v>
      </c>
      <c r="U745">
        <f t="shared" si="55"/>
        <v>2014</v>
      </c>
    </row>
    <row r="746" spans="1:21" ht="60" hidden="1" x14ac:dyDescent="0.25">
      <c r="A746">
        <v>743</v>
      </c>
      <c r="B746" s="3" t="s">
        <v>744</v>
      </c>
      <c r="C746" s="3" t="s">
        <v>4853</v>
      </c>
      <c r="D746" s="6">
        <v>550</v>
      </c>
      <c r="E746" s="8">
        <v>814</v>
      </c>
      <c r="F746" t="s">
        <v>8218</v>
      </c>
      <c r="G746" t="s">
        <v>8223</v>
      </c>
      <c r="H746" t="s">
        <v>8245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8272</v>
      </c>
      <c r="O746">
        <f t="shared" si="56"/>
        <v>148</v>
      </c>
      <c r="P746">
        <f t="shared" si="57"/>
        <v>54.27</v>
      </c>
      <c r="Q746" s="10" t="s">
        <v>8324</v>
      </c>
      <c r="R746" t="s">
        <v>8334</v>
      </c>
      <c r="S746" s="14">
        <f t="shared" si="58"/>
        <v>40990.709317129629</v>
      </c>
      <c r="T746" s="14">
        <f t="shared" si="59"/>
        <v>42019.590173611112</v>
      </c>
      <c r="U746">
        <f t="shared" si="55"/>
        <v>2012</v>
      </c>
    </row>
    <row r="747" spans="1:21" ht="45" hidden="1" x14ac:dyDescent="0.25">
      <c r="A747">
        <v>744</v>
      </c>
      <c r="B747" s="3" t="s">
        <v>745</v>
      </c>
      <c r="C747" s="3" t="s">
        <v>4854</v>
      </c>
      <c r="D747" s="6">
        <v>5000</v>
      </c>
      <c r="E747" s="8">
        <v>5116</v>
      </c>
      <c r="F747" t="s">
        <v>8218</v>
      </c>
      <c r="G747" t="s">
        <v>8223</v>
      </c>
      <c r="H747" t="s">
        <v>8245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8272</v>
      </c>
      <c r="O747">
        <f t="shared" si="56"/>
        <v>102</v>
      </c>
      <c r="P747">
        <f t="shared" si="57"/>
        <v>82.52</v>
      </c>
      <c r="Q747" s="10" t="s">
        <v>8324</v>
      </c>
      <c r="R747" t="s">
        <v>8334</v>
      </c>
      <c r="S747" s="14">
        <f t="shared" si="58"/>
        <v>41226.95721064815</v>
      </c>
      <c r="T747" s="14">
        <f t="shared" si="59"/>
        <v>41249.749085648145</v>
      </c>
      <c r="U747">
        <f t="shared" si="55"/>
        <v>2012</v>
      </c>
    </row>
    <row r="748" spans="1:21" ht="60" hidden="1" x14ac:dyDescent="0.25">
      <c r="A748">
        <v>745</v>
      </c>
      <c r="B748" s="3" t="s">
        <v>746</v>
      </c>
      <c r="C748" s="3" t="s">
        <v>4855</v>
      </c>
      <c r="D748" s="6">
        <v>2220</v>
      </c>
      <c r="E748" s="8">
        <v>3976</v>
      </c>
      <c r="F748" t="s">
        <v>8218</v>
      </c>
      <c r="G748" t="s">
        <v>8223</v>
      </c>
      <c r="H748" t="s">
        <v>8245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8272</v>
      </c>
      <c r="O748">
        <f t="shared" si="56"/>
        <v>179</v>
      </c>
      <c r="P748">
        <f t="shared" si="57"/>
        <v>53.73</v>
      </c>
      <c r="Q748" s="10" t="s">
        <v>8324</v>
      </c>
      <c r="R748" t="s">
        <v>8334</v>
      </c>
      <c r="S748" s="14">
        <f t="shared" si="58"/>
        <v>41367.572280092594</v>
      </c>
      <c r="T748" s="14">
        <f t="shared" si="59"/>
        <v>41383.605057870373</v>
      </c>
      <c r="U748">
        <f t="shared" si="55"/>
        <v>2013</v>
      </c>
    </row>
    <row r="749" spans="1:21" ht="30" hidden="1" x14ac:dyDescent="0.25">
      <c r="A749">
        <v>746</v>
      </c>
      <c r="B749" s="3" t="s">
        <v>747</v>
      </c>
      <c r="C749" s="3" t="s">
        <v>4856</v>
      </c>
      <c r="D749" s="6">
        <v>2987</v>
      </c>
      <c r="E749" s="8">
        <v>3318</v>
      </c>
      <c r="F749" t="s">
        <v>8218</v>
      </c>
      <c r="G749" t="s">
        <v>8223</v>
      </c>
      <c r="H749" t="s">
        <v>8245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8272</v>
      </c>
      <c r="O749">
        <f t="shared" si="56"/>
        <v>111</v>
      </c>
      <c r="P749">
        <f t="shared" si="57"/>
        <v>34.21</v>
      </c>
      <c r="Q749" s="10" t="s">
        <v>8324</v>
      </c>
      <c r="R749" t="s">
        <v>8334</v>
      </c>
      <c r="S749" s="14">
        <f t="shared" si="58"/>
        <v>41157.042928240742</v>
      </c>
      <c r="T749" s="14">
        <f t="shared" si="59"/>
        <v>40590.766886574071</v>
      </c>
      <c r="U749">
        <f t="shared" si="55"/>
        <v>2012</v>
      </c>
    </row>
    <row r="750" spans="1:21" ht="60" hidden="1" x14ac:dyDescent="0.25">
      <c r="A750">
        <v>747</v>
      </c>
      <c r="B750" s="3" t="s">
        <v>748</v>
      </c>
      <c r="C750" s="3" t="s">
        <v>4857</v>
      </c>
      <c r="D750" s="6">
        <v>7000</v>
      </c>
      <c r="E750" s="8">
        <v>7003</v>
      </c>
      <c r="F750" t="s">
        <v>8218</v>
      </c>
      <c r="G750" t="s">
        <v>8232</v>
      </c>
      <c r="H750" t="s">
        <v>8248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8272</v>
      </c>
      <c r="O750">
        <f t="shared" si="56"/>
        <v>100</v>
      </c>
      <c r="P750">
        <f t="shared" si="57"/>
        <v>127.33</v>
      </c>
      <c r="Q750" s="10" t="s">
        <v>8324</v>
      </c>
      <c r="R750" t="s">
        <v>8334</v>
      </c>
      <c r="S750" s="14">
        <f t="shared" si="58"/>
        <v>41988.548831018517</v>
      </c>
      <c r="T750" s="14">
        <f t="shared" si="59"/>
        <v>41235.054560185185</v>
      </c>
      <c r="U750">
        <f t="shared" si="55"/>
        <v>2014</v>
      </c>
    </row>
    <row r="751" spans="1:21" ht="45" hidden="1" x14ac:dyDescent="0.25">
      <c r="A751">
        <v>748</v>
      </c>
      <c r="B751" s="3" t="s">
        <v>749</v>
      </c>
      <c r="C751" s="3" t="s">
        <v>4858</v>
      </c>
      <c r="D751" s="6">
        <v>2000</v>
      </c>
      <c r="E751" s="8">
        <v>2005</v>
      </c>
      <c r="F751" t="s">
        <v>8218</v>
      </c>
      <c r="G751" t="s">
        <v>8223</v>
      </c>
      <c r="H751" t="s">
        <v>8245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8272</v>
      </c>
      <c r="O751">
        <f t="shared" si="56"/>
        <v>100</v>
      </c>
      <c r="P751">
        <f t="shared" si="57"/>
        <v>45.57</v>
      </c>
      <c r="Q751" s="10" t="s">
        <v>8324</v>
      </c>
      <c r="R751" t="s">
        <v>8334</v>
      </c>
      <c r="S751" s="14">
        <f t="shared" si="58"/>
        <v>41831.846828703703</v>
      </c>
      <c r="T751" s="14">
        <f t="shared" si="59"/>
        <v>40429.836435185185</v>
      </c>
      <c r="U751">
        <f t="shared" si="55"/>
        <v>2014</v>
      </c>
    </row>
    <row r="752" spans="1:21" ht="60" hidden="1" x14ac:dyDescent="0.25">
      <c r="A752">
        <v>749</v>
      </c>
      <c r="B752" s="3" t="s">
        <v>750</v>
      </c>
      <c r="C752" s="3" t="s">
        <v>4859</v>
      </c>
      <c r="D752" s="6">
        <v>10000</v>
      </c>
      <c r="E752" s="8">
        <v>10556</v>
      </c>
      <c r="F752" t="s">
        <v>8218</v>
      </c>
      <c r="G752" t="s">
        <v>8223</v>
      </c>
      <c r="H752" t="s">
        <v>8245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8272</v>
      </c>
      <c r="O752">
        <f t="shared" si="56"/>
        <v>106</v>
      </c>
      <c r="P752">
        <f t="shared" si="57"/>
        <v>95.96</v>
      </c>
      <c r="Q752" s="10" t="s">
        <v>8324</v>
      </c>
      <c r="R752" t="s">
        <v>8334</v>
      </c>
      <c r="S752" s="14">
        <f t="shared" si="58"/>
        <v>42733.94131944445</v>
      </c>
      <c r="T752" s="14">
        <f t="shared" si="59"/>
        <v>41789.330312500002</v>
      </c>
      <c r="U752">
        <f t="shared" si="55"/>
        <v>2016</v>
      </c>
    </row>
    <row r="753" spans="1:21" ht="60" hidden="1" x14ac:dyDescent="0.25">
      <c r="A753">
        <v>750</v>
      </c>
      <c r="B753" s="3" t="s">
        <v>751</v>
      </c>
      <c r="C753" s="3" t="s">
        <v>4860</v>
      </c>
      <c r="D753" s="6">
        <v>4444</v>
      </c>
      <c r="E753" s="8">
        <v>4559</v>
      </c>
      <c r="F753" t="s">
        <v>8218</v>
      </c>
      <c r="G753" t="s">
        <v>8223</v>
      </c>
      <c r="H753" t="s">
        <v>8245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8272</v>
      </c>
      <c r="O753">
        <f t="shared" si="56"/>
        <v>103</v>
      </c>
      <c r="P753">
        <f t="shared" si="57"/>
        <v>77.27</v>
      </c>
      <c r="Q753" s="10" t="s">
        <v>8324</v>
      </c>
      <c r="R753" t="s">
        <v>8334</v>
      </c>
      <c r="S753" s="14">
        <f t="shared" si="58"/>
        <v>41299.878148148149</v>
      </c>
      <c r="T753" s="14">
        <f t="shared" si="59"/>
        <v>42670.764039351852</v>
      </c>
      <c r="U753">
        <f t="shared" si="55"/>
        <v>2013</v>
      </c>
    </row>
    <row r="754" spans="1:21" ht="45" hidden="1" x14ac:dyDescent="0.25">
      <c r="A754">
        <v>751</v>
      </c>
      <c r="B754" s="3" t="s">
        <v>752</v>
      </c>
      <c r="C754" s="3" t="s">
        <v>4861</v>
      </c>
      <c r="D754" s="6">
        <v>3000</v>
      </c>
      <c r="E754" s="8">
        <v>3555</v>
      </c>
      <c r="F754" t="s">
        <v>8218</v>
      </c>
      <c r="G754" t="s">
        <v>8223</v>
      </c>
      <c r="H754" t="s">
        <v>8245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8272</v>
      </c>
      <c r="O754">
        <f t="shared" si="56"/>
        <v>119</v>
      </c>
      <c r="P754">
        <f t="shared" si="57"/>
        <v>57.34</v>
      </c>
      <c r="Q754" s="10" t="s">
        <v>8324</v>
      </c>
      <c r="R754" t="s">
        <v>8334</v>
      </c>
      <c r="S754" s="14">
        <f t="shared" si="58"/>
        <v>40713.630497685182</v>
      </c>
      <c r="T754" s="14">
        <f t="shared" si="59"/>
        <v>41642.751458333332</v>
      </c>
      <c r="U754">
        <f t="shared" si="55"/>
        <v>2011</v>
      </c>
    </row>
    <row r="755" spans="1:21" ht="60" hidden="1" x14ac:dyDescent="0.25">
      <c r="A755">
        <v>752</v>
      </c>
      <c r="B755" s="3" t="s">
        <v>753</v>
      </c>
      <c r="C755" s="3" t="s">
        <v>4862</v>
      </c>
      <c r="D755" s="6">
        <v>5000</v>
      </c>
      <c r="E755" s="8">
        <v>5585</v>
      </c>
      <c r="F755" t="s">
        <v>8218</v>
      </c>
      <c r="G755" t="s">
        <v>8225</v>
      </c>
      <c r="H755" t="s">
        <v>8247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8272</v>
      </c>
      <c r="O755">
        <f t="shared" si="56"/>
        <v>112</v>
      </c>
      <c r="P755">
        <f t="shared" si="57"/>
        <v>53.19</v>
      </c>
      <c r="Q755" s="10" t="s">
        <v>8324</v>
      </c>
      <c r="R755" t="s">
        <v>8334</v>
      </c>
      <c r="S755" s="14">
        <f t="shared" si="58"/>
        <v>42639.421493055561</v>
      </c>
      <c r="T755" s="14">
        <f t="shared" si="59"/>
        <v>42690.858449074076</v>
      </c>
      <c r="U755">
        <f t="shared" si="55"/>
        <v>2016</v>
      </c>
    </row>
    <row r="756" spans="1:21" ht="60" hidden="1" x14ac:dyDescent="0.25">
      <c r="A756">
        <v>753</v>
      </c>
      <c r="B756" s="3" t="s">
        <v>754</v>
      </c>
      <c r="C756" s="3" t="s">
        <v>4863</v>
      </c>
      <c r="D756" s="6">
        <v>10000</v>
      </c>
      <c r="E756" s="8">
        <v>12800</v>
      </c>
      <c r="F756" t="s">
        <v>8218</v>
      </c>
      <c r="G756" t="s">
        <v>8223</v>
      </c>
      <c r="H756" t="s">
        <v>8245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8272</v>
      </c>
      <c r="O756">
        <f t="shared" si="56"/>
        <v>128</v>
      </c>
      <c r="P756">
        <f t="shared" si="57"/>
        <v>492.31</v>
      </c>
      <c r="Q756" s="10" t="s">
        <v>8324</v>
      </c>
      <c r="R756" t="s">
        <v>8334</v>
      </c>
      <c r="S756" s="14">
        <f t="shared" si="58"/>
        <v>42019.590173611112</v>
      </c>
      <c r="T756" s="14">
        <f t="shared" si="59"/>
        <v>41471.446851851848</v>
      </c>
      <c r="U756">
        <f t="shared" si="55"/>
        <v>2015</v>
      </c>
    </row>
    <row r="757" spans="1:21" ht="60" hidden="1" x14ac:dyDescent="0.25">
      <c r="A757">
        <v>754</v>
      </c>
      <c r="B757" s="3" t="s">
        <v>755</v>
      </c>
      <c r="C757" s="3" t="s">
        <v>4864</v>
      </c>
      <c r="D757" s="6">
        <v>2000</v>
      </c>
      <c r="E757" s="8">
        <v>2075</v>
      </c>
      <c r="F757" t="s">
        <v>8218</v>
      </c>
      <c r="G757" t="s">
        <v>8223</v>
      </c>
      <c r="H757" t="s">
        <v>8245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8272</v>
      </c>
      <c r="O757">
        <f t="shared" si="56"/>
        <v>104</v>
      </c>
      <c r="P757">
        <f t="shared" si="57"/>
        <v>42.35</v>
      </c>
      <c r="Q757" s="10" t="s">
        <v>8324</v>
      </c>
      <c r="R757" t="s">
        <v>8334</v>
      </c>
      <c r="S757" s="14">
        <f t="shared" si="58"/>
        <v>41249.749085648145</v>
      </c>
      <c r="T757" s="14">
        <f t="shared" si="59"/>
        <v>42227.173159722224</v>
      </c>
      <c r="U757">
        <f t="shared" si="55"/>
        <v>2012</v>
      </c>
    </row>
    <row r="758" spans="1:21" ht="45" hidden="1" x14ac:dyDescent="0.25">
      <c r="A758">
        <v>755</v>
      </c>
      <c r="B758" s="3" t="s">
        <v>756</v>
      </c>
      <c r="C758" s="3" t="s">
        <v>4865</v>
      </c>
      <c r="D758" s="6">
        <v>2500</v>
      </c>
      <c r="E758" s="8">
        <v>2547.69</v>
      </c>
      <c r="F758" t="s">
        <v>8218</v>
      </c>
      <c r="G758" t="s">
        <v>8223</v>
      </c>
      <c r="H758" t="s">
        <v>8245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8272</v>
      </c>
      <c r="O758">
        <f t="shared" si="56"/>
        <v>102</v>
      </c>
      <c r="P758">
        <f t="shared" si="57"/>
        <v>37.47</v>
      </c>
      <c r="Q758" s="10" t="s">
        <v>8324</v>
      </c>
      <c r="R758" t="s">
        <v>8334</v>
      </c>
      <c r="S758" s="14">
        <f t="shared" si="58"/>
        <v>41383.605057870373</v>
      </c>
      <c r="T758" s="14">
        <f t="shared" si="59"/>
        <v>41901.542638888888</v>
      </c>
      <c r="U758">
        <f t="shared" si="55"/>
        <v>2013</v>
      </c>
    </row>
    <row r="759" spans="1:21" ht="45" hidden="1" x14ac:dyDescent="0.25">
      <c r="A759">
        <v>756</v>
      </c>
      <c r="B759" s="3" t="s">
        <v>757</v>
      </c>
      <c r="C759" s="3" t="s">
        <v>4866</v>
      </c>
      <c r="D759" s="6">
        <v>700</v>
      </c>
      <c r="E759" s="8">
        <v>824</v>
      </c>
      <c r="F759" t="s">
        <v>8218</v>
      </c>
      <c r="G759" t="s">
        <v>8223</v>
      </c>
      <c r="H759" t="s">
        <v>8245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8272</v>
      </c>
      <c r="O759">
        <f t="shared" si="56"/>
        <v>118</v>
      </c>
      <c r="P759">
        <f t="shared" si="57"/>
        <v>37.450000000000003</v>
      </c>
      <c r="Q759" s="10" t="s">
        <v>8324</v>
      </c>
      <c r="R759" t="s">
        <v>8334</v>
      </c>
      <c r="S759" s="14">
        <f t="shared" si="58"/>
        <v>40590.766886574071</v>
      </c>
      <c r="T759" s="14">
        <f t="shared" si="59"/>
        <v>42021.783368055556</v>
      </c>
      <c r="U759">
        <f t="shared" si="55"/>
        <v>2011</v>
      </c>
    </row>
    <row r="760" spans="1:21" ht="60" hidden="1" x14ac:dyDescent="0.25">
      <c r="A760">
        <v>757</v>
      </c>
      <c r="B760" s="3" t="s">
        <v>758</v>
      </c>
      <c r="C760" s="3" t="s">
        <v>4867</v>
      </c>
      <c r="D760" s="6">
        <v>250</v>
      </c>
      <c r="E760" s="8">
        <v>595</v>
      </c>
      <c r="F760" t="s">
        <v>8218</v>
      </c>
      <c r="G760" t="s">
        <v>8223</v>
      </c>
      <c r="H760" t="s">
        <v>8245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8272</v>
      </c>
      <c r="O760">
        <f t="shared" si="56"/>
        <v>238</v>
      </c>
      <c r="P760">
        <f t="shared" si="57"/>
        <v>33.06</v>
      </c>
      <c r="Q760" s="10" t="s">
        <v>8324</v>
      </c>
      <c r="R760" t="s">
        <v>8334</v>
      </c>
      <c r="S760" s="14">
        <f t="shared" si="58"/>
        <v>41235.054560185185</v>
      </c>
      <c r="T760" s="14">
        <f t="shared" si="59"/>
        <v>42115.143634259264</v>
      </c>
      <c r="U760">
        <f t="shared" si="55"/>
        <v>2012</v>
      </c>
    </row>
    <row r="761" spans="1:21" ht="45" hidden="1" x14ac:dyDescent="0.25">
      <c r="A761">
        <v>758</v>
      </c>
      <c r="B761" s="3" t="s">
        <v>759</v>
      </c>
      <c r="C761" s="3" t="s">
        <v>4868</v>
      </c>
      <c r="D761" s="6">
        <v>2500</v>
      </c>
      <c r="E761" s="8">
        <v>2550</v>
      </c>
      <c r="F761" t="s">
        <v>8218</v>
      </c>
      <c r="G761" t="s">
        <v>8223</v>
      </c>
      <c r="H761" t="s">
        <v>8245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8272</v>
      </c>
      <c r="O761">
        <f t="shared" si="56"/>
        <v>102</v>
      </c>
      <c r="P761">
        <f t="shared" si="57"/>
        <v>134.21</v>
      </c>
      <c r="Q761" s="10" t="s">
        <v>8324</v>
      </c>
      <c r="R761" t="s">
        <v>8334</v>
      </c>
      <c r="S761" s="14">
        <f t="shared" si="58"/>
        <v>40429.836435185185</v>
      </c>
      <c r="T761" s="14">
        <f t="shared" si="59"/>
        <v>41594.207060185188</v>
      </c>
      <c r="U761">
        <f t="shared" si="55"/>
        <v>2010</v>
      </c>
    </row>
    <row r="762" spans="1:21" ht="45" hidden="1" x14ac:dyDescent="0.25">
      <c r="A762">
        <v>759</v>
      </c>
      <c r="B762" s="3" t="s">
        <v>760</v>
      </c>
      <c r="C762" s="3" t="s">
        <v>4869</v>
      </c>
      <c r="D762" s="6">
        <v>5000</v>
      </c>
      <c r="E762" s="8">
        <v>5096</v>
      </c>
      <c r="F762" t="s">
        <v>8218</v>
      </c>
      <c r="G762" t="s">
        <v>8224</v>
      </c>
      <c r="H762" t="s">
        <v>8246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8272</v>
      </c>
      <c r="O762">
        <f t="shared" si="56"/>
        <v>102</v>
      </c>
      <c r="P762">
        <f t="shared" si="57"/>
        <v>51.47</v>
      </c>
      <c r="Q762" s="10" t="s">
        <v>8324</v>
      </c>
      <c r="R762" t="s">
        <v>8334</v>
      </c>
      <c r="S762" s="14">
        <f t="shared" si="58"/>
        <v>41789.330312500002</v>
      </c>
      <c r="T762" s="14">
        <f t="shared" si="59"/>
        <v>41604.996458333335</v>
      </c>
      <c r="U762">
        <f t="shared" si="55"/>
        <v>2014</v>
      </c>
    </row>
    <row r="763" spans="1:21" ht="60" hidden="1" x14ac:dyDescent="0.25">
      <c r="A763">
        <v>760</v>
      </c>
      <c r="B763" s="3" t="s">
        <v>761</v>
      </c>
      <c r="C763" s="3" t="s">
        <v>4870</v>
      </c>
      <c r="D763" s="6">
        <v>2200</v>
      </c>
      <c r="E763" s="8">
        <v>0</v>
      </c>
      <c r="F763" t="s">
        <v>8220</v>
      </c>
      <c r="G763" t="s">
        <v>8223</v>
      </c>
      <c r="H763" t="s">
        <v>8245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8273</v>
      </c>
      <c r="O763">
        <f t="shared" si="56"/>
        <v>0</v>
      </c>
      <c r="P763">
        <f t="shared" si="57"/>
        <v>0</v>
      </c>
      <c r="Q763" s="10" t="s">
        <v>8324</v>
      </c>
      <c r="R763" t="s">
        <v>8345</v>
      </c>
      <c r="S763" s="14">
        <f t="shared" si="58"/>
        <v>42670.764039351852</v>
      </c>
      <c r="T763" s="14">
        <f t="shared" si="59"/>
        <v>41289.999641203707</v>
      </c>
      <c r="U763">
        <f t="shared" si="55"/>
        <v>2016</v>
      </c>
    </row>
    <row r="764" spans="1:21" ht="45" hidden="1" x14ac:dyDescent="0.25">
      <c r="A764">
        <v>761</v>
      </c>
      <c r="B764" s="3" t="s">
        <v>762</v>
      </c>
      <c r="C764" s="3" t="s">
        <v>4871</v>
      </c>
      <c r="D764" s="6">
        <v>5000</v>
      </c>
      <c r="E764" s="8">
        <v>235</v>
      </c>
      <c r="F764" t="s">
        <v>8220</v>
      </c>
      <c r="G764" t="s">
        <v>8223</v>
      </c>
      <c r="H764" t="s">
        <v>8245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8273</v>
      </c>
      <c r="O764">
        <f t="shared" si="56"/>
        <v>5</v>
      </c>
      <c r="P764">
        <f t="shared" si="57"/>
        <v>39.17</v>
      </c>
      <c r="Q764" s="10" t="s">
        <v>8324</v>
      </c>
      <c r="R764" t="s">
        <v>8345</v>
      </c>
      <c r="S764" s="14">
        <f t="shared" si="58"/>
        <v>41642.751458333332</v>
      </c>
      <c r="T764" s="14">
        <f t="shared" si="59"/>
        <v>42349.824097222227</v>
      </c>
      <c r="U764">
        <f t="shared" si="55"/>
        <v>2014</v>
      </c>
    </row>
    <row r="765" spans="1:21" ht="45" hidden="1" x14ac:dyDescent="0.25">
      <c r="A765">
        <v>762</v>
      </c>
      <c r="B765" s="3" t="s">
        <v>763</v>
      </c>
      <c r="C765" s="3" t="s">
        <v>4872</v>
      </c>
      <c r="D765" s="6">
        <v>3500</v>
      </c>
      <c r="E765" s="8">
        <v>0</v>
      </c>
      <c r="F765" t="s">
        <v>8220</v>
      </c>
      <c r="G765" t="s">
        <v>8237</v>
      </c>
      <c r="H765" t="s">
        <v>8255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8273</v>
      </c>
      <c r="O765">
        <f t="shared" si="56"/>
        <v>0</v>
      </c>
      <c r="P765">
        <f t="shared" si="57"/>
        <v>0</v>
      </c>
      <c r="Q765" s="10" t="s">
        <v>8324</v>
      </c>
      <c r="R765" t="s">
        <v>8345</v>
      </c>
      <c r="S765" s="14">
        <f t="shared" si="58"/>
        <v>42690.858449074076</v>
      </c>
      <c r="T765" s="14">
        <f t="shared" si="59"/>
        <v>40068.056932870371</v>
      </c>
      <c r="U765">
        <f t="shared" si="55"/>
        <v>2016</v>
      </c>
    </row>
    <row r="766" spans="1:21" ht="45" hidden="1" x14ac:dyDescent="0.25">
      <c r="A766">
        <v>763</v>
      </c>
      <c r="B766" s="3" t="s">
        <v>764</v>
      </c>
      <c r="C766" s="3" t="s">
        <v>4873</v>
      </c>
      <c r="D766" s="6">
        <v>4290</v>
      </c>
      <c r="E766" s="8">
        <v>5</v>
      </c>
      <c r="F766" t="s">
        <v>8220</v>
      </c>
      <c r="G766" t="s">
        <v>8224</v>
      </c>
      <c r="H766" t="s">
        <v>8246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8273</v>
      </c>
      <c r="O766">
        <f t="shared" si="56"/>
        <v>0</v>
      </c>
      <c r="P766">
        <f t="shared" si="57"/>
        <v>5</v>
      </c>
      <c r="Q766" s="10" t="s">
        <v>8324</v>
      </c>
      <c r="R766" t="s">
        <v>8345</v>
      </c>
      <c r="S766" s="14">
        <f t="shared" si="58"/>
        <v>41471.446851851848</v>
      </c>
      <c r="T766" s="14">
        <f t="shared" si="59"/>
        <v>42100.735937499994</v>
      </c>
      <c r="U766">
        <f t="shared" si="55"/>
        <v>2013</v>
      </c>
    </row>
    <row r="767" spans="1:21" ht="45" hidden="1" x14ac:dyDescent="0.25">
      <c r="A767">
        <v>764</v>
      </c>
      <c r="B767" s="3" t="s">
        <v>765</v>
      </c>
      <c r="C767" s="3" t="s">
        <v>4874</v>
      </c>
      <c r="D767" s="6">
        <v>5000</v>
      </c>
      <c r="E767" s="8">
        <v>0</v>
      </c>
      <c r="F767" t="s">
        <v>8220</v>
      </c>
      <c r="G767" t="s">
        <v>8223</v>
      </c>
      <c r="H767" t="s">
        <v>8245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8273</v>
      </c>
      <c r="O767">
        <f t="shared" si="56"/>
        <v>0</v>
      </c>
      <c r="P767">
        <f t="shared" si="57"/>
        <v>0</v>
      </c>
      <c r="Q767" s="10" t="s">
        <v>8324</v>
      </c>
      <c r="R767" t="s">
        <v>8345</v>
      </c>
      <c r="S767" s="14">
        <f t="shared" si="58"/>
        <v>42227.173159722224</v>
      </c>
      <c r="T767" s="14">
        <f t="shared" si="59"/>
        <v>41663.780300925922</v>
      </c>
      <c r="U767">
        <f t="shared" si="55"/>
        <v>2015</v>
      </c>
    </row>
    <row r="768" spans="1:21" ht="60" hidden="1" x14ac:dyDescent="0.25">
      <c r="A768">
        <v>765</v>
      </c>
      <c r="B768" s="3" t="s">
        <v>766</v>
      </c>
      <c r="C768" s="3" t="s">
        <v>4875</v>
      </c>
      <c r="D768" s="6">
        <v>7000</v>
      </c>
      <c r="E768" s="8">
        <v>2521</v>
      </c>
      <c r="F768" t="s">
        <v>8220</v>
      </c>
      <c r="G768" t="s">
        <v>8223</v>
      </c>
      <c r="H768" t="s">
        <v>8245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8273</v>
      </c>
      <c r="O768">
        <f t="shared" si="56"/>
        <v>36</v>
      </c>
      <c r="P768">
        <f t="shared" si="57"/>
        <v>57.3</v>
      </c>
      <c r="Q768" s="10" t="s">
        <v>8324</v>
      </c>
      <c r="R768" t="s">
        <v>8345</v>
      </c>
      <c r="S768" s="14">
        <f t="shared" si="58"/>
        <v>41901.542638888888</v>
      </c>
      <c r="T768" s="14">
        <f t="shared" si="59"/>
        <v>40863.060127314813</v>
      </c>
      <c r="U768">
        <f t="shared" si="55"/>
        <v>2014</v>
      </c>
    </row>
    <row r="769" spans="1:21" ht="60" hidden="1" x14ac:dyDescent="0.25">
      <c r="A769">
        <v>766</v>
      </c>
      <c r="B769" s="3" t="s">
        <v>767</v>
      </c>
      <c r="C769" s="3" t="s">
        <v>4876</v>
      </c>
      <c r="D769" s="6">
        <v>4000</v>
      </c>
      <c r="E769" s="8">
        <v>0</v>
      </c>
      <c r="F769" t="s">
        <v>8220</v>
      </c>
      <c r="G769" t="s">
        <v>8228</v>
      </c>
      <c r="H769" t="s">
        <v>8250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8273</v>
      </c>
      <c r="O769">
        <f t="shared" si="56"/>
        <v>0</v>
      </c>
      <c r="P769">
        <f t="shared" si="57"/>
        <v>0</v>
      </c>
      <c r="Q769" s="10" t="s">
        <v>8324</v>
      </c>
      <c r="R769" t="s">
        <v>8345</v>
      </c>
      <c r="S769" s="14">
        <f t="shared" si="58"/>
        <v>42021.783368055556</v>
      </c>
      <c r="T769" s="14">
        <f t="shared" si="59"/>
        <v>42250.685706018514</v>
      </c>
      <c r="U769">
        <f t="shared" si="55"/>
        <v>2015</v>
      </c>
    </row>
    <row r="770" spans="1:21" ht="75" hidden="1" x14ac:dyDescent="0.25">
      <c r="A770">
        <v>767</v>
      </c>
      <c r="B770" s="3" t="s">
        <v>768</v>
      </c>
      <c r="C770" s="3" t="s">
        <v>4877</v>
      </c>
      <c r="D770" s="6">
        <v>5000</v>
      </c>
      <c r="E770" s="8">
        <v>177</v>
      </c>
      <c r="F770" t="s">
        <v>8220</v>
      </c>
      <c r="G770" t="s">
        <v>8223</v>
      </c>
      <c r="H770" t="s">
        <v>8245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8273</v>
      </c>
      <c r="O770">
        <f t="shared" si="56"/>
        <v>4</v>
      </c>
      <c r="P770">
        <f t="shared" si="57"/>
        <v>59</v>
      </c>
      <c r="Q770" s="10" t="s">
        <v>8324</v>
      </c>
      <c r="R770" t="s">
        <v>8345</v>
      </c>
      <c r="S770" s="14">
        <f t="shared" si="58"/>
        <v>42115.143634259264</v>
      </c>
      <c r="T770" s="14">
        <f t="shared" si="59"/>
        <v>41456.981215277774</v>
      </c>
      <c r="U770">
        <f t="shared" si="55"/>
        <v>2015</v>
      </c>
    </row>
    <row r="771" spans="1:21" ht="60" hidden="1" x14ac:dyDescent="0.25">
      <c r="A771">
        <v>768</v>
      </c>
      <c r="B771" s="3" t="s">
        <v>769</v>
      </c>
      <c r="C771" s="3" t="s">
        <v>4878</v>
      </c>
      <c r="D771" s="6">
        <v>2500</v>
      </c>
      <c r="E771" s="8">
        <v>0</v>
      </c>
      <c r="F771" t="s">
        <v>8220</v>
      </c>
      <c r="G771" t="s">
        <v>8223</v>
      </c>
      <c r="H771" t="s">
        <v>8245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8273</v>
      </c>
      <c r="O771">
        <f t="shared" si="56"/>
        <v>0</v>
      </c>
      <c r="P771">
        <f t="shared" si="57"/>
        <v>0</v>
      </c>
      <c r="Q771" s="10" t="s">
        <v>8324</v>
      </c>
      <c r="R771" t="s">
        <v>8345</v>
      </c>
      <c r="S771" s="14">
        <f t="shared" si="58"/>
        <v>41594.207060185188</v>
      </c>
      <c r="T771" s="14">
        <f t="shared" si="59"/>
        <v>41729.702314814815</v>
      </c>
      <c r="U771">
        <f t="shared" ref="U771:U834" si="60">YEAR(S771)</f>
        <v>2013</v>
      </c>
    </row>
    <row r="772" spans="1:21" ht="60" hidden="1" x14ac:dyDescent="0.25">
      <c r="A772">
        <v>769</v>
      </c>
      <c r="B772" s="3" t="s">
        <v>770</v>
      </c>
      <c r="C772" s="3" t="s">
        <v>4879</v>
      </c>
      <c r="D772" s="6">
        <v>4000</v>
      </c>
      <c r="E772" s="8">
        <v>1656</v>
      </c>
      <c r="F772" t="s">
        <v>8220</v>
      </c>
      <c r="G772" t="s">
        <v>8223</v>
      </c>
      <c r="H772" t="s">
        <v>8245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8273</v>
      </c>
      <c r="O772">
        <f t="shared" ref="O772:O835" si="61">ROUND(E772/D772*100,0)</f>
        <v>41</v>
      </c>
      <c r="P772">
        <f t="shared" ref="P772:P835" si="62">IFERROR(ROUND(E772/L772,2),0)</f>
        <v>31.85</v>
      </c>
      <c r="Q772" s="10" t="s">
        <v>8324</v>
      </c>
      <c r="R772" t="s">
        <v>8345</v>
      </c>
      <c r="S772" s="14">
        <f t="shared" ref="S772:S835" si="63">(((J772/60)/60)/24)+DATE(1970,1,1)</f>
        <v>41604.996458333335</v>
      </c>
      <c r="T772" s="14">
        <f t="shared" ref="T772:T835" si="64">(((J782/60)/60)/24)+DATE(1970,1,1)</f>
        <v>40436.68408564815</v>
      </c>
      <c r="U772">
        <f t="shared" si="60"/>
        <v>2013</v>
      </c>
    </row>
    <row r="773" spans="1:21" ht="60" hidden="1" x14ac:dyDescent="0.25">
      <c r="A773">
        <v>770</v>
      </c>
      <c r="B773" s="3" t="s">
        <v>771</v>
      </c>
      <c r="C773" s="3" t="s">
        <v>4880</v>
      </c>
      <c r="D773" s="6">
        <v>17500</v>
      </c>
      <c r="E773" s="8">
        <v>0</v>
      </c>
      <c r="F773" t="s">
        <v>8220</v>
      </c>
      <c r="G773" t="s">
        <v>8223</v>
      </c>
      <c r="H773" t="s">
        <v>8245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8273</v>
      </c>
      <c r="O773">
        <f t="shared" si="61"/>
        <v>0</v>
      </c>
      <c r="P773">
        <f t="shared" si="62"/>
        <v>0</v>
      </c>
      <c r="Q773" s="10" t="s">
        <v>8324</v>
      </c>
      <c r="R773" t="s">
        <v>8345</v>
      </c>
      <c r="S773" s="14">
        <f t="shared" si="63"/>
        <v>41289.999641203707</v>
      </c>
      <c r="T773" s="14">
        <f t="shared" si="64"/>
        <v>40636.673900462964</v>
      </c>
      <c r="U773">
        <f t="shared" si="60"/>
        <v>2013</v>
      </c>
    </row>
    <row r="774" spans="1:21" ht="45" hidden="1" x14ac:dyDescent="0.25">
      <c r="A774">
        <v>771</v>
      </c>
      <c r="B774" s="3" t="s">
        <v>772</v>
      </c>
      <c r="C774" s="3" t="s">
        <v>4881</v>
      </c>
      <c r="D774" s="6">
        <v>38000</v>
      </c>
      <c r="E774" s="8">
        <v>10</v>
      </c>
      <c r="F774" t="s">
        <v>8220</v>
      </c>
      <c r="G774" t="s">
        <v>8223</v>
      </c>
      <c r="H774" t="s">
        <v>8245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0</v>
      </c>
      <c r="P774">
        <f t="shared" si="62"/>
        <v>10</v>
      </c>
      <c r="Q774" s="10" t="s">
        <v>8324</v>
      </c>
      <c r="R774" t="s">
        <v>8345</v>
      </c>
      <c r="S774" s="14">
        <f t="shared" si="63"/>
        <v>42349.824097222227</v>
      </c>
      <c r="T774" s="14">
        <f t="shared" si="64"/>
        <v>41403.000856481485</v>
      </c>
      <c r="U774">
        <f t="shared" si="60"/>
        <v>2015</v>
      </c>
    </row>
    <row r="775" spans="1:21" ht="60" hidden="1" x14ac:dyDescent="0.25">
      <c r="A775">
        <v>772</v>
      </c>
      <c r="B775" s="3" t="s">
        <v>773</v>
      </c>
      <c r="C775" s="3" t="s">
        <v>4882</v>
      </c>
      <c r="D775" s="6">
        <v>1500</v>
      </c>
      <c r="E775" s="8">
        <v>50</v>
      </c>
      <c r="F775" t="s">
        <v>8220</v>
      </c>
      <c r="G775" t="s">
        <v>8223</v>
      </c>
      <c r="H775" t="s">
        <v>8245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8273</v>
      </c>
      <c r="O775">
        <f t="shared" si="61"/>
        <v>3</v>
      </c>
      <c r="P775">
        <f t="shared" si="62"/>
        <v>50</v>
      </c>
      <c r="Q775" s="10" t="s">
        <v>8324</v>
      </c>
      <c r="R775" t="s">
        <v>8345</v>
      </c>
      <c r="S775" s="14">
        <f t="shared" si="63"/>
        <v>40068.056932870371</v>
      </c>
      <c r="T775" s="14">
        <f t="shared" si="64"/>
        <v>41116.758125</v>
      </c>
      <c r="U775">
        <f t="shared" si="60"/>
        <v>2009</v>
      </c>
    </row>
    <row r="776" spans="1:21" ht="60" hidden="1" x14ac:dyDescent="0.25">
      <c r="A776">
        <v>773</v>
      </c>
      <c r="B776" s="3" t="s">
        <v>774</v>
      </c>
      <c r="C776" s="3" t="s">
        <v>4883</v>
      </c>
      <c r="D776" s="6">
        <v>3759</v>
      </c>
      <c r="E776" s="8">
        <v>32</v>
      </c>
      <c r="F776" t="s">
        <v>8220</v>
      </c>
      <c r="G776" t="s">
        <v>8224</v>
      </c>
      <c r="H776" t="s">
        <v>8246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8273</v>
      </c>
      <c r="O776">
        <f t="shared" si="61"/>
        <v>1</v>
      </c>
      <c r="P776">
        <f t="shared" si="62"/>
        <v>16</v>
      </c>
      <c r="Q776" s="10" t="s">
        <v>8324</v>
      </c>
      <c r="R776" t="s">
        <v>8345</v>
      </c>
      <c r="S776" s="14">
        <f t="shared" si="63"/>
        <v>42100.735937499994</v>
      </c>
      <c r="T776" s="14">
        <f t="shared" si="64"/>
        <v>40987.773715277777</v>
      </c>
      <c r="U776">
        <f t="shared" si="60"/>
        <v>2015</v>
      </c>
    </row>
    <row r="777" spans="1:21" ht="60" hidden="1" x14ac:dyDescent="0.25">
      <c r="A777">
        <v>774</v>
      </c>
      <c r="B777" s="3" t="s">
        <v>775</v>
      </c>
      <c r="C777" s="3" t="s">
        <v>4884</v>
      </c>
      <c r="D777" s="6">
        <v>500</v>
      </c>
      <c r="E777" s="8">
        <v>351</v>
      </c>
      <c r="F777" t="s">
        <v>8220</v>
      </c>
      <c r="G777" t="s">
        <v>8223</v>
      </c>
      <c r="H777" t="s">
        <v>8245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8273</v>
      </c>
      <c r="O777">
        <f t="shared" si="61"/>
        <v>70</v>
      </c>
      <c r="P777">
        <f t="shared" si="62"/>
        <v>39</v>
      </c>
      <c r="Q777" s="10" t="s">
        <v>8324</v>
      </c>
      <c r="R777" t="s">
        <v>8345</v>
      </c>
      <c r="S777" s="14">
        <f t="shared" si="63"/>
        <v>41663.780300925922</v>
      </c>
      <c r="T777" s="14">
        <f t="shared" si="64"/>
        <v>41675.149525462963</v>
      </c>
      <c r="U777">
        <f t="shared" si="60"/>
        <v>2014</v>
      </c>
    </row>
    <row r="778" spans="1:21" ht="45" hidden="1" x14ac:dyDescent="0.25">
      <c r="A778">
        <v>775</v>
      </c>
      <c r="B778" s="3" t="s">
        <v>776</v>
      </c>
      <c r="C778" s="3" t="s">
        <v>4885</v>
      </c>
      <c r="D778" s="6">
        <v>10000</v>
      </c>
      <c r="E778" s="8">
        <v>170</v>
      </c>
      <c r="F778" t="s">
        <v>8220</v>
      </c>
      <c r="G778" t="s">
        <v>8223</v>
      </c>
      <c r="H778" t="s">
        <v>8245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8273</v>
      </c>
      <c r="O778">
        <f t="shared" si="61"/>
        <v>2</v>
      </c>
      <c r="P778">
        <f t="shared" si="62"/>
        <v>34</v>
      </c>
      <c r="Q778" s="10" t="s">
        <v>8324</v>
      </c>
      <c r="R778" t="s">
        <v>8345</v>
      </c>
      <c r="S778" s="14">
        <f t="shared" si="63"/>
        <v>40863.060127314813</v>
      </c>
      <c r="T778" s="14">
        <f t="shared" si="64"/>
        <v>41303.593923611108</v>
      </c>
      <c r="U778">
        <f t="shared" si="60"/>
        <v>2011</v>
      </c>
    </row>
    <row r="779" spans="1:21" ht="60" hidden="1" x14ac:dyDescent="0.25">
      <c r="A779">
        <v>776</v>
      </c>
      <c r="B779" s="3" t="s">
        <v>777</v>
      </c>
      <c r="C779" s="3" t="s">
        <v>4886</v>
      </c>
      <c r="D779" s="6">
        <v>7000</v>
      </c>
      <c r="E779" s="8">
        <v>3598</v>
      </c>
      <c r="F779" t="s">
        <v>8220</v>
      </c>
      <c r="G779" t="s">
        <v>8223</v>
      </c>
      <c r="H779" t="s">
        <v>8245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8273</v>
      </c>
      <c r="O779">
        <f t="shared" si="61"/>
        <v>51</v>
      </c>
      <c r="P779">
        <f t="shared" si="62"/>
        <v>63.12</v>
      </c>
      <c r="Q779" s="10" t="s">
        <v>8324</v>
      </c>
      <c r="R779" t="s">
        <v>8345</v>
      </c>
      <c r="S779" s="14">
        <f t="shared" si="63"/>
        <v>42250.685706018514</v>
      </c>
      <c r="T779" s="14">
        <f t="shared" si="64"/>
        <v>40983.055949074071</v>
      </c>
      <c r="U779">
        <f t="shared" si="60"/>
        <v>2015</v>
      </c>
    </row>
    <row r="780" spans="1:21" ht="60" hidden="1" x14ac:dyDescent="0.25">
      <c r="A780">
        <v>777</v>
      </c>
      <c r="B780" s="3" t="s">
        <v>778</v>
      </c>
      <c r="C780" s="3" t="s">
        <v>4887</v>
      </c>
      <c r="D780" s="6">
        <v>3000</v>
      </c>
      <c r="E780" s="8">
        <v>21</v>
      </c>
      <c r="F780" t="s">
        <v>8220</v>
      </c>
      <c r="G780" t="s">
        <v>8223</v>
      </c>
      <c r="H780" t="s">
        <v>8245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8273</v>
      </c>
      <c r="O780">
        <f t="shared" si="61"/>
        <v>1</v>
      </c>
      <c r="P780">
        <f t="shared" si="62"/>
        <v>7</v>
      </c>
      <c r="Q780" s="10" t="s">
        <v>8324</v>
      </c>
      <c r="R780" t="s">
        <v>8345</v>
      </c>
      <c r="S780" s="14">
        <f t="shared" si="63"/>
        <v>41456.981215277774</v>
      </c>
      <c r="T780" s="14">
        <f t="shared" si="64"/>
        <v>41549.627615740741</v>
      </c>
      <c r="U780">
        <f t="shared" si="60"/>
        <v>2013</v>
      </c>
    </row>
    <row r="781" spans="1:21" ht="45" hidden="1" x14ac:dyDescent="0.25">
      <c r="A781">
        <v>778</v>
      </c>
      <c r="B781" s="3" t="s">
        <v>779</v>
      </c>
      <c r="C781" s="3" t="s">
        <v>4888</v>
      </c>
      <c r="D781" s="6">
        <v>500</v>
      </c>
      <c r="E781" s="8">
        <v>2</v>
      </c>
      <c r="F781" t="s">
        <v>8220</v>
      </c>
      <c r="G781" t="s">
        <v>8223</v>
      </c>
      <c r="H781" t="s">
        <v>8245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8273</v>
      </c>
      <c r="O781">
        <f t="shared" si="61"/>
        <v>0</v>
      </c>
      <c r="P781">
        <f t="shared" si="62"/>
        <v>2</v>
      </c>
      <c r="Q781" s="10" t="s">
        <v>8324</v>
      </c>
      <c r="R781" t="s">
        <v>8345</v>
      </c>
      <c r="S781" s="14">
        <f t="shared" si="63"/>
        <v>41729.702314814815</v>
      </c>
      <c r="T781" s="14">
        <f t="shared" si="64"/>
        <v>41059.006805555553</v>
      </c>
      <c r="U781">
        <f t="shared" si="60"/>
        <v>2014</v>
      </c>
    </row>
    <row r="782" spans="1:21" ht="60" hidden="1" x14ac:dyDescent="0.25">
      <c r="A782">
        <v>779</v>
      </c>
      <c r="B782" s="3" t="s">
        <v>780</v>
      </c>
      <c r="C782" s="3" t="s">
        <v>4889</v>
      </c>
      <c r="D782" s="6">
        <v>15000</v>
      </c>
      <c r="E782" s="8">
        <v>400</v>
      </c>
      <c r="F782" t="s">
        <v>8220</v>
      </c>
      <c r="G782" t="s">
        <v>8223</v>
      </c>
      <c r="H782" t="s">
        <v>8245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8273</v>
      </c>
      <c r="O782">
        <f t="shared" si="61"/>
        <v>3</v>
      </c>
      <c r="P782">
        <f t="shared" si="62"/>
        <v>66.67</v>
      </c>
      <c r="Q782" s="10" t="s">
        <v>8324</v>
      </c>
      <c r="R782" t="s">
        <v>8345</v>
      </c>
      <c r="S782" s="14">
        <f t="shared" si="63"/>
        <v>40436.68408564815</v>
      </c>
      <c r="T782" s="14">
        <f t="shared" si="64"/>
        <v>41277.186111111114</v>
      </c>
      <c r="U782">
        <f t="shared" si="60"/>
        <v>2010</v>
      </c>
    </row>
    <row r="783" spans="1:21" ht="45" hidden="1" x14ac:dyDescent="0.25">
      <c r="A783">
        <v>780</v>
      </c>
      <c r="B783" s="3" t="s">
        <v>781</v>
      </c>
      <c r="C783" s="3" t="s">
        <v>4890</v>
      </c>
      <c r="D783" s="6">
        <v>1000</v>
      </c>
      <c r="E783" s="8">
        <v>1040</v>
      </c>
      <c r="F783" t="s">
        <v>8218</v>
      </c>
      <c r="G783" t="s">
        <v>8223</v>
      </c>
      <c r="H783" t="s">
        <v>8245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8274</v>
      </c>
      <c r="O783">
        <f t="shared" si="61"/>
        <v>104</v>
      </c>
      <c r="P783">
        <f t="shared" si="62"/>
        <v>38.520000000000003</v>
      </c>
      <c r="Q783" s="10" t="s">
        <v>8310</v>
      </c>
      <c r="R783" t="s">
        <v>8319</v>
      </c>
      <c r="S783" s="14">
        <f t="shared" si="63"/>
        <v>40636.673900462964</v>
      </c>
      <c r="T783" s="14">
        <f t="shared" si="64"/>
        <v>41276.047905092593</v>
      </c>
      <c r="U783">
        <f t="shared" si="60"/>
        <v>2011</v>
      </c>
    </row>
    <row r="784" spans="1:21" ht="45" hidden="1" x14ac:dyDescent="0.25">
      <c r="A784">
        <v>781</v>
      </c>
      <c r="B784" s="3" t="s">
        <v>782</v>
      </c>
      <c r="C784" s="3" t="s">
        <v>4891</v>
      </c>
      <c r="D784" s="6">
        <v>800</v>
      </c>
      <c r="E784" s="8">
        <v>1065.23</v>
      </c>
      <c r="F784" t="s">
        <v>8218</v>
      </c>
      <c r="G784" t="s">
        <v>8223</v>
      </c>
      <c r="H784" t="s">
        <v>8245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8274</v>
      </c>
      <c r="O784">
        <f t="shared" si="61"/>
        <v>133</v>
      </c>
      <c r="P784">
        <f t="shared" si="62"/>
        <v>42.61</v>
      </c>
      <c r="Q784" s="10" t="s">
        <v>8310</v>
      </c>
      <c r="R784" t="s">
        <v>8319</v>
      </c>
      <c r="S784" s="14">
        <f t="shared" si="63"/>
        <v>41403.000856481485</v>
      </c>
      <c r="T784" s="14">
        <f t="shared" si="64"/>
        <v>41557.780624999999</v>
      </c>
      <c r="U784">
        <f t="shared" si="60"/>
        <v>2013</v>
      </c>
    </row>
    <row r="785" spans="1:21" ht="45" hidden="1" x14ac:dyDescent="0.25">
      <c r="A785">
        <v>782</v>
      </c>
      <c r="B785" s="3" t="s">
        <v>783</v>
      </c>
      <c r="C785" s="3" t="s">
        <v>4892</v>
      </c>
      <c r="D785" s="6">
        <v>700</v>
      </c>
      <c r="E785" s="8">
        <v>700</v>
      </c>
      <c r="F785" t="s">
        <v>8218</v>
      </c>
      <c r="G785" t="s">
        <v>8223</v>
      </c>
      <c r="H785" t="s">
        <v>8245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8274</v>
      </c>
      <c r="O785">
        <f t="shared" si="61"/>
        <v>100</v>
      </c>
      <c r="P785">
        <f t="shared" si="62"/>
        <v>50</v>
      </c>
      <c r="Q785" s="10" t="s">
        <v>8310</v>
      </c>
      <c r="R785" t="s">
        <v>8319</v>
      </c>
      <c r="S785" s="14">
        <f t="shared" si="63"/>
        <v>41116.758125</v>
      </c>
      <c r="T785" s="14">
        <f t="shared" si="64"/>
        <v>41555.873645833337</v>
      </c>
      <c r="U785">
        <f t="shared" si="60"/>
        <v>2012</v>
      </c>
    </row>
    <row r="786" spans="1:21" ht="60" hidden="1" x14ac:dyDescent="0.25">
      <c r="A786">
        <v>783</v>
      </c>
      <c r="B786" s="3" t="s">
        <v>784</v>
      </c>
      <c r="C786" s="3" t="s">
        <v>4893</v>
      </c>
      <c r="D786" s="6">
        <v>1500</v>
      </c>
      <c r="E786" s="8">
        <v>2222</v>
      </c>
      <c r="F786" t="s">
        <v>8218</v>
      </c>
      <c r="G786" t="s">
        <v>8223</v>
      </c>
      <c r="H786" t="s">
        <v>8245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8274</v>
      </c>
      <c r="O786">
        <f t="shared" si="61"/>
        <v>148</v>
      </c>
      <c r="P786">
        <f t="shared" si="62"/>
        <v>63.49</v>
      </c>
      <c r="Q786" s="10" t="s">
        <v>8310</v>
      </c>
      <c r="R786" t="s">
        <v>8319</v>
      </c>
      <c r="S786" s="14">
        <f t="shared" si="63"/>
        <v>40987.773715277777</v>
      </c>
      <c r="T786" s="14">
        <f t="shared" si="64"/>
        <v>41442.741249999999</v>
      </c>
      <c r="U786">
        <f t="shared" si="60"/>
        <v>2012</v>
      </c>
    </row>
    <row r="787" spans="1:21" ht="60" hidden="1" x14ac:dyDescent="0.25">
      <c r="A787">
        <v>784</v>
      </c>
      <c r="B787" s="3" t="s">
        <v>785</v>
      </c>
      <c r="C787" s="3" t="s">
        <v>4894</v>
      </c>
      <c r="D787" s="6">
        <v>1000</v>
      </c>
      <c r="E787" s="8">
        <v>1025</v>
      </c>
      <c r="F787" t="s">
        <v>8218</v>
      </c>
      <c r="G787" t="s">
        <v>8223</v>
      </c>
      <c r="H787" t="s">
        <v>8245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8274</v>
      </c>
      <c r="O787">
        <f t="shared" si="61"/>
        <v>103</v>
      </c>
      <c r="P787">
        <f t="shared" si="62"/>
        <v>102.5</v>
      </c>
      <c r="Q787" s="10" t="s">
        <v>8310</v>
      </c>
      <c r="R787" t="s">
        <v>8319</v>
      </c>
      <c r="S787" s="14">
        <f t="shared" si="63"/>
        <v>41675.149525462963</v>
      </c>
      <c r="T787" s="14">
        <f t="shared" si="64"/>
        <v>40736.115011574075</v>
      </c>
      <c r="U787">
        <f t="shared" si="60"/>
        <v>2014</v>
      </c>
    </row>
    <row r="788" spans="1:21" ht="60" hidden="1" x14ac:dyDescent="0.25">
      <c r="A788">
        <v>785</v>
      </c>
      <c r="B788" s="3" t="s">
        <v>786</v>
      </c>
      <c r="C788" s="3" t="s">
        <v>4895</v>
      </c>
      <c r="D788" s="6">
        <v>500</v>
      </c>
      <c r="E788" s="8">
        <v>903.14</v>
      </c>
      <c r="F788" t="s">
        <v>8218</v>
      </c>
      <c r="G788" t="s">
        <v>8223</v>
      </c>
      <c r="H788" t="s">
        <v>8245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8274</v>
      </c>
      <c r="O788">
        <f t="shared" si="61"/>
        <v>181</v>
      </c>
      <c r="P788">
        <f t="shared" si="62"/>
        <v>31.14</v>
      </c>
      <c r="Q788" s="10" t="s">
        <v>8310</v>
      </c>
      <c r="R788" t="s">
        <v>8319</v>
      </c>
      <c r="S788" s="14">
        <f t="shared" si="63"/>
        <v>41303.593923611108</v>
      </c>
      <c r="T788" s="14">
        <f t="shared" si="64"/>
        <v>40963.613032407404</v>
      </c>
      <c r="U788">
        <f t="shared" si="60"/>
        <v>2013</v>
      </c>
    </row>
    <row r="789" spans="1:21" ht="45" hidden="1" x14ac:dyDescent="0.25">
      <c r="A789">
        <v>786</v>
      </c>
      <c r="B789" s="3" t="s">
        <v>787</v>
      </c>
      <c r="C789" s="3" t="s">
        <v>4896</v>
      </c>
      <c r="D789" s="6">
        <v>5000</v>
      </c>
      <c r="E789" s="8">
        <v>7140</v>
      </c>
      <c r="F789" t="s">
        <v>8218</v>
      </c>
      <c r="G789" t="s">
        <v>8223</v>
      </c>
      <c r="H789" t="s">
        <v>8245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8274</v>
      </c>
      <c r="O789">
        <f t="shared" si="61"/>
        <v>143</v>
      </c>
      <c r="P789">
        <f t="shared" si="62"/>
        <v>162.27000000000001</v>
      </c>
      <c r="Q789" s="10" t="s">
        <v>8310</v>
      </c>
      <c r="R789" t="s">
        <v>8319</v>
      </c>
      <c r="S789" s="14">
        <f t="shared" si="63"/>
        <v>40983.055949074071</v>
      </c>
      <c r="T789" s="14">
        <f t="shared" si="64"/>
        <v>41502.882928240739</v>
      </c>
      <c r="U789">
        <f t="shared" si="60"/>
        <v>2012</v>
      </c>
    </row>
    <row r="790" spans="1:21" ht="60" hidden="1" x14ac:dyDescent="0.25">
      <c r="A790">
        <v>787</v>
      </c>
      <c r="B790" s="3" t="s">
        <v>788</v>
      </c>
      <c r="C790" s="3" t="s">
        <v>4897</v>
      </c>
      <c r="D790" s="6">
        <v>1200</v>
      </c>
      <c r="E790" s="8">
        <v>1370</v>
      </c>
      <c r="F790" t="s">
        <v>8218</v>
      </c>
      <c r="G790" t="s">
        <v>8223</v>
      </c>
      <c r="H790" t="s">
        <v>8245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8274</v>
      </c>
      <c r="O790">
        <f t="shared" si="61"/>
        <v>114</v>
      </c>
      <c r="P790">
        <f t="shared" si="62"/>
        <v>80.59</v>
      </c>
      <c r="Q790" s="10" t="s">
        <v>8310</v>
      </c>
      <c r="R790" t="s">
        <v>8319</v>
      </c>
      <c r="S790" s="14">
        <f t="shared" si="63"/>
        <v>41549.627615740741</v>
      </c>
      <c r="T790" s="14">
        <f t="shared" si="64"/>
        <v>40996.994074074071</v>
      </c>
      <c r="U790">
        <f t="shared" si="60"/>
        <v>2013</v>
      </c>
    </row>
    <row r="791" spans="1:21" ht="60" hidden="1" x14ac:dyDescent="0.25">
      <c r="A791">
        <v>788</v>
      </c>
      <c r="B791" s="3" t="s">
        <v>789</v>
      </c>
      <c r="C791" s="3" t="s">
        <v>4898</v>
      </c>
      <c r="D791" s="6">
        <v>1000</v>
      </c>
      <c r="E791" s="8">
        <v>2035.05</v>
      </c>
      <c r="F791" t="s">
        <v>8218</v>
      </c>
      <c r="G791" t="s">
        <v>8223</v>
      </c>
      <c r="H791" t="s">
        <v>8245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8274</v>
      </c>
      <c r="O791">
        <f t="shared" si="61"/>
        <v>204</v>
      </c>
      <c r="P791">
        <f t="shared" si="62"/>
        <v>59.85</v>
      </c>
      <c r="Q791" s="10" t="s">
        <v>8310</v>
      </c>
      <c r="R791" t="s">
        <v>8319</v>
      </c>
      <c r="S791" s="14">
        <f t="shared" si="63"/>
        <v>41059.006805555553</v>
      </c>
      <c r="T791" s="14">
        <f t="shared" si="64"/>
        <v>41882.590127314819</v>
      </c>
      <c r="U791">
        <f t="shared" si="60"/>
        <v>2012</v>
      </c>
    </row>
    <row r="792" spans="1:21" ht="45" hidden="1" x14ac:dyDescent="0.25">
      <c r="A792">
        <v>789</v>
      </c>
      <c r="B792" s="3" t="s">
        <v>790</v>
      </c>
      <c r="C792" s="3" t="s">
        <v>4899</v>
      </c>
      <c r="D792" s="6">
        <v>1700</v>
      </c>
      <c r="E792" s="8">
        <v>1860</v>
      </c>
      <c r="F792" t="s">
        <v>8218</v>
      </c>
      <c r="G792" t="s">
        <v>8223</v>
      </c>
      <c r="H792" t="s">
        <v>8245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8274</v>
      </c>
      <c r="O792">
        <f t="shared" si="61"/>
        <v>109</v>
      </c>
      <c r="P792">
        <f t="shared" si="62"/>
        <v>132.86000000000001</v>
      </c>
      <c r="Q792" s="10" t="s">
        <v>8310</v>
      </c>
      <c r="R792" t="s">
        <v>8319</v>
      </c>
      <c r="S792" s="14">
        <f t="shared" si="63"/>
        <v>41277.186111111114</v>
      </c>
      <c r="T792" s="14">
        <f t="shared" si="64"/>
        <v>40996.667199074072</v>
      </c>
      <c r="U792">
        <f t="shared" si="60"/>
        <v>2013</v>
      </c>
    </row>
    <row r="793" spans="1:21" ht="60" hidden="1" x14ac:dyDescent="0.25">
      <c r="A793">
        <v>790</v>
      </c>
      <c r="B793" s="3" t="s">
        <v>791</v>
      </c>
      <c r="C793" s="3" t="s">
        <v>4900</v>
      </c>
      <c r="D793" s="6">
        <v>10000</v>
      </c>
      <c r="E793" s="8">
        <v>14437.46</v>
      </c>
      <c r="F793" t="s">
        <v>8218</v>
      </c>
      <c r="G793" t="s">
        <v>8223</v>
      </c>
      <c r="H793" t="s">
        <v>8245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8274</v>
      </c>
      <c r="O793">
        <f t="shared" si="61"/>
        <v>144</v>
      </c>
      <c r="P793">
        <f t="shared" si="62"/>
        <v>92.55</v>
      </c>
      <c r="Q793" s="10" t="s">
        <v>8310</v>
      </c>
      <c r="R793" t="s">
        <v>8319</v>
      </c>
      <c r="S793" s="14">
        <f t="shared" si="63"/>
        <v>41276.047905092593</v>
      </c>
      <c r="T793" s="14">
        <f t="shared" si="64"/>
        <v>41863.433495370373</v>
      </c>
      <c r="U793">
        <f t="shared" si="60"/>
        <v>2013</v>
      </c>
    </row>
    <row r="794" spans="1:21" ht="60" hidden="1" x14ac:dyDescent="0.25">
      <c r="A794">
        <v>791</v>
      </c>
      <c r="B794" s="3" t="s">
        <v>792</v>
      </c>
      <c r="C794" s="3" t="s">
        <v>4901</v>
      </c>
      <c r="D794" s="6">
        <v>7500</v>
      </c>
      <c r="E794" s="8">
        <v>7790</v>
      </c>
      <c r="F794" t="s">
        <v>8218</v>
      </c>
      <c r="G794" t="s">
        <v>8223</v>
      </c>
      <c r="H794" t="s">
        <v>8245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8274</v>
      </c>
      <c r="O794">
        <f t="shared" si="61"/>
        <v>104</v>
      </c>
      <c r="P794">
        <f t="shared" si="62"/>
        <v>60.86</v>
      </c>
      <c r="Q794" s="10" t="s">
        <v>8310</v>
      </c>
      <c r="R794" t="s">
        <v>8319</v>
      </c>
      <c r="S794" s="14">
        <f t="shared" si="63"/>
        <v>41557.780624999999</v>
      </c>
      <c r="T794" s="14">
        <f t="shared" si="64"/>
        <v>40695.795370370368</v>
      </c>
      <c r="U794">
        <f t="shared" si="60"/>
        <v>2013</v>
      </c>
    </row>
    <row r="795" spans="1:21" ht="30" hidden="1" x14ac:dyDescent="0.25">
      <c r="A795">
        <v>792</v>
      </c>
      <c r="B795" s="3" t="s">
        <v>793</v>
      </c>
      <c r="C795" s="3" t="s">
        <v>4902</v>
      </c>
      <c r="D795" s="6">
        <v>2500</v>
      </c>
      <c r="E795" s="8">
        <v>2511.11</v>
      </c>
      <c r="F795" t="s">
        <v>8218</v>
      </c>
      <c r="G795" t="s">
        <v>8223</v>
      </c>
      <c r="H795" t="s">
        <v>8245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8274</v>
      </c>
      <c r="O795">
        <f t="shared" si="61"/>
        <v>100</v>
      </c>
      <c r="P795">
        <f t="shared" si="62"/>
        <v>41.85</v>
      </c>
      <c r="Q795" s="10" t="s">
        <v>8310</v>
      </c>
      <c r="R795" t="s">
        <v>8319</v>
      </c>
      <c r="S795" s="14">
        <f t="shared" si="63"/>
        <v>41555.873645833337</v>
      </c>
      <c r="T795" s="14">
        <f t="shared" si="64"/>
        <v>41123.022268518522</v>
      </c>
      <c r="U795">
        <f t="shared" si="60"/>
        <v>2013</v>
      </c>
    </row>
    <row r="796" spans="1:21" ht="60" hidden="1" x14ac:dyDescent="0.25">
      <c r="A796">
        <v>793</v>
      </c>
      <c r="B796" s="3" t="s">
        <v>794</v>
      </c>
      <c r="C796" s="3" t="s">
        <v>4903</v>
      </c>
      <c r="D796" s="6">
        <v>2750</v>
      </c>
      <c r="E796" s="8">
        <v>2826.43</v>
      </c>
      <c r="F796" t="s">
        <v>8218</v>
      </c>
      <c r="G796" t="s">
        <v>8223</v>
      </c>
      <c r="H796" t="s">
        <v>8245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8274</v>
      </c>
      <c r="O796">
        <f t="shared" si="61"/>
        <v>103</v>
      </c>
      <c r="P796">
        <f t="shared" si="62"/>
        <v>88.33</v>
      </c>
      <c r="Q796" s="10" t="s">
        <v>8310</v>
      </c>
      <c r="R796" t="s">
        <v>8319</v>
      </c>
      <c r="S796" s="14">
        <f t="shared" si="63"/>
        <v>41442.741249999999</v>
      </c>
      <c r="T796" s="14">
        <f t="shared" si="64"/>
        <v>40665.949976851851</v>
      </c>
      <c r="U796">
        <f t="shared" si="60"/>
        <v>2013</v>
      </c>
    </row>
    <row r="797" spans="1:21" ht="60" hidden="1" x14ac:dyDescent="0.25">
      <c r="A797">
        <v>794</v>
      </c>
      <c r="B797" s="3" t="s">
        <v>795</v>
      </c>
      <c r="C797" s="3" t="s">
        <v>4904</v>
      </c>
      <c r="D797" s="6">
        <v>8000</v>
      </c>
      <c r="E797" s="8">
        <v>8425</v>
      </c>
      <c r="F797" t="s">
        <v>8218</v>
      </c>
      <c r="G797" t="s">
        <v>8223</v>
      </c>
      <c r="H797" t="s">
        <v>8245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8274</v>
      </c>
      <c r="O797">
        <f t="shared" si="61"/>
        <v>105</v>
      </c>
      <c r="P797">
        <f t="shared" si="62"/>
        <v>158.96</v>
      </c>
      <c r="Q797" s="10" t="s">
        <v>8310</v>
      </c>
      <c r="R797" t="s">
        <v>8319</v>
      </c>
      <c r="S797" s="14">
        <f t="shared" si="63"/>
        <v>40736.115011574075</v>
      </c>
      <c r="T797" s="14">
        <f t="shared" si="64"/>
        <v>40730.105625000004</v>
      </c>
      <c r="U797">
        <f t="shared" si="60"/>
        <v>2011</v>
      </c>
    </row>
    <row r="798" spans="1:21" ht="60" hidden="1" x14ac:dyDescent="0.25">
      <c r="A798">
        <v>795</v>
      </c>
      <c r="B798" s="3" t="s">
        <v>796</v>
      </c>
      <c r="C798" s="3" t="s">
        <v>4905</v>
      </c>
      <c r="D798" s="6">
        <v>14000</v>
      </c>
      <c r="E798" s="8">
        <v>15650</v>
      </c>
      <c r="F798" t="s">
        <v>8218</v>
      </c>
      <c r="G798" t="s">
        <v>8223</v>
      </c>
      <c r="H798" t="s">
        <v>8245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8274</v>
      </c>
      <c r="O798">
        <f t="shared" si="61"/>
        <v>112</v>
      </c>
      <c r="P798">
        <f t="shared" si="62"/>
        <v>85.05</v>
      </c>
      <c r="Q798" s="10" t="s">
        <v>8310</v>
      </c>
      <c r="R798" t="s">
        <v>8319</v>
      </c>
      <c r="S798" s="14">
        <f t="shared" si="63"/>
        <v>40963.613032407404</v>
      </c>
      <c r="T798" s="14">
        <f t="shared" si="64"/>
        <v>40690.823055555556</v>
      </c>
      <c r="U798">
        <f t="shared" si="60"/>
        <v>2012</v>
      </c>
    </row>
    <row r="799" spans="1:21" ht="60" hidden="1" x14ac:dyDescent="0.25">
      <c r="A799">
        <v>796</v>
      </c>
      <c r="B799" s="3" t="s">
        <v>797</v>
      </c>
      <c r="C799" s="3" t="s">
        <v>4906</v>
      </c>
      <c r="D799" s="6">
        <v>10000</v>
      </c>
      <c r="E799" s="8">
        <v>10135</v>
      </c>
      <c r="F799" t="s">
        <v>8218</v>
      </c>
      <c r="G799" t="s">
        <v>8223</v>
      </c>
      <c r="H799" t="s">
        <v>8245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8274</v>
      </c>
      <c r="O799">
        <f t="shared" si="61"/>
        <v>101</v>
      </c>
      <c r="P799">
        <f t="shared" si="62"/>
        <v>112.61</v>
      </c>
      <c r="Q799" s="10" t="s">
        <v>8310</v>
      </c>
      <c r="R799" t="s">
        <v>8319</v>
      </c>
      <c r="S799" s="14">
        <f t="shared" si="63"/>
        <v>41502.882928240739</v>
      </c>
      <c r="T799" s="14">
        <f t="shared" si="64"/>
        <v>40763.691423611112</v>
      </c>
      <c r="U799">
        <f t="shared" si="60"/>
        <v>2013</v>
      </c>
    </row>
    <row r="800" spans="1:21" ht="60" hidden="1" x14ac:dyDescent="0.25">
      <c r="A800">
        <v>797</v>
      </c>
      <c r="B800" s="3" t="s">
        <v>798</v>
      </c>
      <c r="C800" s="3" t="s">
        <v>4907</v>
      </c>
      <c r="D800" s="6">
        <v>3000</v>
      </c>
      <c r="E800" s="8">
        <v>3226</v>
      </c>
      <c r="F800" t="s">
        <v>8218</v>
      </c>
      <c r="G800" t="s">
        <v>8223</v>
      </c>
      <c r="H800" t="s">
        <v>8245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8274</v>
      </c>
      <c r="O800">
        <f t="shared" si="61"/>
        <v>108</v>
      </c>
      <c r="P800">
        <f t="shared" si="62"/>
        <v>45.44</v>
      </c>
      <c r="Q800" s="10" t="s">
        <v>8310</v>
      </c>
      <c r="R800" t="s">
        <v>8319</v>
      </c>
      <c r="S800" s="14">
        <f t="shared" si="63"/>
        <v>40996.994074074071</v>
      </c>
      <c r="T800" s="14">
        <f t="shared" si="64"/>
        <v>42759.628599537042</v>
      </c>
      <c r="U800">
        <f t="shared" si="60"/>
        <v>2012</v>
      </c>
    </row>
    <row r="801" spans="1:21" ht="45" hidden="1" x14ac:dyDescent="0.25">
      <c r="A801">
        <v>798</v>
      </c>
      <c r="B801" s="3" t="s">
        <v>799</v>
      </c>
      <c r="C801" s="3" t="s">
        <v>4908</v>
      </c>
      <c r="D801" s="6">
        <v>3500</v>
      </c>
      <c r="E801" s="8">
        <v>4021</v>
      </c>
      <c r="F801" t="s">
        <v>8218</v>
      </c>
      <c r="G801" t="s">
        <v>8223</v>
      </c>
      <c r="H801" t="s">
        <v>8245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8274</v>
      </c>
      <c r="O801">
        <f t="shared" si="61"/>
        <v>115</v>
      </c>
      <c r="P801">
        <f t="shared" si="62"/>
        <v>46.22</v>
      </c>
      <c r="Q801" s="10" t="s">
        <v>8310</v>
      </c>
      <c r="R801" t="s">
        <v>8319</v>
      </c>
      <c r="S801" s="14">
        <f t="shared" si="63"/>
        <v>41882.590127314819</v>
      </c>
      <c r="T801" s="14">
        <f t="shared" si="64"/>
        <v>41962.100532407407</v>
      </c>
      <c r="U801">
        <f t="shared" si="60"/>
        <v>2014</v>
      </c>
    </row>
    <row r="802" spans="1:21" ht="60" hidden="1" x14ac:dyDescent="0.25">
      <c r="A802">
        <v>799</v>
      </c>
      <c r="B802" s="3" t="s">
        <v>800</v>
      </c>
      <c r="C802" s="3" t="s">
        <v>4909</v>
      </c>
      <c r="D802" s="6">
        <v>5000</v>
      </c>
      <c r="E802" s="8">
        <v>5001</v>
      </c>
      <c r="F802" t="s">
        <v>8218</v>
      </c>
      <c r="G802" t="s">
        <v>8223</v>
      </c>
      <c r="H802" t="s">
        <v>8245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8274</v>
      </c>
      <c r="O802">
        <f t="shared" si="61"/>
        <v>100</v>
      </c>
      <c r="P802">
        <f t="shared" si="62"/>
        <v>178.61</v>
      </c>
      <c r="Q802" s="10" t="s">
        <v>8310</v>
      </c>
      <c r="R802" t="s">
        <v>8319</v>
      </c>
      <c r="S802" s="14">
        <f t="shared" si="63"/>
        <v>40996.667199074072</v>
      </c>
      <c r="T802" s="14">
        <f t="shared" si="64"/>
        <v>41628.833680555559</v>
      </c>
      <c r="U802">
        <f t="shared" si="60"/>
        <v>2012</v>
      </c>
    </row>
    <row r="803" spans="1:21" ht="45" hidden="1" x14ac:dyDescent="0.25">
      <c r="A803">
        <v>800</v>
      </c>
      <c r="B803" s="3" t="s">
        <v>801</v>
      </c>
      <c r="C803" s="3" t="s">
        <v>4910</v>
      </c>
      <c r="D803" s="6">
        <v>1500</v>
      </c>
      <c r="E803" s="8">
        <v>2282</v>
      </c>
      <c r="F803" t="s">
        <v>8218</v>
      </c>
      <c r="G803" t="s">
        <v>8224</v>
      </c>
      <c r="H803" t="s">
        <v>8246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8274</v>
      </c>
      <c r="O803">
        <f t="shared" si="61"/>
        <v>152</v>
      </c>
      <c r="P803">
        <f t="shared" si="62"/>
        <v>40.75</v>
      </c>
      <c r="Q803" s="10" t="s">
        <v>8310</v>
      </c>
      <c r="R803" t="s">
        <v>8319</v>
      </c>
      <c r="S803" s="14">
        <f t="shared" si="63"/>
        <v>41863.433495370373</v>
      </c>
      <c r="T803" s="14">
        <f t="shared" si="64"/>
        <v>41123.056273148148</v>
      </c>
      <c r="U803">
        <f t="shared" si="60"/>
        <v>2014</v>
      </c>
    </row>
    <row r="804" spans="1:21" ht="45" hidden="1" x14ac:dyDescent="0.25">
      <c r="A804">
        <v>801</v>
      </c>
      <c r="B804" s="3" t="s">
        <v>802</v>
      </c>
      <c r="C804" s="3" t="s">
        <v>4911</v>
      </c>
      <c r="D804" s="6">
        <v>2000</v>
      </c>
      <c r="E804" s="8">
        <v>2230.4299999999998</v>
      </c>
      <c r="F804" t="s">
        <v>8218</v>
      </c>
      <c r="G804" t="s">
        <v>8223</v>
      </c>
      <c r="H804" t="s">
        <v>8245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8274</v>
      </c>
      <c r="O804">
        <f t="shared" si="61"/>
        <v>112</v>
      </c>
      <c r="P804">
        <f t="shared" si="62"/>
        <v>43.73</v>
      </c>
      <c r="Q804" s="10" t="s">
        <v>8310</v>
      </c>
      <c r="R804" t="s">
        <v>8319</v>
      </c>
      <c r="S804" s="14">
        <f t="shared" si="63"/>
        <v>40695.795370370368</v>
      </c>
      <c r="T804" s="14">
        <f t="shared" si="64"/>
        <v>41443.643541666665</v>
      </c>
      <c r="U804">
        <f t="shared" si="60"/>
        <v>2011</v>
      </c>
    </row>
    <row r="805" spans="1:21" ht="60" hidden="1" x14ac:dyDescent="0.25">
      <c r="A805">
        <v>802</v>
      </c>
      <c r="B805" s="3" t="s">
        <v>803</v>
      </c>
      <c r="C805" s="3" t="s">
        <v>4912</v>
      </c>
      <c r="D805" s="6">
        <v>6000</v>
      </c>
      <c r="E805" s="8">
        <v>6080</v>
      </c>
      <c r="F805" t="s">
        <v>8218</v>
      </c>
      <c r="G805" t="s">
        <v>8223</v>
      </c>
      <c r="H805" t="s">
        <v>8245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8274</v>
      </c>
      <c r="O805">
        <f t="shared" si="61"/>
        <v>101</v>
      </c>
      <c r="P805">
        <f t="shared" si="62"/>
        <v>81.069999999999993</v>
      </c>
      <c r="Q805" s="10" t="s">
        <v>8310</v>
      </c>
      <c r="R805" t="s">
        <v>8319</v>
      </c>
      <c r="S805" s="14">
        <f t="shared" si="63"/>
        <v>41123.022268518522</v>
      </c>
      <c r="T805" s="14">
        <f t="shared" si="64"/>
        <v>41282.017962962964</v>
      </c>
      <c r="U805">
        <f t="shared" si="60"/>
        <v>2012</v>
      </c>
    </row>
    <row r="806" spans="1:21" ht="60" hidden="1" x14ac:dyDescent="0.25">
      <c r="A806">
        <v>803</v>
      </c>
      <c r="B806" s="3" t="s">
        <v>804</v>
      </c>
      <c r="C806" s="3" t="s">
        <v>4913</v>
      </c>
      <c r="D806" s="6">
        <v>2300</v>
      </c>
      <c r="E806" s="8">
        <v>2835</v>
      </c>
      <c r="F806" t="s">
        <v>8218</v>
      </c>
      <c r="G806" t="s">
        <v>8223</v>
      </c>
      <c r="H806" t="s">
        <v>8245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8274</v>
      </c>
      <c r="O806">
        <f t="shared" si="61"/>
        <v>123</v>
      </c>
      <c r="P806">
        <f t="shared" si="62"/>
        <v>74.61</v>
      </c>
      <c r="Q806" s="10" t="s">
        <v>8310</v>
      </c>
      <c r="R806" t="s">
        <v>8319</v>
      </c>
      <c r="S806" s="14">
        <f t="shared" si="63"/>
        <v>40665.949976851851</v>
      </c>
      <c r="T806" s="14">
        <f t="shared" si="64"/>
        <v>41080.960243055553</v>
      </c>
      <c r="U806">
        <f t="shared" si="60"/>
        <v>2011</v>
      </c>
    </row>
    <row r="807" spans="1:21" ht="60" hidden="1" x14ac:dyDescent="0.25">
      <c r="A807">
        <v>804</v>
      </c>
      <c r="B807" s="3" t="s">
        <v>805</v>
      </c>
      <c r="C807" s="3" t="s">
        <v>4914</v>
      </c>
      <c r="D807" s="6">
        <v>5500</v>
      </c>
      <c r="E807" s="8">
        <v>5500</v>
      </c>
      <c r="F807" t="s">
        <v>8218</v>
      </c>
      <c r="G807" t="s">
        <v>8223</v>
      </c>
      <c r="H807" t="s">
        <v>8245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8274</v>
      </c>
      <c r="O807">
        <f t="shared" si="61"/>
        <v>100</v>
      </c>
      <c r="P807">
        <f t="shared" si="62"/>
        <v>305.56</v>
      </c>
      <c r="Q807" s="10" t="s">
        <v>8310</v>
      </c>
      <c r="R807" t="s">
        <v>8319</v>
      </c>
      <c r="S807" s="14">
        <f t="shared" si="63"/>
        <v>40730.105625000004</v>
      </c>
      <c r="T807" s="14">
        <f t="shared" si="64"/>
        <v>40679.743067129632</v>
      </c>
      <c r="U807">
        <f t="shared" si="60"/>
        <v>2011</v>
      </c>
    </row>
    <row r="808" spans="1:21" ht="45" hidden="1" x14ac:dyDescent="0.25">
      <c r="A808">
        <v>805</v>
      </c>
      <c r="B808" s="3" t="s">
        <v>806</v>
      </c>
      <c r="C808" s="3" t="s">
        <v>4915</v>
      </c>
      <c r="D808" s="6">
        <v>3000</v>
      </c>
      <c r="E808" s="8">
        <v>3150</v>
      </c>
      <c r="F808" t="s">
        <v>8218</v>
      </c>
      <c r="G808" t="s">
        <v>8223</v>
      </c>
      <c r="H808" t="s">
        <v>8245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8274</v>
      </c>
      <c r="O808">
        <f t="shared" si="61"/>
        <v>105</v>
      </c>
      <c r="P808">
        <f t="shared" si="62"/>
        <v>58.33</v>
      </c>
      <c r="Q808" s="10" t="s">
        <v>8310</v>
      </c>
      <c r="R808" t="s">
        <v>8319</v>
      </c>
      <c r="S808" s="14">
        <f t="shared" si="63"/>
        <v>40690.823055555556</v>
      </c>
      <c r="T808" s="14">
        <f t="shared" si="64"/>
        <v>41914.917858796296</v>
      </c>
      <c r="U808">
        <f t="shared" si="60"/>
        <v>2011</v>
      </c>
    </row>
    <row r="809" spans="1:21" ht="30" hidden="1" x14ac:dyDescent="0.25">
      <c r="A809">
        <v>806</v>
      </c>
      <c r="B809" s="3" t="s">
        <v>807</v>
      </c>
      <c r="C809" s="3" t="s">
        <v>4916</v>
      </c>
      <c r="D809" s="6">
        <v>8000</v>
      </c>
      <c r="E809" s="8">
        <v>8355</v>
      </c>
      <c r="F809" t="s">
        <v>8218</v>
      </c>
      <c r="G809" t="s">
        <v>8223</v>
      </c>
      <c r="H809" t="s">
        <v>8245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8274</v>
      </c>
      <c r="O809">
        <f t="shared" si="61"/>
        <v>104</v>
      </c>
      <c r="P809">
        <f t="shared" si="62"/>
        <v>117.68</v>
      </c>
      <c r="Q809" s="10" t="s">
        <v>8310</v>
      </c>
      <c r="R809" t="s">
        <v>8319</v>
      </c>
      <c r="S809" s="14">
        <f t="shared" si="63"/>
        <v>40763.691423611112</v>
      </c>
      <c r="T809" s="14">
        <f t="shared" si="64"/>
        <v>41341.870868055557</v>
      </c>
      <c r="U809">
        <f t="shared" si="60"/>
        <v>2011</v>
      </c>
    </row>
    <row r="810" spans="1:21" ht="30" hidden="1" x14ac:dyDescent="0.25">
      <c r="A810">
        <v>807</v>
      </c>
      <c r="B810" s="3" t="s">
        <v>808</v>
      </c>
      <c r="C810" s="3" t="s">
        <v>4917</v>
      </c>
      <c r="D810" s="6">
        <v>4000</v>
      </c>
      <c r="E810" s="8">
        <v>4205</v>
      </c>
      <c r="F810" t="s">
        <v>8218</v>
      </c>
      <c r="G810" t="s">
        <v>8223</v>
      </c>
      <c r="H810" t="s">
        <v>8245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8274</v>
      </c>
      <c r="O810">
        <f t="shared" si="61"/>
        <v>105</v>
      </c>
      <c r="P810">
        <f t="shared" si="62"/>
        <v>73.77</v>
      </c>
      <c r="Q810" s="10" t="s">
        <v>8310</v>
      </c>
      <c r="R810" t="s">
        <v>8319</v>
      </c>
      <c r="S810" s="14">
        <f t="shared" si="63"/>
        <v>42759.628599537042</v>
      </c>
      <c r="T810" s="14">
        <f t="shared" si="64"/>
        <v>40925.599664351852</v>
      </c>
      <c r="U810">
        <f t="shared" si="60"/>
        <v>2017</v>
      </c>
    </row>
    <row r="811" spans="1:21" ht="60" hidden="1" x14ac:dyDescent="0.25">
      <c r="A811">
        <v>808</v>
      </c>
      <c r="B811" s="3" t="s">
        <v>809</v>
      </c>
      <c r="C811" s="3" t="s">
        <v>4918</v>
      </c>
      <c r="D811" s="6">
        <v>4500</v>
      </c>
      <c r="E811" s="8">
        <v>4500</v>
      </c>
      <c r="F811" t="s">
        <v>8218</v>
      </c>
      <c r="G811" t="s">
        <v>8228</v>
      </c>
      <c r="H811" t="s">
        <v>8250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8274</v>
      </c>
      <c r="O811">
        <f t="shared" si="61"/>
        <v>100</v>
      </c>
      <c r="P811">
        <f t="shared" si="62"/>
        <v>104.65</v>
      </c>
      <c r="Q811" s="10" t="s">
        <v>8310</v>
      </c>
      <c r="R811" t="s">
        <v>8319</v>
      </c>
      <c r="S811" s="14">
        <f t="shared" si="63"/>
        <v>41962.100532407407</v>
      </c>
      <c r="T811" s="14">
        <f t="shared" si="64"/>
        <v>41120.882881944446</v>
      </c>
      <c r="U811">
        <f t="shared" si="60"/>
        <v>2014</v>
      </c>
    </row>
    <row r="812" spans="1:21" ht="45" hidden="1" x14ac:dyDescent="0.25">
      <c r="A812">
        <v>809</v>
      </c>
      <c r="B812" s="3" t="s">
        <v>810</v>
      </c>
      <c r="C812" s="3" t="s">
        <v>4919</v>
      </c>
      <c r="D812" s="6">
        <v>4000</v>
      </c>
      <c r="E812" s="8">
        <v>4151</v>
      </c>
      <c r="F812" t="s">
        <v>8218</v>
      </c>
      <c r="G812" t="s">
        <v>8223</v>
      </c>
      <c r="H812" t="s">
        <v>8245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8274</v>
      </c>
      <c r="O812">
        <f t="shared" si="61"/>
        <v>104</v>
      </c>
      <c r="P812">
        <f t="shared" si="62"/>
        <v>79.83</v>
      </c>
      <c r="Q812" s="10" t="s">
        <v>8310</v>
      </c>
      <c r="R812" t="s">
        <v>8319</v>
      </c>
      <c r="S812" s="14">
        <f t="shared" si="63"/>
        <v>41628.833680555559</v>
      </c>
      <c r="T812" s="14">
        <f t="shared" si="64"/>
        <v>41619.998310185183</v>
      </c>
      <c r="U812">
        <f t="shared" si="60"/>
        <v>2013</v>
      </c>
    </row>
    <row r="813" spans="1:21" ht="60" hidden="1" x14ac:dyDescent="0.25">
      <c r="A813">
        <v>810</v>
      </c>
      <c r="B813" s="3" t="s">
        <v>811</v>
      </c>
      <c r="C813" s="3" t="s">
        <v>4920</v>
      </c>
      <c r="D813" s="6">
        <v>1500</v>
      </c>
      <c r="E813" s="8">
        <v>1575</v>
      </c>
      <c r="F813" t="s">
        <v>8218</v>
      </c>
      <c r="G813" t="s">
        <v>8223</v>
      </c>
      <c r="H813" t="s">
        <v>8245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8274</v>
      </c>
      <c r="O813">
        <f t="shared" si="61"/>
        <v>105</v>
      </c>
      <c r="P813">
        <f t="shared" si="62"/>
        <v>58.33</v>
      </c>
      <c r="Q813" s="10" t="s">
        <v>8310</v>
      </c>
      <c r="R813" t="s">
        <v>8319</v>
      </c>
      <c r="S813" s="14">
        <f t="shared" si="63"/>
        <v>41123.056273148148</v>
      </c>
      <c r="T813" s="14">
        <f t="shared" si="64"/>
        <v>41768.841921296298</v>
      </c>
      <c r="U813">
        <f t="shared" si="60"/>
        <v>2012</v>
      </c>
    </row>
    <row r="814" spans="1:21" ht="45" hidden="1" x14ac:dyDescent="0.25">
      <c r="A814">
        <v>811</v>
      </c>
      <c r="B814" s="3" t="s">
        <v>812</v>
      </c>
      <c r="C814" s="3" t="s">
        <v>4921</v>
      </c>
      <c r="D814" s="6">
        <v>1000</v>
      </c>
      <c r="E814" s="8">
        <v>1040</v>
      </c>
      <c r="F814" t="s">
        <v>8218</v>
      </c>
      <c r="G814" t="s">
        <v>8223</v>
      </c>
      <c r="H814" t="s">
        <v>8245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8274</v>
      </c>
      <c r="O814">
        <f t="shared" si="61"/>
        <v>104</v>
      </c>
      <c r="P814">
        <f t="shared" si="62"/>
        <v>86.67</v>
      </c>
      <c r="Q814" s="10" t="s">
        <v>8310</v>
      </c>
      <c r="R814" t="s">
        <v>8319</v>
      </c>
      <c r="S814" s="14">
        <f t="shared" si="63"/>
        <v>41443.643541666665</v>
      </c>
      <c r="T814" s="14">
        <f t="shared" si="64"/>
        <v>42093.922048611115</v>
      </c>
      <c r="U814">
        <f t="shared" si="60"/>
        <v>2013</v>
      </c>
    </row>
    <row r="815" spans="1:21" ht="60" hidden="1" x14ac:dyDescent="0.25">
      <c r="A815">
        <v>812</v>
      </c>
      <c r="B815" s="3" t="s">
        <v>813</v>
      </c>
      <c r="C815" s="3" t="s">
        <v>4922</v>
      </c>
      <c r="D815" s="6">
        <v>600</v>
      </c>
      <c r="E815" s="8">
        <v>911</v>
      </c>
      <c r="F815" t="s">
        <v>8218</v>
      </c>
      <c r="G815" t="s">
        <v>8223</v>
      </c>
      <c r="H815" t="s">
        <v>8245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8274</v>
      </c>
      <c r="O815">
        <f t="shared" si="61"/>
        <v>152</v>
      </c>
      <c r="P815">
        <f t="shared" si="62"/>
        <v>27.61</v>
      </c>
      <c r="Q815" s="10" t="s">
        <v>8310</v>
      </c>
      <c r="R815" t="s">
        <v>8319</v>
      </c>
      <c r="S815" s="14">
        <f t="shared" si="63"/>
        <v>41282.017962962964</v>
      </c>
      <c r="T815" s="14">
        <f t="shared" si="64"/>
        <v>41157.947337962964</v>
      </c>
      <c r="U815">
        <f t="shared" si="60"/>
        <v>2013</v>
      </c>
    </row>
    <row r="816" spans="1:21" ht="30" hidden="1" x14ac:dyDescent="0.25">
      <c r="A816">
        <v>813</v>
      </c>
      <c r="B816" s="3" t="s">
        <v>814</v>
      </c>
      <c r="C816" s="3" t="s">
        <v>4923</v>
      </c>
      <c r="D816" s="6">
        <v>1500</v>
      </c>
      <c r="E816" s="8">
        <v>2399.94</v>
      </c>
      <c r="F816" t="s">
        <v>8218</v>
      </c>
      <c r="G816" t="s">
        <v>8223</v>
      </c>
      <c r="H816" t="s">
        <v>8245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8274</v>
      </c>
      <c r="O816">
        <f t="shared" si="61"/>
        <v>160</v>
      </c>
      <c r="P816">
        <f t="shared" si="62"/>
        <v>25</v>
      </c>
      <c r="Q816" s="10" t="s">
        <v>8310</v>
      </c>
      <c r="R816" t="s">
        <v>8319</v>
      </c>
      <c r="S816" s="14">
        <f t="shared" si="63"/>
        <v>41080.960243055553</v>
      </c>
      <c r="T816" s="14">
        <f t="shared" si="64"/>
        <v>42055.972824074073</v>
      </c>
      <c r="U816">
        <f t="shared" si="60"/>
        <v>2012</v>
      </c>
    </row>
    <row r="817" spans="1:21" ht="60" hidden="1" x14ac:dyDescent="0.25">
      <c r="A817">
        <v>814</v>
      </c>
      <c r="B817" s="3" t="s">
        <v>815</v>
      </c>
      <c r="C817" s="3" t="s">
        <v>4924</v>
      </c>
      <c r="D817" s="6">
        <v>1000</v>
      </c>
      <c r="E817" s="8">
        <v>1273</v>
      </c>
      <c r="F817" t="s">
        <v>8218</v>
      </c>
      <c r="G817" t="s">
        <v>8223</v>
      </c>
      <c r="H817" t="s">
        <v>8245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8274</v>
      </c>
      <c r="O817">
        <f t="shared" si="61"/>
        <v>127</v>
      </c>
      <c r="P817">
        <f t="shared" si="62"/>
        <v>45.46</v>
      </c>
      <c r="Q817" s="10" t="s">
        <v>8310</v>
      </c>
      <c r="R817" t="s">
        <v>8319</v>
      </c>
      <c r="S817" s="14">
        <f t="shared" si="63"/>
        <v>40679.743067129632</v>
      </c>
      <c r="T817" s="14">
        <f t="shared" si="64"/>
        <v>40250.242106481484</v>
      </c>
      <c r="U817">
        <f t="shared" si="60"/>
        <v>2011</v>
      </c>
    </row>
    <row r="818" spans="1:21" ht="30" hidden="1" x14ac:dyDescent="0.25">
      <c r="A818">
        <v>815</v>
      </c>
      <c r="B818" s="3" t="s">
        <v>816</v>
      </c>
      <c r="C818" s="3" t="s">
        <v>4925</v>
      </c>
      <c r="D818" s="6">
        <v>4000</v>
      </c>
      <c r="E818" s="8">
        <v>4280</v>
      </c>
      <c r="F818" t="s">
        <v>8218</v>
      </c>
      <c r="G818" t="s">
        <v>8223</v>
      </c>
      <c r="H818" t="s">
        <v>8245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8274</v>
      </c>
      <c r="O818">
        <f t="shared" si="61"/>
        <v>107</v>
      </c>
      <c r="P818">
        <f t="shared" si="62"/>
        <v>99.53</v>
      </c>
      <c r="Q818" s="10" t="s">
        <v>8310</v>
      </c>
      <c r="R818" t="s">
        <v>8319</v>
      </c>
      <c r="S818" s="14">
        <f t="shared" si="63"/>
        <v>41914.917858796296</v>
      </c>
      <c r="T818" s="14">
        <f t="shared" si="64"/>
        <v>41186.306527777779</v>
      </c>
      <c r="U818">
        <f t="shared" si="60"/>
        <v>2014</v>
      </c>
    </row>
    <row r="819" spans="1:21" ht="45" hidden="1" x14ac:dyDescent="0.25">
      <c r="A819">
        <v>816</v>
      </c>
      <c r="B819" s="3" t="s">
        <v>817</v>
      </c>
      <c r="C819" s="3" t="s">
        <v>4926</v>
      </c>
      <c r="D819" s="6">
        <v>7000</v>
      </c>
      <c r="E819" s="8">
        <v>8058.55</v>
      </c>
      <c r="F819" t="s">
        <v>8218</v>
      </c>
      <c r="G819" t="s">
        <v>8223</v>
      </c>
      <c r="H819" t="s">
        <v>8245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8274</v>
      </c>
      <c r="O819">
        <f t="shared" si="61"/>
        <v>115</v>
      </c>
      <c r="P819">
        <f t="shared" si="62"/>
        <v>39.31</v>
      </c>
      <c r="Q819" s="10" t="s">
        <v>8310</v>
      </c>
      <c r="R819" t="s">
        <v>8319</v>
      </c>
      <c r="S819" s="14">
        <f t="shared" si="63"/>
        <v>41341.870868055557</v>
      </c>
      <c r="T819" s="14">
        <f t="shared" si="64"/>
        <v>40973.038541666669</v>
      </c>
      <c r="U819">
        <f t="shared" si="60"/>
        <v>2013</v>
      </c>
    </row>
    <row r="820" spans="1:21" ht="45" hidden="1" x14ac:dyDescent="0.25">
      <c r="A820">
        <v>817</v>
      </c>
      <c r="B820" s="3" t="s">
        <v>818</v>
      </c>
      <c r="C820" s="3" t="s">
        <v>4927</v>
      </c>
      <c r="D820" s="6">
        <v>1500</v>
      </c>
      <c r="E820" s="8">
        <v>2056.66</v>
      </c>
      <c r="F820" t="s">
        <v>8218</v>
      </c>
      <c r="G820" t="s">
        <v>8223</v>
      </c>
      <c r="H820" t="s">
        <v>8245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8274</v>
      </c>
      <c r="O820">
        <f t="shared" si="61"/>
        <v>137</v>
      </c>
      <c r="P820">
        <f t="shared" si="62"/>
        <v>89.42</v>
      </c>
      <c r="Q820" s="10" t="s">
        <v>8310</v>
      </c>
      <c r="R820" t="s">
        <v>8319</v>
      </c>
      <c r="S820" s="14">
        <f t="shared" si="63"/>
        <v>40925.599664351852</v>
      </c>
      <c r="T820" s="14">
        <f t="shared" si="64"/>
        <v>40927.473460648151</v>
      </c>
      <c r="U820">
        <f t="shared" si="60"/>
        <v>2012</v>
      </c>
    </row>
    <row r="821" spans="1:21" ht="60" hidden="1" x14ac:dyDescent="0.25">
      <c r="A821">
        <v>818</v>
      </c>
      <c r="B821" s="3" t="s">
        <v>819</v>
      </c>
      <c r="C821" s="3" t="s">
        <v>4928</v>
      </c>
      <c r="D821" s="6">
        <v>350</v>
      </c>
      <c r="E821" s="8">
        <v>545</v>
      </c>
      <c r="F821" t="s">
        <v>8218</v>
      </c>
      <c r="G821" t="s">
        <v>8223</v>
      </c>
      <c r="H821" t="s">
        <v>8245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8274</v>
      </c>
      <c r="O821">
        <f t="shared" si="61"/>
        <v>156</v>
      </c>
      <c r="P821">
        <f t="shared" si="62"/>
        <v>28.68</v>
      </c>
      <c r="Q821" s="10" t="s">
        <v>8310</v>
      </c>
      <c r="R821" t="s">
        <v>8319</v>
      </c>
      <c r="S821" s="14">
        <f t="shared" si="63"/>
        <v>41120.882881944446</v>
      </c>
      <c r="T821" s="14">
        <f t="shared" si="64"/>
        <v>41073.050717592596</v>
      </c>
      <c r="U821">
        <f t="shared" si="60"/>
        <v>2012</v>
      </c>
    </row>
    <row r="822" spans="1:21" ht="30" hidden="1" x14ac:dyDescent="0.25">
      <c r="A822">
        <v>819</v>
      </c>
      <c r="B822" s="3" t="s">
        <v>820</v>
      </c>
      <c r="C822" s="3" t="s">
        <v>4929</v>
      </c>
      <c r="D822" s="6">
        <v>400</v>
      </c>
      <c r="E822" s="8">
        <v>435</v>
      </c>
      <c r="F822" t="s">
        <v>8218</v>
      </c>
      <c r="G822" t="s">
        <v>8223</v>
      </c>
      <c r="H822" t="s">
        <v>8245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8274</v>
      </c>
      <c r="O822">
        <f t="shared" si="61"/>
        <v>109</v>
      </c>
      <c r="P822">
        <f t="shared" si="62"/>
        <v>31.07</v>
      </c>
      <c r="Q822" s="10" t="s">
        <v>8310</v>
      </c>
      <c r="R822" t="s">
        <v>8319</v>
      </c>
      <c r="S822" s="14">
        <f t="shared" si="63"/>
        <v>41619.998310185183</v>
      </c>
      <c r="T822" s="14">
        <f t="shared" si="64"/>
        <v>42504.801388888889</v>
      </c>
      <c r="U822">
        <f t="shared" si="60"/>
        <v>2013</v>
      </c>
    </row>
    <row r="823" spans="1:21" ht="45" hidden="1" x14ac:dyDescent="0.25">
      <c r="A823">
        <v>820</v>
      </c>
      <c r="B823" s="3" t="s">
        <v>821</v>
      </c>
      <c r="C823" s="3" t="s">
        <v>4930</v>
      </c>
      <c r="D823" s="6">
        <v>2000</v>
      </c>
      <c r="E823" s="8">
        <v>2681</v>
      </c>
      <c r="F823" t="s">
        <v>8218</v>
      </c>
      <c r="G823" t="s">
        <v>8223</v>
      </c>
      <c r="H823" t="s">
        <v>8245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8274</v>
      </c>
      <c r="O823">
        <f t="shared" si="61"/>
        <v>134</v>
      </c>
      <c r="P823">
        <f t="shared" si="62"/>
        <v>70.55</v>
      </c>
      <c r="Q823" s="10" t="s">
        <v>8310</v>
      </c>
      <c r="R823" t="s">
        <v>8319</v>
      </c>
      <c r="S823" s="14">
        <f t="shared" si="63"/>
        <v>41768.841921296298</v>
      </c>
      <c r="T823" s="14">
        <f t="shared" si="64"/>
        <v>41325.525752314818</v>
      </c>
      <c r="U823">
        <f t="shared" si="60"/>
        <v>2014</v>
      </c>
    </row>
    <row r="824" spans="1:21" ht="45" hidden="1" x14ac:dyDescent="0.25">
      <c r="A824">
        <v>821</v>
      </c>
      <c r="B824" s="3" t="s">
        <v>822</v>
      </c>
      <c r="C824" s="3" t="s">
        <v>4931</v>
      </c>
      <c r="D824" s="6">
        <v>17482</v>
      </c>
      <c r="E824" s="8">
        <v>17482</v>
      </c>
      <c r="F824" t="s">
        <v>8218</v>
      </c>
      <c r="G824" t="s">
        <v>8223</v>
      </c>
      <c r="H824" t="s">
        <v>8245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8274</v>
      </c>
      <c r="O824">
        <f t="shared" si="61"/>
        <v>100</v>
      </c>
      <c r="P824">
        <f t="shared" si="62"/>
        <v>224.13</v>
      </c>
      <c r="Q824" s="10" t="s">
        <v>8310</v>
      </c>
      <c r="R824" t="s">
        <v>8319</v>
      </c>
      <c r="S824" s="14">
        <f t="shared" si="63"/>
        <v>42093.922048611115</v>
      </c>
      <c r="T824" s="14">
        <f t="shared" si="64"/>
        <v>40996.646921296298</v>
      </c>
      <c r="U824">
        <f t="shared" si="60"/>
        <v>2015</v>
      </c>
    </row>
    <row r="825" spans="1:21" ht="45" hidden="1" x14ac:dyDescent="0.25">
      <c r="A825">
        <v>822</v>
      </c>
      <c r="B825" s="3" t="s">
        <v>823</v>
      </c>
      <c r="C825" s="3" t="s">
        <v>4932</v>
      </c>
      <c r="D825" s="6">
        <v>3000</v>
      </c>
      <c r="E825" s="8">
        <v>3575</v>
      </c>
      <c r="F825" t="s">
        <v>8218</v>
      </c>
      <c r="G825" t="s">
        <v>8223</v>
      </c>
      <c r="H825" t="s">
        <v>8245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8274</v>
      </c>
      <c r="O825">
        <f t="shared" si="61"/>
        <v>119</v>
      </c>
      <c r="P825">
        <f t="shared" si="62"/>
        <v>51.81</v>
      </c>
      <c r="Q825" s="10" t="s">
        <v>8310</v>
      </c>
      <c r="R825" t="s">
        <v>8319</v>
      </c>
      <c r="S825" s="14">
        <f t="shared" si="63"/>
        <v>41157.947337962964</v>
      </c>
      <c r="T825" s="14">
        <f t="shared" si="64"/>
        <v>40869.675173611111</v>
      </c>
      <c r="U825">
        <f t="shared" si="60"/>
        <v>2012</v>
      </c>
    </row>
    <row r="826" spans="1:21" ht="45" hidden="1" x14ac:dyDescent="0.25">
      <c r="A826">
        <v>823</v>
      </c>
      <c r="B826" s="3" t="s">
        <v>824</v>
      </c>
      <c r="C826" s="3" t="s">
        <v>4933</v>
      </c>
      <c r="D826" s="6">
        <v>800</v>
      </c>
      <c r="E826" s="8">
        <v>1436</v>
      </c>
      <c r="F826" t="s">
        <v>8218</v>
      </c>
      <c r="G826" t="s">
        <v>8223</v>
      </c>
      <c r="H826" t="s">
        <v>8245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8274</v>
      </c>
      <c r="O826">
        <f t="shared" si="61"/>
        <v>180</v>
      </c>
      <c r="P826">
        <f t="shared" si="62"/>
        <v>43.52</v>
      </c>
      <c r="Q826" s="10" t="s">
        <v>8310</v>
      </c>
      <c r="R826" t="s">
        <v>8319</v>
      </c>
      <c r="S826" s="14">
        <f t="shared" si="63"/>
        <v>42055.972824074073</v>
      </c>
      <c r="T826" s="14">
        <f t="shared" si="64"/>
        <v>41718.878182870372</v>
      </c>
      <c r="U826">
        <f t="shared" si="60"/>
        <v>2015</v>
      </c>
    </row>
    <row r="827" spans="1:21" ht="60" hidden="1" x14ac:dyDescent="0.25">
      <c r="A827">
        <v>824</v>
      </c>
      <c r="B827" s="3" t="s">
        <v>825</v>
      </c>
      <c r="C827" s="3" t="s">
        <v>4934</v>
      </c>
      <c r="D827" s="6">
        <v>1600</v>
      </c>
      <c r="E827" s="8">
        <v>2150.1</v>
      </c>
      <c r="F827" t="s">
        <v>8218</v>
      </c>
      <c r="G827" t="s">
        <v>8223</v>
      </c>
      <c r="H827" t="s">
        <v>8245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8274</v>
      </c>
      <c r="O827">
        <f t="shared" si="61"/>
        <v>134</v>
      </c>
      <c r="P827">
        <f t="shared" si="62"/>
        <v>39.82</v>
      </c>
      <c r="Q827" s="10" t="s">
        <v>8310</v>
      </c>
      <c r="R827" t="s">
        <v>8319</v>
      </c>
      <c r="S827" s="14">
        <f t="shared" si="63"/>
        <v>40250.242106481484</v>
      </c>
      <c r="T827" s="14">
        <f t="shared" si="64"/>
        <v>41422.822824074072</v>
      </c>
      <c r="U827">
        <f t="shared" si="60"/>
        <v>2010</v>
      </c>
    </row>
    <row r="828" spans="1:21" ht="45" hidden="1" x14ac:dyDescent="0.25">
      <c r="A828">
        <v>825</v>
      </c>
      <c r="B828" s="3" t="s">
        <v>826</v>
      </c>
      <c r="C828" s="3" t="s">
        <v>4935</v>
      </c>
      <c r="D828" s="6">
        <v>12500</v>
      </c>
      <c r="E828" s="8">
        <v>12554</v>
      </c>
      <c r="F828" t="s">
        <v>8218</v>
      </c>
      <c r="G828" t="s">
        <v>8223</v>
      </c>
      <c r="H828" t="s">
        <v>8245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8274</v>
      </c>
      <c r="O828">
        <f t="shared" si="61"/>
        <v>100</v>
      </c>
      <c r="P828">
        <f t="shared" si="62"/>
        <v>126.81</v>
      </c>
      <c r="Q828" s="10" t="s">
        <v>8310</v>
      </c>
      <c r="R828" t="s">
        <v>8319</v>
      </c>
      <c r="S828" s="14">
        <f t="shared" si="63"/>
        <v>41186.306527777779</v>
      </c>
      <c r="T828" s="14">
        <f t="shared" si="64"/>
        <v>41005.45784722222</v>
      </c>
      <c r="U828">
        <f t="shared" si="60"/>
        <v>2012</v>
      </c>
    </row>
    <row r="829" spans="1:21" ht="45" hidden="1" x14ac:dyDescent="0.25">
      <c r="A829">
        <v>826</v>
      </c>
      <c r="B829" s="3" t="s">
        <v>827</v>
      </c>
      <c r="C829" s="3" t="s">
        <v>4936</v>
      </c>
      <c r="D829" s="6">
        <v>5500</v>
      </c>
      <c r="E829" s="8">
        <v>5580</v>
      </c>
      <c r="F829" t="s">
        <v>8218</v>
      </c>
      <c r="G829" t="s">
        <v>8223</v>
      </c>
      <c r="H829" t="s">
        <v>8245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8274</v>
      </c>
      <c r="O829">
        <f t="shared" si="61"/>
        <v>101</v>
      </c>
      <c r="P829">
        <f t="shared" si="62"/>
        <v>113.88</v>
      </c>
      <c r="Q829" s="10" t="s">
        <v>8310</v>
      </c>
      <c r="R829" t="s">
        <v>8319</v>
      </c>
      <c r="S829" s="14">
        <f t="shared" si="63"/>
        <v>40973.038541666669</v>
      </c>
      <c r="T829" s="14">
        <f t="shared" si="64"/>
        <v>41524.056921296295</v>
      </c>
      <c r="U829">
        <f t="shared" si="60"/>
        <v>2012</v>
      </c>
    </row>
    <row r="830" spans="1:21" ht="60" hidden="1" x14ac:dyDescent="0.25">
      <c r="A830">
        <v>827</v>
      </c>
      <c r="B830" s="3" t="s">
        <v>828</v>
      </c>
      <c r="C830" s="3" t="s">
        <v>4937</v>
      </c>
      <c r="D830" s="6">
        <v>300</v>
      </c>
      <c r="E830" s="8">
        <v>310</v>
      </c>
      <c r="F830" t="s">
        <v>8218</v>
      </c>
      <c r="G830" t="s">
        <v>8223</v>
      </c>
      <c r="H830" t="s">
        <v>8245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8274</v>
      </c>
      <c r="O830">
        <f t="shared" si="61"/>
        <v>103</v>
      </c>
      <c r="P830">
        <f t="shared" si="62"/>
        <v>28.18</v>
      </c>
      <c r="Q830" s="10" t="s">
        <v>8310</v>
      </c>
      <c r="R830" t="s">
        <v>8319</v>
      </c>
      <c r="S830" s="14">
        <f t="shared" si="63"/>
        <v>40927.473460648151</v>
      </c>
      <c r="T830" s="14">
        <f t="shared" si="64"/>
        <v>41730.998402777775</v>
      </c>
      <c r="U830">
        <f t="shared" si="60"/>
        <v>2012</v>
      </c>
    </row>
    <row r="831" spans="1:21" ht="60" hidden="1" x14ac:dyDescent="0.25">
      <c r="A831">
        <v>828</v>
      </c>
      <c r="B831" s="3" t="s">
        <v>829</v>
      </c>
      <c r="C831" s="3" t="s">
        <v>4938</v>
      </c>
      <c r="D831" s="6">
        <v>1300</v>
      </c>
      <c r="E831" s="8">
        <v>1391</v>
      </c>
      <c r="F831" t="s">
        <v>8218</v>
      </c>
      <c r="G831" t="s">
        <v>8223</v>
      </c>
      <c r="H831" t="s">
        <v>8245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8274</v>
      </c>
      <c r="O831">
        <f t="shared" si="61"/>
        <v>107</v>
      </c>
      <c r="P831">
        <f t="shared" si="62"/>
        <v>36.61</v>
      </c>
      <c r="Q831" s="10" t="s">
        <v>8310</v>
      </c>
      <c r="R831" t="s">
        <v>8319</v>
      </c>
      <c r="S831" s="14">
        <f t="shared" si="63"/>
        <v>41073.050717592596</v>
      </c>
      <c r="T831" s="14">
        <f t="shared" si="64"/>
        <v>40895.897974537038</v>
      </c>
      <c r="U831">
        <f t="shared" si="60"/>
        <v>2012</v>
      </c>
    </row>
    <row r="832" spans="1:21" ht="60" hidden="1" x14ac:dyDescent="0.25">
      <c r="A832">
        <v>829</v>
      </c>
      <c r="B832" s="3" t="s">
        <v>830</v>
      </c>
      <c r="C832" s="3" t="s">
        <v>4939</v>
      </c>
      <c r="D832" s="6">
        <v>500</v>
      </c>
      <c r="E832" s="8">
        <v>520</v>
      </c>
      <c r="F832" t="s">
        <v>8218</v>
      </c>
      <c r="G832" t="s">
        <v>8224</v>
      </c>
      <c r="H832" t="s">
        <v>8246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8274</v>
      </c>
      <c r="O832">
        <f t="shared" si="61"/>
        <v>104</v>
      </c>
      <c r="P832">
        <f t="shared" si="62"/>
        <v>32.5</v>
      </c>
      <c r="Q832" s="10" t="s">
        <v>8310</v>
      </c>
      <c r="R832" t="s">
        <v>8319</v>
      </c>
      <c r="S832" s="14">
        <f t="shared" si="63"/>
        <v>42504.801388888889</v>
      </c>
      <c r="T832" s="14">
        <f t="shared" si="64"/>
        <v>41144.763379629629</v>
      </c>
      <c r="U832">
        <f t="shared" si="60"/>
        <v>2016</v>
      </c>
    </row>
    <row r="833" spans="1:21" ht="45" hidden="1" x14ac:dyDescent="0.25">
      <c r="A833">
        <v>830</v>
      </c>
      <c r="B833" s="3" t="s">
        <v>831</v>
      </c>
      <c r="C833" s="3" t="s">
        <v>4940</v>
      </c>
      <c r="D833" s="6">
        <v>1800</v>
      </c>
      <c r="E833" s="8">
        <v>1941</v>
      </c>
      <c r="F833" t="s">
        <v>8218</v>
      </c>
      <c r="G833" t="s">
        <v>8223</v>
      </c>
      <c r="H833" t="s">
        <v>8245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8274</v>
      </c>
      <c r="O833">
        <f t="shared" si="61"/>
        <v>108</v>
      </c>
      <c r="P833">
        <f t="shared" si="62"/>
        <v>60.66</v>
      </c>
      <c r="Q833" s="10" t="s">
        <v>8310</v>
      </c>
      <c r="R833" t="s">
        <v>8319</v>
      </c>
      <c r="S833" s="14">
        <f t="shared" si="63"/>
        <v>41325.525752314818</v>
      </c>
      <c r="T833" s="14">
        <f t="shared" si="64"/>
        <v>42607.226701388892</v>
      </c>
      <c r="U833">
        <f t="shared" si="60"/>
        <v>2013</v>
      </c>
    </row>
    <row r="834" spans="1:21" ht="45" hidden="1" x14ac:dyDescent="0.25">
      <c r="A834">
        <v>831</v>
      </c>
      <c r="B834" s="3" t="s">
        <v>832</v>
      </c>
      <c r="C834" s="3" t="s">
        <v>4941</v>
      </c>
      <c r="D834" s="6">
        <v>1500</v>
      </c>
      <c r="E834" s="8">
        <v>3500</v>
      </c>
      <c r="F834" t="s">
        <v>8218</v>
      </c>
      <c r="G834" t="s">
        <v>8223</v>
      </c>
      <c r="H834" t="s">
        <v>8245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8274</v>
      </c>
      <c r="O834">
        <f t="shared" si="61"/>
        <v>233</v>
      </c>
      <c r="P834">
        <f t="shared" si="62"/>
        <v>175</v>
      </c>
      <c r="Q834" s="10" t="s">
        <v>8310</v>
      </c>
      <c r="R834" t="s">
        <v>8319</v>
      </c>
      <c r="S834" s="14">
        <f t="shared" si="63"/>
        <v>40996.646921296298</v>
      </c>
      <c r="T834" s="14">
        <f t="shared" si="64"/>
        <v>41923.838692129626</v>
      </c>
      <c r="U834">
        <f t="shared" si="60"/>
        <v>2012</v>
      </c>
    </row>
    <row r="835" spans="1:21" ht="60" hidden="1" x14ac:dyDescent="0.25">
      <c r="A835">
        <v>832</v>
      </c>
      <c r="B835" s="3" t="s">
        <v>833</v>
      </c>
      <c r="C835" s="3" t="s">
        <v>4942</v>
      </c>
      <c r="D835" s="6">
        <v>15000</v>
      </c>
      <c r="E835" s="8">
        <v>15091.06</v>
      </c>
      <c r="F835" t="s">
        <v>8218</v>
      </c>
      <c r="G835" t="s">
        <v>8223</v>
      </c>
      <c r="H835" t="s">
        <v>8245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8274</v>
      </c>
      <c r="O835">
        <f t="shared" si="61"/>
        <v>101</v>
      </c>
      <c r="P835">
        <f t="shared" si="62"/>
        <v>97.99</v>
      </c>
      <c r="Q835" s="10" t="s">
        <v>8310</v>
      </c>
      <c r="R835" t="s">
        <v>8319</v>
      </c>
      <c r="S835" s="14">
        <f t="shared" si="63"/>
        <v>40869.675173611111</v>
      </c>
      <c r="T835" s="14">
        <f t="shared" si="64"/>
        <v>41526.592395833337</v>
      </c>
      <c r="U835">
        <f t="shared" ref="U835:U898" si="65">YEAR(S835)</f>
        <v>2011</v>
      </c>
    </row>
    <row r="836" spans="1:21" hidden="1" x14ac:dyDescent="0.25">
      <c r="A836">
        <v>833</v>
      </c>
      <c r="B836" s="3" t="s">
        <v>834</v>
      </c>
      <c r="C836" s="3" t="s">
        <v>4943</v>
      </c>
      <c r="D836" s="6">
        <v>6000</v>
      </c>
      <c r="E836" s="8">
        <v>6100</v>
      </c>
      <c r="F836" t="s">
        <v>8218</v>
      </c>
      <c r="G836" t="s">
        <v>8223</v>
      </c>
      <c r="H836" t="s">
        <v>8245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8274</v>
      </c>
      <c r="O836">
        <f t="shared" ref="O836:O899" si="66">ROUND(E836/D836*100,0)</f>
        <v>102</v>
      </c>
      <c r="P836">
        <f t="shared" ref="P836:P899" si="67">IFERROR(ROUND(E836/L836,2),0)</f>
        <v>148.78</v>
      </c>
      <c r="Q836" s="10" t="s">
        <v>8310</v>
      </c>
      <c r="R836" t="s">
        <v>8319</v>
      </c>
      <c r="S836" s="14">
        <f t="shared" ref="S836:S899" si="68">(((J836/60)/60)/24)+DATE(1970,1,1)</f>
        <v>41718.878182870372</v>
      </c>
      <c r="T836" s="14">
        <f t="shared" ref="T836:T899" si="69">(((J846/60)/60)/24)+DATE(1970,1,1)</f>
        <v>42695.257870370369</v>
      </c>
      <c r="U836">
        <f t="shared" si="65"/>
        <v>2014</v>
      </c>
    </row>
    <row r="837" spans="1:21" ht="60" hidden="1" x14ac:dyDescent="0.25">
      <c r="A837">
        <v>834</v>
      </c>
      <c r="B837" s="3" t="s">
        <v>835</v>
      </c>
      <c r="C837" s="3" t="s">
        <v>4944</v>
      </c>
      <c r="D837" s="6">
        <v>5500</v>
      </c>
      <c r="E837" s="8">
        <v>7206</v>
      </c>
      <c r="F837" t="s">
        <v>8218</v>
      </c>
      <c r="G837" t="s">
        <v>8223</v>
      </c>
      <c r="H837" t="s">
        <v>8245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8274</v>
      </c>
      <c r="O837">
        <f t="shared" si="66"/>
        <v>131</v>
      </c>
      <c r="P837">
        <f t="shared" si="67"/>
        <v>96.08</v>
      </c>
      <c r="Q837" s="10" t="s">
        <v>8310</v>
      </c>
      <c r="R837" t="s">
        <v>8319</v>
      </c>
      <c r="S837" s="14">
        <f t="shared" si="68"/>
        <v>41422.822824074072</v>
      </c>
      <c r="T837" s="14">
        <f t="shared" si="69"/>
        <v>41905.684629629628</v>
      </c>
      <c r="U837">
        <f t="shared" si="65"/>
        <v>2013</v>
      </c>
    </row>
    <row r="838" spans="1:21" ht="60" hidden="1" x14ac:dyDescent="0.25">
      <c r="A838">
        <v>835</v>
      </c>
      <c r="B838" s="3" t="s">
        <v>836</v>
      </c>
      <c r="C838" s="3" t="s">
        <v>4945</v>
      </c>
      <c r="D838" s="6">
        <v>2000</v>
      </c>
      <c r="E838" s="8">
        <v>2345</v>
      </c>
      <c r="F838" t="s">
        <v>8218</v>
      </c>
      <c r="G838" t="s">
        <v>8223</v>
      </c>
      <c r="H838" t="s">
        <v>8245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8274</v>
      </c>
      <c r="O838">
        <f t="shared" si="66"/>
        <v>117</v>
      </c>
      <c r="P838">
        <f t="shared" si="67"/>
        <v>58.63</v>
      </c>
      <c r="Q838" s="10" t="s">
        <v>8310</v>
      </c>
      <c r="R838" t="s">
        <v>8319</v>
      </c>
      <c r="S838" s="14">
        <f t="shared" si="68"/>
        <v>41005.45784722222</v>
      </c>
      <c r="T838" s="14">
        <f t="shared" si="69"/>
        <v>42578.205972222218</v>
      </c>
      <c r="U838">
        <f t="shared" si="65"/>
        <v>2012</v>
      </c>
    </row>
    <row r="839" spans="1:21" hidden="1" x14ac:dyDescent="0.25">
      <c r="A839">
        <v>836</v>
      </c>
      <c r="B839" s="3" t="s">
        <v>837</v>
      </c>
      <c r="C839" s="3" t="s">
        <v>4946</v>
      </c>
      <c r="D839" s="6">
        <v>5000</v>
      </c>
      <c r="E839" s="8">
        <v>5046.5200000000004</v>
      </c>
      <c r="F839" t="s">
        <v>8218</v>
      </c>
      <c r="G839" t="s">
        <v>8223</v>
      </c>
      <c r="H839" t="s">
        <v>8245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8274</v>
      </c>
      <c r="O839">
        <f t="shared" si="66"/>
        <v>101</v>
      </c>
      <c r="P839">
        <f t="shared" si="67"/>
        <v>109.71</v>
      </c>
      <c r="Q839" s="10" t="s">
        <v>8310</v>
      </c>
      <c r="R839" t="s">
        <v>8319</v>
      </c>
      <c r="S839" s="14">
        <f t="shared" si="68"/>
        <v>41524.056921296295</v>
      </c>
      <c r="T839" s="14">
        <f t="shared" si="69"/>
        <v>41694.391840277778</v>
      </c>
      <c r="U839">
        <f t="shared" si="65"/>
        <v>2013</v>
      </c>
    </row>
    <row r="840" spans="1:21" ht="45" hidden="1" x14ac:dyDescent="0.25">
      <c r="A840">
        <v>837</v>
      </c>
      <c r="B840" s="3" t="s">
        <v>838</v>
      </c>
      <c r="C840" s="3" t="s">
        <v>4947</v>
      </c>
      <c r="D840" s="6">
        <v>2500</v>
      </c>
      <c r="E840" s="8">
        <v>3045</v>
      </c>
      <c r="F840" t="s">
        <v>8218</v>
      </c>
      <c r="G840" t="s">
        <v>8223</v>
      </c>
      <c r="H840" t="s">
        <v>8245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8274</v>
      </c>
      <c r="O840">
        <f t="shared" si="66"/>
        <v>122</v>
      </c>
      <c r="P840">
        <f t="shared" si="67"/>
        <v>49.11</v>
      </c>
      <c r="Q840" s="10" t="s">
        <v>8310</v>
      </c>
      <c r="R840" t="s">
        <v>8319</v>
      </c>
      <c r="S840" s="14">
        <f t="shared" si="68"/>
        <v>41730.998402777775</v>
      </c>
      <c r="T840" s="14">
        <f t="shared" si="69"/>
        <v>42165.79833333334</v>
      </c>
      <c r="U840">
        <f t="shared" si="65"/>
        <v>2014</v>
      </c>
    </row>
    <row r="841" spans="1:21" ht="60" hidden="1" x14ac:dyDescent="0.25">
      <c r="A841">
        <v>838</v>
      </c>
      <c r="B841" s="3" t="s">
        <v>839</v>
      </c>
      <c r="C841" s="3" t="s">
        <v>4948</v>
      </c>
      <c r="D841" s="6">
        <v>2000</v>
      </c>
      <c r="E841" s="8">
        <v>2908</v>
      </c>
      <c r="F841" t="s">
        <v>8218</v>
      </c>
      <c r="G841" t="s">
        <v>8223</v>
      </c>
      <c r="H841" t="s">
        <v>8245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8274</v>
      </c>
      <c r="O841">
        <f t="shared" si="66"/>
        <v>145</v>
      </c>
      <c r="P841">
        <f t="shared" si="67"/>
        <v>47.67</v>
      </c>
      <c r="Q841" s="10" t="s">
        <v>8310</v>
      </c>
      <c r="R841" t="s">
        <v>8319</v>
      </c>
      <c r="S841" s="14">
        <f t="shared" si="68"/>
        <v>40895.897974537038</v>
      </c>
      <c r="T841" s="14">
        <f t="shared" si="69"/>
        <v>42078.792048611111</v>
      </c>
      <c r="U841">
        <f t="shared" si="65"/>
        <v>2011</v>
      </c>
    </row>
    <row r="842" spans="1:21" ht="45" hidden="1" x14ac:dyDescent="0.25">
      <c r="A842">
        <v>839</v>
      </c>
      <c r="B842" s="3" t="s">
        <v>840</v>
      </c>
      <c r="C842" s="3" t="s">
        <v>4949</v>
      </c>
      <c r="D842" s="6">
        <v>5000</v>
      </c>
      <c r="E842" s="8">
        <v>5830.83</v>
      </c>
      <c r="F842" t="s">
        <v>8218</v>
      </c>
      <c r="G842" t="s">
        <v>8223</v>
      </c>
      <c r="H842" t="s">
        <v>8245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8274</v>
      </c>
      <c r="O842">
        <f t="shared" si="66"/>
        <v>117</v>
      </c>
      <c r="P842">
        <f t="shared" si="67"/>
        <v>60.74</v>
      </c>
      <c r="Q842" s="10" t="s">
        <v>8310</v>
      </c>
      <c r="R842" t="s">
        <v>8319</v>
      </c>
      <c r="S842" s="14">
        <f t="shared" si="68"/>
        <v>41144.763379629629</v>
      </c>
      <c r="T842" s="14">
        <f t="shared" si="69"/>
        <v>42051.148888888885</v>
      </c>
      <c r="U842">
        <f t="shared" si="65"/>
        <v>2012</v>
      </c>
    </row>
    <row r="843" spans="1:21" ht="45" hidden="1" x14ac:dyDescent="0.25">
      <c r="A843">
        <v>840</v>
      </c>
      <c r="B843" s="3" t="s">
        <v>841</v>
      </c>
      <c r="C843" s="3" t="s">
        <v>4950</v>
      </c>
      <c r="D843" s="6">
        <v>10000</v>
      </c>
      <c r="E843" s="8">
        <v>12041.66</v>
      </c>
      <c r="F843" t="s">
        <v>8218</v>
      </c>
      <c r="G843" t="s">
        <v>8223</v>
      </c>
      <c r="H843" t="s">
        <v>8245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8275</v>
      </c>
      <c r="O843">
        <f t="shared" si="66"/>
        <v>120</v>
      </c>
      <c r="P843">
        <f t="shared" si="67"/>
        <v>63.38</v>
      </c>
      <c r="Q843" s="10" t="s">
        <v>8310</v>
      </c>
      <c r="R843" t="s">
        <v>8328</v>
      </c>
      <c r="S843" s="14">
        <f t="shared" si="68"/>
        <v>42607.226701388892</v>
      </c>
      <c r="T843" s="14">
        <f t="shared" si="69"/>
        <v>42452.827743055561</v>
      </c>
      <c r="U843">
        <f t="shared" si="65"/>
        <v>2016</v>
      </c>
    </row>
    <row r="844" spans="1:21" ht="60" hidden="1" x14ac:dyDescent="0.25">
      <c r="A844">
        <v>841</v>
      </c>
      <c r="B844" s="3" t="s">
        <v>842</v>
      </c>
      <c r="C844" s="3" t="s">
        <v>4951</v>
      </c>
      <c r="D844" s="6">
        <v>5000</v>
      </c>
      <c r="E844" s="8">
        <v>5066</v>
      </c>
      <c r="F844" t="s">
        <v>8218</v>
      </c>
      <c r="G844" t="s">
        <v>8223</v>
      </c>
      <c r="H844" t="s">
        <v>8245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8275</v>
      </c>
      <c r="O844">
        <f t="shared" si="66"/>
        <v>101</v>
      </c>
      <c r="P844">
        <f t="shared" si="67"/>
        <v>53.89</v>
      </c>
      <c r="Q844" s="10" t="s">
        <v>8310</v>
      </c>
      <c r="R844" t="s">
        <v>8328</v>
      </c>
      <c r="S844" s="14">
        <f t="shared" si="68"/>
        <v>41923.838692129626</v>
      </c>
      <c r="T844" s="14">
        <f t="shared" si="69"/>
        <v>42522.880243055552</v>
      </c>
      <c r="U844">
        <f t="shared" si="65"/>
        <v>2014</v>
      </c>
    </row>
    <row r="845" spans="1:21" ht="45" hidden="1" x14ac:dyDescent="0.25">
      <c r="A845">
        <v>842</v>
      </c>
      <c r="B845" s="3" t="s">
        <v>843</v>
      </c>
      <c r="C845" s="3" t="s">
        <v>4952</v>
      </c>
      <c r="D845" s="6">
        <v>2500</v>
      </c>
      <c r="E845" s="8">
        <v>2608</v>
      </c>
      <c r="F845" t="s">
        <v>8218</v>
      </c>
      <c r="G845" t="s">
        <v>8228</v>
      </c>
      <c r="H845" t="s">
        <v>8250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8275</v>
      </c>
      <c r="O845">
        <f t="shared" si="66"/>
        <v>104</v>
      </c>
      <c r="P845">
        <f t="shared" si="67"/>
        <v>66.87</v>
      </c>
      <c r="Q845" s="10" t="s">
        <v>8310</v>
      </c>
      <c r="R845" t="s">
        <v>8328</v>
      </c>
      <c r="S845" s="14">
        <f t="shared" si="68"/>
        <v>41526.592395833337</v>
      </c>
      <c r="T845" s="14">
        <f t="shared" si="69"/>
        <v>42656.805497685185</v>
      </c>
      <c r="U845">
        <f t="shared" si="65"/>
        <v>2013</v>
      </c>
    </row>
    <row r="846" spans="1:21" ht="60" hidden="1" x14ac:dyDescent="0.25">
      <c r="A846">
        <v>843</v>
      </c>
      <c r="B846" s="3" t="s">
        <v>844</v>
      </c>
      <c r="C846" s="3" t="s">
        <v>4953</v>
      </c>
      <c r="D846" s="6">
        <v>3000</v>
      </c>
      <c r="E846" s="8">
        <v>8014</v>
      </c>
      <c r="F846" t="s">
        <v>8218</v>
      </c>
      <c r="G846" t="s">
        <v>8223</v>
      </c>
      <c r="H846" t="s">
        <v>8245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8275</v>
      </c>
      <c r="O846">
        <f t="shared" si="66"/>
        <v>267</v>
      </c>
      <c r="P846">
        <f t="shared" si="67"/>
        <v>63.1</v>
      </c>
      <c r="Q846" s="10" t="s">
        <v>8310</v>
      </c>
      <c r="R846" t="s">
        <v>8328</v>
      </c>
      <c r="S846" s="14">
        <f t="shared" si="68"/>
        <v>42695.257870370369</v>
      </c>
      <c r="T846" s="14">
        <f t="shared" si="69"/>
        <v>42021.832280092596</v>
      </c>
      <c r="U846">
        <f t="shared" si="65"/>
        <v>2016</v>
      </c>
    </row>
    <row r="847" spans="1:21" ht="60" hidden="1" x14ac:dyDescent="0.25">
      <c r="A847">
        <v>844</v>
      </c>
      <c r="B847" s="3" t="s">
        <v>845</v>
      </c>
      <c r="C847" s="3" t="s">
        <v>4954</v>
      </c>
      <c r="D847" s="6">
        <v>3000</v>
      </c>
      <c r="E847" s="8">
        <v>5824</v>
      </c>
      <c r="F847" t="s">
        <v>8218</v>
      </c>
      <c r="G847" t="s">
        <v>8223</v>
      </c>
      <c r="H847" t="s">
        <v>8245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8275</v>
      </c>
      <c r="O847">
        <f t="shared" si="66"/>
        <v>194</v>
      </c>
      <c r="P847">
        <f t="shared" si="67"/>
        <v>36.630000000000003</v>
      </c>
      <c r="Q847" s="10" t="s">
        <v>8310</v>
      </c>
      <c r="R847" t="s">
        <v>8328</v>
      </c>
      <c r="S847" s="14">
        <f t="shared" si="68"/>
        <v>41905.684629629628</v>
      </c>
      <c r="T847" s="14">
        <f t="shared" si="69"/>
        <v>42702.212337962963</v>
      </c>
      <c r="U847">
        <f t="shared" si="65"/>
        <v>2014</v>
      </c>
    </row>
    <row r="848" spans="1:21" ht="45" hidden="1" x14ac:dyDescent="0.25">
      <c r="A848">
        <v>845</v>
      </c>
      <c r="B848" s="3" t="s">
        <v>846</v>
      </c>
      <c r="C848" s="3" t="s">
        <v>4955</v>
      </c>
      <c r="D848" s="6">
        <v>5000</v>
      </c>
      <c r="E848" s="8">
        <v>6019.01</v>
      </c>
      <c r="F848" t="s">
        <v>8218</v>
      </c>
      <c r="G848" t="s">
        <v>8223</v>
      </c>
      <c r="H848" t="s">
        <v>8245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8275</v>
      </c>
      <c r="O848">
        <f t="shared" si="66"/>
        <v>120</v>
      </c>
      <c r="P848">
        <f t="shared" si="67"/>
        <v>34.01</v>
      </c>
      <c r="Q848" s="10" t="s">
        <v>8310</v>
      </c>
      <c r="R848" t="s">
        <v>8328</v>
      </c>
      <c r="S848" s="14">
        <f t="shared" si="68"/>
        <v>42578.205972222218</v>
      </c>
      <c r="T848" s="14">
        <f t="shared" si="69"/>
        <v>42545.125196759262</v>
      </c>
      <c r="U848">
        <f t="shared" si="65"/>
        <v>2016</v>
      </c>
    </row>
    <row r="849" spans="1:21" ht="45" hidden="1" x14ac:dyDescent="0.25">
      <c r="A849">
        <v>846</v>
      </c>
      <c r="B849" s="3" t="s">
        <v>847</v>
      </c>
      <c r="C849" s="3" t="s">
        <v>4956</v>
      </c>
      <c r="D849" s="6">
        <v>1100</v>
      </c>
      <c r="E849" s="8">
        <v>1342.01</v>
      </c>
      <c r="F849" t="s">
        <v>8218</v>
      </c>
      <c r="G849" t="s">
        <v>8224</v>
      </c>
      <c r="H849" t="s">
        <v>8246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8275</v>
      </c>
      <c r="O849">
        <f t="shared" si="66"/>
        <v>122</v>
      </c>
      <c r="P849">
        <f t="shared" si="67"/>
        <v>28.55</v>
      </c>
      <c r="Q849" s="10" t="s">
        <v>8310</v>
      </c>
      <c r="R849" t="s">
        <v>8328</v>
      </c>
      <c r="S849" s="14">
        <f t="shared" si="68"/>
        <v>41694.391840277778</v>
      </c>
      <c r="T849" s="14">
        <f t="shared" si="69"/>
        <v>42609.311990740738</v>
      </c>
      <c r="U849">
        <f t="shared" si="65"/>
        <v>2014</v>
      </c>
    </row>
    <row r="850" spans="1:21" ht="30" hidden="1" x14ac:dyDescent="0.25">
      <c r="A850">
        <v>847</v>
      </c>
      <c r="B850" s="3" t="s">
        <v>848</v>
      </c>
      <c r="C850" s="3" t="s">
        <v>4957</v>
      </c>
      <c r="D850" s="6">
        <v>10</v>
      </c>
      <c r="E850" s="8">
        <v>10</v>
      </c>
      <c r="F850" t="s">
        <v>8218</v>
      </c>
      <c r="G850" t="s">
        <v>8223</v>
      </c>
      <c r="H850" t="s">
        <v>8245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8275</v>
      </c>
      <c r="O850">
        <f t="shared" si="66"/>
        <v>100</v>
      </c>
      <c r="P850">
        <f t="shared" si="67"/>
        <v>10</v>
      </c>
      <c r="Q850" s="10" t="s">
        <v>8310</v>
      </c>
      <c r="R850" t="s">
        <v>8328</v>
      </c>
      <c r="S850" s="14">
        <f t="shared" si="68"/>
        <v>42165.79833333334</v>
      </c>
      <c r="T850" s="14">
        <f t="shared" si="69"/>
        <v>42291.581377314811</v>
      </c>
      <c r="U850">
        <f t="shared" si="65"/>
        <v>2015</v>
      </c>
    </row>
    <row r="851" spans="1:21" ht="45" hidden="1" x14ac:dyDescent="0.25">
      <c r="A851">
        <v>848</v>
      </c>
      <c r="B851" s="3" t="s">
        <v>849</v>
      </c>
      <c r="C851" s="3" t="s">
        <v>4958</v>
      </c>
      <c r="D851" s="6">
        <v>300</v>
      </c>
      <c r="E851" s="8">
        <v>300</v>
      </c>
      <c r="F851" t="s">
        <v>8218</v>
      </c>
      <c r="G851" t="s">
        <v>8223</v>
      </c>
      <c r="H851" t="s">
        <v>8245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8275</v>
      </c>
      <c r="O851">
        <f t="shared" si="66"/>
        <v>100</v>
      </c>
      <c r="P851">
        <f t="shared" si="67"/>
        <v>18.75</v>
      </c>
      <c r="Q851" s="10" t="s">
        <v>8310</v>
      </c>
      <c r="R851" t="s">
        <v>8328</v>
      </c>
      <c r="S851" s="14">
        <f t="shared" si="68"/>
        <v>42078.792048611111</v>
      </c>
      <c r="T851" s="14">
        <f t="shared" si="69"/>
        <v>42079.745578703703</v>
      </c>
      <c r="U851">
        <f t="shared" si="65"/>
        <v>2015</v>
      </c>
    </row>
    <row r="852" spans="1:21" ht="60" hidden="1" x14ac:dyDescent="0.25">
      <c r="A852">
        <v>849</v>
      </c>
      <c r="B852" s="3" t="s">
        <v>850</v>
      </c>
      <c r="C852" s="3" t="s">
        <v>4959</v>
      </c>
      <c r="D852" s="6">
        <v>4000</v>
      </c>
      <c r="E852" s="8">
        <v>4796</v>
      </c>
      <c r="F852" t="s">
        <v>8218</v>
      </c>
      <c r="G852" t="s">
        <v>8223</v>
      </c>
      <c r="H852" t="s">
        <v>8245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8275</v>
      </c>
      <c r="O852">
        <f t="shared" si="66"/>
        <v>120</v>
      </c>
      <c r="P852">
        <f t="shared" si="67"/>
        <v>41.7</v>
      </c>
      <c r="Q852" s="10" t="s">
        <v>8310</v>
      </c>
      <c r="R852" t="s">
        <v>8328</v>
      </c>
      <c r="S852" s="14">
        <f t="shared" si="68"/>
        <v>42051.148888888885</v>
      </c>
      <c r="T852" s="14">
        <f t="shared" si="69"/>
        <v>42128.820231481484</v>
      </c>
      <c r="U852">
        <f t="shared" si="65"/>
        <v>2015</v>
      </c>
    </row>
    <row r="853" spans="1:21" ht="45" hidden="1" x14ac:dyDescent="0.25">
      <c r="A853">
        <v>850</v>
      </c>
      <c r="B853" s="3" t="s">
        <v>851</v>
      </c>
      <c r="C853" s="3" t="s">
        <v>4960</v>
      </c>
      <c r="D853" s="6">
        <v>4000</v>
      </c>
      <c r="E853" s="8">
        <v>6207</v>
      </c>
      <c r="F853" t="s">
        <v>8218</v>
      </c>
      <c r="G853" t="s">
        <v>8223</v>
      </c>
      <c r="H853" t="s">
        <v>8245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8275</v>
      </c>
      <c r="O853">
        <f t="shared" si="66"/>
        <v>155</v>
      </c>
      <c r="P853">
        <f t="shared" si="67"/>
        <v>46.67</v>
      </c>
      <c r="Q853" s="10" t="s">
        <v>8310</v>
      </c>
      <c r="R853" t="s">
        <v>8328</v>
      </c>
      <c r="S853" s="14">
        <f t="shared" si="68"/>
        <v>42452.827743055561</v>
      </c>
      <c r="T853" s="14">
        <f t="shared" si="69"/>
        <v>41570.482789351852</v>
      </c>
      <c r="U853">
        <f t="shared" si="65"/>
        <v>2016</v>
      </c>
    </row>
    <row r="854" spans="1:21" ht="45" hidden="1" x14ac:dyDescent="0.25">
      <c r="A854">
        <v>851</v>
      </c>
      <c r="B854" s="3" t="s">
        <v>852</v>
      </c>
      <c r="C854" s="3" t="s">
        <v>4961</v>
      </c>
      <c r="D854" s="6">
        <v>2000</v>
      </c>
      <c r="E854" s="8">
        <v>2609</v>
      </c>
      <c r="F854" t="s">
        <v>8218</v>
      </c>
      <c r="G854" t="s">
        <v>8229</v>
      </c>
      <c r="H854" t="s">
        <v>8248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8275</v>
      </c>
      <c r="O854">
        <f t="shared" si="66"/>
        <v>130</v>
      </c>
      <c r="P854">
        <f t="shared" si="67"/>
        <v>37.270000000000003</v>
      </c>
      <c r="Q854" s="10" t="s">
        <v>8310</v>
      </c>
      <c r="R854" t="s">
        <v>8328</v>
      </c>
      <c r="S854" s="14">
        <f t="shared" si="68"/>
        <v>42522.880243055552</v>
      </c>
      <c r="T854" s="14">
        <f t="shared" si="69"/>
        <v>42599.965324074074</v>
      </c>
      <c r="U854">
        <f t="shared" si="65"/>
        <v>2016</v>
      </c>
    </row>
    <row r="855" spans="1:21" ht="30" hidden="1" x14ac:dyDescent="0.25">
      <c r="A855">
        <v>852</v>
      </c>
      <c r="B855" s="3" t="s">
        <v>853</v>
      </c>
      <c r="C855" s="3" t="s">
        <v>4962</v>
      </c>
      <c r="D855" s="6">
        <v>3500</v>
      </c>
      <c r="E855" s="8">
        <v>3674</v>
      </c>
      <c r="F855" t="s">
        <v>8218</v>
      </c>
      <c r="G855" t="s">
        <v>8223</v>
      </c>
      <c r="H855" t="s">
        <v>8245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8275</v>
      </c>
      <c r="O855">
        <f t="shared" si="66"/>
        <v>105</v>
      </c>
      <c r="P855">
        <f t="shared" si="67"/>
        <v>59.26</v>
      </c>
      <c r="Q855" s="10" t="s">
        <v>8310</v>
      </c>
      <c r="R855" t="s">
        <v>8328</v>
      </c>
      <c r="S855" s="14">
        <f t="shared" si="68"/>
        <v>42656.805497685185</v>
      </c>
      <c r="T855" s="14">
        <f t="shared" si="69"/>
        <v>41559.5549537037</v>
      </c>
      <c r="U855">
        <f t="shared" si="65"/>
        <v>2016</v>
      </c>
    </row>
    <row r="856" spans="1:21" ht="45" hidden="1" x14ac:dyDescent="0.25">
      <c r="A856">
        <v>853</v>
      </c>
      <c r="B856" s="3" t="s">
        <v>854</v>
      </c>
      <c r="C856" s="3" t="s">
        <v>4963</v>
      </c>
      <c r="D856" s="6">
        <v>300</v>
      </c>
      <c r="E856" s="8">
        <v>300</v>
      </c>
      <c r="F856" t="s">
        <v>8218</v>
      </c>
      <c r="G856" t="s">
        <v>8223</v>
      </c>
      <c r="H856" t="s">
        <v>8245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8275</v>
      </c>
      <c r="O856">
        <f t="shared" si="66"/>
        <v>100</v>
      </c>
      <c r="P856">
        <f t="shared" si="67"/>
        <v>30</v>
      </c>
      <c r="Q856" s="10" t="s">
        <v>8310</v>
      </c>
      <c r="R856" t="s">
        <v>8328</v>
      </c>
      <c r="S856" s="14">
        <f t="shared" si="68"/>
        <v>42021.832280092596</v>
      </c>
      <c r="T856" s="14">
        <f t="shared" si="69"/>
        <v>40921.117662037039</v>
      </c>
      <c r="U856">
        <f t="shared" si="65"/>
        <v>2015</v>
      </c>
    </row>
    <row r="857" spans="1:21" ht="45" hidden="1" x14ac:dyDescent="0.25">
      <c r="A857">
        <v>854</v>
      </c>
      <c r="B857" s="3" t="s">
        <v>855</v>
      </c>
      <c r="C857" s="3" t="s">
        <v>4964</v>
      </c>
      <c r="D857" s="6">
        <v>27800</v>
      </c>
      <c r="E857" s="8">
        <v>32865.300000000003</v>
      </c>
      <c r="F857" t="s">
        <v>8218</v>
      </c>
      <c r="G857" t="s">
        <v>8223</v>
      </c>
      <c r="H857" t="s">
        <v>8245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8275</v>
      </c>
      <c r="O857">
        <f t="shared" si="66"/>
        <v>118</v>
      </c>
      <c r="P857">
        <f t="shared" si="67"/>
        <v>65.86</v>
      </c>
      <c r="Q857" s="10" t="s">
        <v>8310</v>
      </c>
      <c r="R857" t="s">
        <v>8328</v>
      </c>
      <c r="S857" s="14">
        <f t="shared" si="68"/>
        <v>42702.212337962963</v>
      </c>
      <c r="T857" s="14">
        <f t="shared" si="69"/>
        <v>41541.106921296298</v>
      </c>
      <c r="U857">
        <f t="shared" si="65"/>
        <v>2016</v>
      </c>
    </row>
    <row r="858" spans="1:21" ht="45" hidden="1" x14ac:dyDescent="0.25">
      <c r="A858">
        <v>855</v>
      </c>
      <c r="B858" s="3" t="s">
        <v>856</v>
      </c>
      <c r="C858" s="3" t="s">
        <v>4965</v>
      </c>
      <c r="D858" s="6">
        <v>1450</v>
      </c>
      <c r="E858" s="8">
        <v>1500</v>
      </c>
      <c r="F858" t="s">
        <v>8218</v>
      </c>
      <c r="G858" t="s">
        <v>8223</v>
      </c>
      <c r="H858" t="s">
        <v>8245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8275</v>
      </c>
      <c r="O858">
        <f t="shared" si="66"/>
        <v>103</v>
      </c>
      <c r="P858">
        <f t="shared" si="67"/>
        <v>31.91</v>
      </c>
      <c r="Q858" s="10" t="s">
        <v>8310</v>
      </c>
      <c r="R858" t="s">
        <v>8328</v>
      </c>
      <c r="S858" s="14">
        <f t="shared" si="68"/>
        <v>42545.125196759262</v>
      </c>
      <c r="T858" s="14">
        <f t="shared" si="69"/>
        <v>41230.77311342593</v>
      </c>
      <c r="U858">
        <f t="shared" si="65"/>
        <v>2016</v>
      </c>
    </row>
    <row r="859" spans="1:21" ht="60" hidden="1" x14ac:dyDescent="0.25">
      <c r="A859">
        <v>856</v>
      </c>
      <c r="B859" s="3" t="s">
        <v>857</v>
      </c>
      <c r="C859" s="3" t="s">
        <v>4966</v>
      </c>
      <c r="D859" s="6">
        <v>250</v>
      </c>
      <c r="E859" s="8">
        <v>545</v>
      </c>
      <c r="F859" t="s">
        <v>8218</v>
      </c>
      <c r="G859" t="s">
        <v>8235</v>
      </c>
      <c r="H859" t="s">
        <v>8248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8275</v>
      </c>
      <c r="O859">
        <f t="shared" si="66"/>
        <v>218</v>
      </c>
      <c r="P859">
        <f t="shared" si="67"/>
        <v>19.46</v>
      </c>
      <c r="Q859" s="10" t="s">
        <v>8310</v>
      </c>
      <c r="R859" t="s">
        <v>8328</v>
      </c>
      <c r="S859" s="14">
        <f t="shared" si="68"/>
        <v>42609.311990740738</v>
      </c>
      <c r="T859" s="14">
        <f t="shared" si="69"/>
        <v>42025.637939814813</v>
      </c>
      <c r="U859">
        <f t="shared" si="65"/>
        <v>2016</v>
      </c>
    </row>
    <row r="860" spans="1:21" ht="45" hidden="1" x14ac:dyDescent="0.25">
      <c r="A860">
        <v>857</v>
      </c>
      <c r="B860" s="3" t="s">
        <v>858</v>
      </c>
      <c r="C860" s="3" t="s">
        <v>4967</v>
      </c>
      <c r="D860" s="6">
        <v>1200</v>
      </c>
      <c r="E860" s="8">
        <v>1200</v>
      </c>
      <c r="F860" t="s">
        <v>8218</v>
      </c>
      <c r="G860" t="s">
        <v>8226</v>
      </c>
      <c r="H860" t="s">
        <v>8248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8275</v>
      </c>
      <c r="O860">
        <f t="shared" si="66"/>
        <v>100</v>
      </c>
      <c r="P860">
        <f t="shared" si="67"/>
        <v>50</v>
      </c>
      <c r="Q860" s="10" t="s">
        <v>8310</v>
      </c>
      <c r="R860" t="s">
        <v>8328</v>
      </c>
      <c r="S860" s="14">
        <f t="shared" si="68"/>
        <v>42291.581377314811</v>
      </c>
      <c r="T860" s="14">
        <f t="shared" si="69"/>
        <v>40088.105393518519</v>
      </c>
      <c r="U860">
        <f t="shared" si="65"/>
        <v>2015</v>
      </c>
    </row>
    <row r="861" spans="1:21" ht="60" hidden="1" x14ac:dyDescent="0.25">
      <c r="A861">
        <v>858</v>
      </c>
      <c r="B861" s="3" t="s">
        <v>859</v>
      </c>
      <c r="C861" s="3" t="s">
        <v>4968</v>
      </c>
      <c r="D861" s="6">
        <v>1200</v>
      </c>
      <c r="E861" s="8">
        <v>1728.07</v>
      </c>
      <c r="F861" t="s">
        <v>8218</v>
      </c>
      <c r="G861" t="s">
        <v>8224</v>
      </c>
      <c r="H861" t="s">
        <v>8246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8275</v>
      </c>
      <c r="O861">
        <f t="shared" si="66"/>
        <v>144</v>
      </c>
      <c r="P861">
        <f t="shared" si="67"/>
        <v>22.74</v>
      </c>
      <c r="Q861" s="10" t="s">
        <v>8310</v>
      </c>
      <c r="R861" t="s">
        <v>8328</v>
      </c>
      <c r="S861" s="14">
        <f t="shared" si="68"/>
        <v>42079.745578703703</v>
      </c>
      <c r="T861" s="14">
        <f t="shared" si="69"/>
        <v>41616.027754629627</v>
      </c>
      <c r="U861">
        <f t="shared" si="65"/>
        <v>2015</v>
      </c>
    </row>
    <row r="862" spans="1:21" ht="45" hidden="1" x14ac:dyDescent="0.25">
      <c r="A862">
        <v>859</v>
      </c>
      <c r="B862" s="3" t="s">
        <v>860</v>
      </c>
      <c r="C862" s="3" t="s">
        <v>4969</v>
      </c>
      <c r="D862" s="6">
        <v>4000</v>
      </c>
      <c r="E862" s="8">
        <v>4187</v>
      </c>
      <c r="F862" t="s">
        <v>8218</v>
      </c>
      <c r="G862" t="s">
        <v>8223</v>
      </c>
      <c r="H862" t="s">
        <v>8245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8275</v>
      </c>
      <c r="O862">
        <f t="shared" si="66"/>
        <v>105</v>
      </c>
      <c r="P862">
        <f t="shared" si="67"/>
        <v>42.72</v>
      </c>
      <c r="Q862" s="10" t="s">
        <v>8310</v>
      </c>
      <c r="R862" t="s">
        <v>8328</v>
      </c>
      <c r="S862" s="14">
        <f t="shared" si="68"/>
        <v>42128.820231481484</v>
      </c>
      <c r="T862" s="14">
        <f t="shared" si="69"/>
        <v>41342.845567129632</v>
      </c>
      <c r="U862">
        <f t="shared" si="65"/>
        <v>2015</v>
      </c>
    </row>
    <row r="863" spans="1:21" ht="60" hidden="1" x14ac:dyDescent="0.25">
      <c r="A863">
        <v>860</v>
      </c>
      <c r="B863" s="3" t="s">
        <v>861</v>
      </c>
      <c r="C863" s="3" t="s">
        <v>4970</v>
      </c>
      <c r="D863" s="6">
        <v>14000</v>
      </c>
      <c r="E863" s="8">
        <v>2540</v>
      </c>
      <c r="F863" t="s">
        <v>8220</v>
      </c>
      <c r="G863" t="s">
        <v>8223</v>
      </c>
      <c r="H863" t="s">
        <v>8245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8276</v>
      </c>
      <c r="O863">
        <f t="shared" si="66"/>
        <v>18</v>
      </c>
      <c r="P863">
        <f t="shared" si="67"/>
        <v>52.92</v>
      </c>
      <c r="Q863" s="10" t="s">
        <v>8310</v>
      </c>
      <c r="R863" t="s">
        <v>8318</v>
      </c>
      <c r="S863" s="14">
        <f t="shared" si="68"/>
        <v>41570.482789351852</v>
      </c>
      <c r="T863" s="14">
        <f t="shared" si="69"/>
        <v>41488.022256944445</v>
      </c>
      <c r="U863">
        <f t="shared" si="65"/>
        <v>2013</v>
      </c>
    </row>
    <row r="864" spans="1:21" ht="45" hidden="1" x14ac:dyDescent="0.25">
      <c r="A864">
        <v>861</v>
      </c>
      <c r="B864" s="3" t="s">
        <v>862</v>
      </c>
      <c r="C864" s="3" t="s">
        <v>4971</v>
      </c>
      <c r="D864" s="6">
        <v>4500</v>
      </c>
      <c r="E864" s="8">
        <v>101</v>
      </c>
      <c r="F864" t="s">
        <v>8220</v>
      </c>
      <c r="G864" t="s">
        <v>8223</v>
      </c>
      <c r="H864" t="s">
        <v>8245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8276</v>
      </c>
      <c r="O864">
        <f t="shared" si="66"/>
        <v>2</v>
      </c>
      <c r="P864">
        <f t="shared" si="67"/>
        <v>50.5</v>
      </c>
      <c r="Q864" s="10" t="s">
        <v>8310</v>
      </c>
      <c r="R864" t="s">
        <v>8318</v>
      </c>
      <c r="S864" s="14">
        <f t="shared" si="68"/>
        <v>42599.965324074074</v>
      </c>
      <c r="T864" s="14">
        <f t="shared" si="69"/>
        <v>41577.561284722222</v>
      </c>
      <c r="U864">
        <f t="shared" si="65"/>
        <v>2016</v>
      </c>
    </row>
    <row r="865" spans="1:21" ht="45" hidden="1" x14ac:dyDescent="0.25">
      <c r="A865">
        <v>862</v>
      </c>
      <c r="B865" s="3" t="s">
        <v>863</v>
      </c>
      <c r="C865" s="3" t="s">
        <v>4972</v>
      </c>
      <c r="D865" s="6">
        <v>50000</v>
      </c>
      <c r="E865" s="8">
        <v>170</v>
      </c>
      <c r="F865" t="s">
        <v>8220</v>
      </c>
      <c r="G865" t="s">
        <v>8224</v>
      </c>
      <c r="H865" t="s">
        <v>8246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8276</v>
      </c>
      <c r="O865">
        <f t="shared" si="66"/>
        <v>0</v>
      </c>
      <c r="P865">
        <f t="shared" si="67"/>
        <v>42.5</v>
      </c>
      <c r="Q865" s="10" t="s">
        <v>8310</v>
      </c>
      <c r="R865" t="s">
        <v>8318</v>
      </c>
      <c r="S865" s="14">
        <f t="shared" si="68"/>
        <v>41559.5549537037</v>
      </c>
      <c r="T865" s="14">
        <f t="shared" si="69"/>
        <v>40567.825543981482</v>
      </c>
      <c r="U865">
        <f t="shared" si="65"/>
        <v>2013</v>
      </c>
    </row>
    <row r="866" spans="1:21" ht="45" hidden="1" x14ac:dyDescent="0.25">
      <c r="A866">
        <v>863</v>
      </c>
      <c r="B866" s="3" t="s">
        <v>864</v>
      </c>
      <c r="C866" s="3" t="s">
        <v>4973</v>
      </c>
      <c r="D866" s="6">
        <v>2000</v>
      </c>
      <c r="E866" s="8">
        <v>90</v>
      </c>
      <c r="F866" t="s">
        <v>8220</v>
      </c>
      <c r="G866" t="s">
        <v>8223</v>
      </c>
      <c r="H866" t="s">
        <v>8245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8276</v>
      </c>
      <c r="O866">
        <f t="shared" si="66"/>
        <v>5</v>
      </c>
      <c r="P866">
        <f t="shared" si="67"/>
        <v>18</v>
      </c>
      <c r="Q866" s="10" t="s">
        <v>8310</v>
      </c>
      <c r="R866" t="s">
        <v>8318</v>
      </c>
      <c r="S866" s="14">
        <f t="shared" si="68"/>
        <v>40921.117662037039</v>
      </c>
      <c r="T866" s="14">
        <f t="shared" si="69"/>
        <v>41184.167129629634</v>
      </c>
      <c r="U866">
        <f t="shared" si="65"/>
        <v>2012</v>
      </c>
    </row>
    <row r="867" spans="1:21" ht="45" hidden="1" x14ac:dyDescent="0.25">
      <c r="A867">
        <v>864</v>
      </c>
      <c r="B867" s="3" t="s">
        <v>865</v>
      </c>
      <c r="C867" s="3" t="s">
        <v>4974</v>
      </c>
      <c r="D867" s="6">
        <v>6500</v>
      </c>
      <c r="E867" s="8">
        <v>2700</v>
      </c>
      <c r="F867" t="s">
        <v>8220</v>
      </c>
      <c r="G867" t="s">
        <v>8223</v>
      </c>
      <c r="H867" t="s">
        <v>8245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8276</v>
      </c>
      <c r="O867">
        <f t="shared" si="66"/>
        <v>42</v>
      </c>
      <c r="P867">
        <f t="shared" si="67"/>
        <v>34.18</v>
      </c>
      <c r="Q867" s="10" t="s">
        <v>8310</v>
      </c>
      <c r="R867" t="s">
        <v>8318</v>
      </c>
      <c r="S867" s="14">
        <f t="shared" si="68"/>
        <v>41541.106921296298</v>
      </c>
      <c r="T867" s="14">
        <f t="shared" si="69"/>
        <v>41368.583726851852</v>
      </c>
      <c r="U867">
        <f t="shared" si="65"/>
        <v>2013</v>
      </c>
    </row>
    <row r="868" spans="1:21" ht="60" hidden="1" x14ac:dyDescent="0.25">
      <c r="A868">
        <v>865</v>
      </c>
      <c r="B868" s="3" t="s">
        <v>866</v>
      </c>
      <c r="C868" s="3" t="s">
        <v>4975</v>
      </c>
      <c r="D868" s="6">
        <v>2200</v>
      </c>
      <c r="E868" s="8">
        <v>45</v>
      </c>
      <c r="F868" t="s">
        <v>8220</v>
      </c>
      <c r="G868" t="s">
        <v>8223</v>
      </c>
      <c r="H868" t="s">
        <v>8245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8276</v>
      </c>
      <c r="O868">
        <f t="shared" si="66"/>
        <v>2</v>
      </c>
      <c r="P868">
        <f t="shared" si="67"/>
        <v>22.5</v>
      </c>
      <c r="Q868" s="10" t="s">
        <v>8310</v>
      </c>
      <c r="R868" t="s">
        <v>8318</v>
      </c>
      <c r="S868" s="14">
        <f t="shared" si="68"/>
        <v>41230.77311342593</v>
      </c>
      <c r="T868" s="14">
        <f t="shared" si="69"/>
        <v>42248.723738425921</v>
      </c>
      <c r="U868">
        <f t="shared" si="65"/>
        <v>2012</v>
      </c>
    </row>
    <row r="869" spans="1:21" ht="45" hidden="1" x14ac:dyDescent="0.25">
      <c r="A869">
        <v>866</v>
      </c>
      <c r="B869" s="3" t="s">
        <v>867</v>
      </c>
      <c r="C869" s="3" t="s">
        <v>4976</v>
      </c>
      <c r="D869" s="6">
        <v>3500</v>
      </c>
      <c r="E869" s="8">
        <v>640</v>
      </c>
      <c r="F869" t="s">
        <v>8220</v>
      </c>
      <c r="G869" t="s">
        <v>8223</v>
      </c>
      <c r="H869" t="s">
        <v>8245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18</v>
      </c>
      <c r="P869">
        <f t="shared" si="67"/>
        <v>58.18</v>
      </c>
      <c r="Q869" s="10" t="s">
        <v>8310</v>
      </c>
      <c r="R869" t="s">
        <v>8318</v>
      </c>
      <c r="S869" s="14">
        <f t="shared" si="68"/>
        <v>42025.637939814813</v>
      </c>
      <c r="T869" s="14">
        <f t="shared" si="69"/>
        <v>41276.496840277774</v>
      </c>
      <c r="U869">
        <f t="shared" si="65"/>
        <v>2015</v>
      </c>
    </row>
    <row r="870" spans="1:21" ht="60" hidden="1" x14ac:dyDescent="0.25">
      <c r="A870">
        <v>867</v>
      </c>
      <c r="B870" s="3" t="s">
        <v>868</v>
      </c>
      <c r="C870" s="3" t="s">
        <v>4977</v>
      </c>
      <c r="D870" s="6">
        <v>5000</v>
      </c>
      <c r="E870" s="8">
        <v>1201</v>
      </c>
      <c r="F870" t="s">
        <v>8220</v>
      </c>
      <c r="G870" t="s">
        <v>8223</v>
      </c>
      <c r="H870" t="s">
        <v>8245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8276</v>
      </c>
      <c r="O870">
        <f t="shared" si="66"/>
        <v>24</v>
      </c>
      <c r="P870">
        <f t="shared" si="67"/>
        <v>109.18</v>
      </c>
      <c r="Q870" s="10" t="s">
        <v>8310</v>
      </c>
      <c r="R870" t="s">
        <v>8318</v>
      </c>
      <c r="S870" s="14">
        <f t="shared" si="68"/>
        <v>40088.105393518519</v>
      </c>
      <c r="T870" s="14">
        <f t="shared" si="69"/>
        <v>41597.788888888892</v>
      </c>
      <c r="U870">
        <f t="shared" si="65"/>
        <v>2009</v>
      </c>
    </row>
    <row r="871" spans="1:21" ht="60" hidden="1" x14ac:dyDescent="0.25">
      <c r="A871">
        <v>868</v>
      </c>
      <c r="B871" s="3" t="s">
        <v>869</v>
      </c>
      <c r="C871" s="3" t="s">
        <v>4978</v>
      </c>
      <c r="D871" s="6">
        <v>45000</v>
      </c>
      <c r="E871" s="8">
        <v>50</v>
      </c>
      <c r="F871" t="s">
        <v>8220</v>
      </c>
      <c r="G871" t="s">
        <v>8223</v>
      </c>
      <c r="H871" t="s">
        <v>8245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8276</v>
      </c>
      <c r="O871">
        <f t="shared" si="66"/>
        <v>0</v>
      </c>
      <c r="P871">
        <f t="shared" si="67"/>
        <v>50</v>
      </c>
      <c r="Q871" s="10" t="s">
        <v>8310</v>
      </c>
      <c r="R871" t="s">
        <v>8318</v>
      </c>
      <c r="S871" s="14">
        <f t="shared" si="68"/>
        <v>41616.027754629627</v>
      </c>
      <c r="T871" s="14">
        <f t="shared" si="69"/>
        <v>40505.232916666668</v>
      </c>
      <c r="U871">
        <f t="shared" si="65"/>
        <v>2013</v>
      </c>
    </row>
    <row r="872" spans="1:21" ht="60" hidden="1" x14ac:dyDescent="0.25">
      <c r="A872">
        <v>869</v>
      </c>
      <c r="B872" s="3" t="s">
        <v>870</v>
      </c>
      <c r="C872" s="3" t="s">
        <v>4979</v>
      </c>
      <c r="D872" s="6">
        <v>8800</v>
      </c>
      <c r="E872" s="8">
        <v>1040</v>
      </c>
      <c r="F872" t="s">
        <v>8220</v>
      </c>
      <c r="G872" t="s">
        <v>8223</v>
      </c>
      <c r="H872" t="s">
        <v>8245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8276</v>
      </c>
      <c r="O872">
        <f t="shared" si="66"/>
        <v>12</v>
      </c>
      <c r="P872">
        <f t="shared" si="67"/>
        <v>346.67</v>
      </c>
      <c r="Q872" s="10" t="s">
        <v>8310</v>
      </c>
      <c r="R872" t="s">
        <v>8318</v>
      </c>
      <c r="S872" s="14">
        <f t="shared" si="68"/>
        <v>41342.845567129632</v>
      </c>
      <c r="T872" s="14">
        <f t="shared" si="69"/>
        <v>41037.829918981479</v>
      </c>
      <c r="U872">
        <f t="shared" si="65"/>
        <v>2013</v>
      </c>
    </row>
    <row r="873" spans="1:21" ht="60" hidden="1" x14ac:dyDescent="0.25">
      <c r="A873">
        <v>870</v>
      </c>
      <c r="B873" s="3" t="s">
        <v>871</v>
      </c>
      <c r="C873" s="3" t="s">
        <v>4980</v>
      </c>
      <c r="D873" s="6">
        <v>20000</v>
      </c>
      <c r="E873" s="8">
        <v>62</v>
      </c>
      <c r="F873" t="s">
        <v>8220</v>
      </c>
      <c r="G873" t="s">
        <v>8224</v>
      </c>
      <c r="H873" t="s">
        <v>8246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8276</v>
      </c>
      <c r="O873">
        <f t="shared" si="66"/>
        <v>0</v>
      </c>
      <c r="P873">
        <f t="shared" si="67"/>
        <v>12.4</v>
      </c>
      <c r="Q873" s="10" t="s">
        <v>8310</v>
      </c>
      <c r="R873" t="s">
        <v>8318</v>
      </c>
      <c r="S873" s="14">
        <f t="shared" si="68"/>
        <v>41488.022256944445</v>
      </c>
      <c r="T873" s="14">
        <f t="shared" si="69"/>
        <v>41179.32104166667</v>
      </c>
      <c r="U873">
        <f t="shared" si="65"/>
        <v>2013</v>
      </c>
    </row>
    <row r="874" spans="1:21" ht="60" hidden="1" x14ac:dyDescent="0.25">
      <c r="A874">
        <v>871</v>
      </c>
      <c r="B874" s="3" t="s">
        <v>872</v>
      </c>
      <c r="C874" s="3" t="s">
        <v>4981</v>
      </c>
      <c r="D874" s="6">
        <v>6000</v>
      </c>
      <c r="E874" s="8">
        <v>325</v>
      </c>
      <c r="F874" t="s">
        <v>8220</v>
      </c>
      <c r="G874" t="s">
        <v>8223</v>
      </c>
      <c r="H874" t="s">
        <v>8245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8276</v>
      </c>
      <c r="O874">
        <f t="shared" si="66"/>
        <v>5</v>
      </c>
      <c r="P874">
        <f t="shared" si="67"/>
        <v>27.08</v>
      </c>
      <c r="Q874" s="10" t="s">
        <v>8310</v>
      </c>
      <c r="R874" t="s">
        <v>8318</v>
      </c>
      <c r="S874" s="14">
        <f t="shared" si="68"/>
        <v>41577.561284722222</v>
      </c>
      <c r="T874" s="14">
        <f t="shared" si="69"/>
        <v>40877.25099537037</v>
      </c>
      <c r="U874">
        <f t="shared" si="65"/>
        <v>2013</v>
      </c>
    </row>
    <row r="875" spans="1:21" ht="45" hidden="1" x14ac:dyDescent="0.25">
      <c r="A875">
        <v>872</v>
      </c>
      <c r="B875" s="3" t="s">
        <v>873</v>
      </c>
      <c r="C875" s="3" t="s">
        <v>4982</v>
      </c>
      <c r="D875" s="6">
        <v>8000</v>
      </c>
      <c r="E875" s="8">
        <v>65</v>
      </c>
      <c r="F875" t="s">
        <v>8220</v>
      </c>
      <c r="G875" t="s">
        <v>8223</v>
      </c>
      <c r="H875" t="s">
        <v>8245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8276</v>
      </c>
      <c r="O875">
        <f t="shared" si="66"/>
        <v>1</v>
      </c>
      <c r="P875">
        <f t="shared" si="67"/>
        <v>32.5</v>
      </c>
      <c r="Q875" s="10" t="s">
        <v>8310</v>
      </c>
      <c r="R875" t="s">
        <v>8318</v>
      </c>
      <c r="S875" s="14">
        <f t="shared" si="68"/>
        <v>40567.825543981482</v>
      </c>
      <c r="T875" s="14">
        <f t="shared" si="69"/>
        <v>40759.860532407409</v>
      </c>
      <c r="U875">
        <f t="shared" si="65"/>
        <v>2011</v>
      </c>
    </row>
    <row r="876" spans="1:21" ht="45" hidden="1" x14ac:dyDescent="0.25">
      <c r="A876">
        <v>873</v>
      </c>
      <c r="B876" s="3" t="s">
        <v>874</v>
      </c>
      <c r="C876" s="3" t="s">
        <v>4983</v>
      </c>
      <c r="D876" s="6">
        <v>3500</v>
      </c>
      <c r="E876" s="8">
        <v>45</v>
      </c>
      <c r="F876" t="s">
        <v>8220</v>
      </c>
      <c r="G876" t="s">
        <v>8223</v>
      </c>
      <c r="H876" t="s">
        <v>8245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8276</v>
      </c>
      <c r="O876">
        <f t="shared" si="66"/>
        <v>1</v>
      </c>
      <c r="P876">
        <f t="shared" si="67"/>
        <v>9</v>
      </c>
      <c r="Q876" s="10" t="s">
        <v>8310</v>
      </c>
      <c r="R876" t="s">
        <v>8318</v>
      </c>
      <c r="S876" s="14">
        <f t="shared" si="68"/>
        <v>41184.167129629634</v>
      </c>
      <c r="T876" s="14">
        <f t="shared" si="69"/>
        <v>42371.935590277775</v>
      </c>
      <c r="U876">
        <f t="shared" si="65"/>
        <v>2012</v>
      </c>
    </row>
    <row r="877" spans="1:21" ht="60" hidden="1" x14ac:dyDescent="0.25">
      <c r="A877">
        <v>874</v>
      </c>
      <c r="B877" s="3" t="s">
        <v>875</v>
      </c>
      <c r="C877" s="3" t="s">
        <v>4984</v>
      </c>
      <c r="D877" s="6">
        <v>3000</v>
      </c>
      <c r="E877" s="8">
        <v>730</v>
      </c>
      <c r="F877" t="s">
        <v>8220</v>
      </c>
      <c r="G877" t="s">
        <v>8223</v>
      </c>
      <c r="H877" t="s">
        <v>8245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8276</v>
      </c>
      <c r="O877">
        <f t="shared" si="66"/>
        <v>24</v>
      </c>
      <c r="P877">
        <f t="shared" si="67"/>
        <v>34.76</v>
      </c>
      <c r="Q877" s="10" t="s">
        <v>8310</v>
      </c>
      <c r="R877" t="s">
        <v>8318</v>
      </c>
      <c r="S877" s="14">
        <f t="shared" si="68"/>
        <v>41368.583726851852</v>
      </c>
      <c r="T877" s="14">
        <f t="shared" si="69"/>
        <v>40981.802615740737</v>
      </c>
      <c r="U877">
        <f t="shared" si="65"/>
        <v>2013</v>
      </c>
    </row>
    <row r="878" spans="1:21" ht="60" hidden="1" x14ac:dyDescent="0.25">
      <c r="A878">
        <v>875</v>
      </c>
      <c r="B878" s="3" t="s">
        <v>876</v>
      </c>
      <c r="C878" s="3" t="s">
        <v>4985</v>
      </c>
      <c r="D878" s="6">
        <v>5000</v>
      </c>
      <c r="E878" s="8">
        <v>0</v>
      </c>
      <c r="F878" t="s">
        <v>8220</v>
      </c>
      <c r="G878" t="s">
        <v>8223</v>
      </c>
      <c r="H878" t="s">
        <v>8245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8276</v>
      </c>
      <c r="O878">
        <f t="shared" si="66"/>
        <v>0</v>
      </c>
      <c r="P878">
        <f t="shared" si="67"/>
        <v>0</v>
      </c>
      <c r="Q878" s="10" t="s">
        <v>8310</v>
      </c>
      <c r="R878" t="s">
        <v>8318</v>
      </c>
      <c r="S878" s="14">
        <f t="shared" si="68"/>
        <v>42248.723738425921</v>
      </c>
      <c r="T878" s="14">
        <f t="shared" si="69"/>
        <v>42713.941099537042</v>
      </c>
      <c r="U878">
        <f t="shared" si="65"/>
        <v>2015</v>
      </c>
    </row>
    <row r="879" spans="1:21" ht="30" hidden="1" x14ac:dyDescent="0.25">
      <c r="A879">
        <v>876</v>
      </c>
      <c r="B879" s="3" t="s">
        <v>877</v>
      </c>
      <c r="C879" s="3" t="s">
        <v>4986</v>
      </c>
      <c r="D879" s="6">
        <v>3152</v>
      </c>
      <c r="E879" s="8">
        <v>1286</v>
      </c>
      <c r="F879" t="s">
        <v>8220</v>
      </c>
      <c r="G879" t="s">
        <v>8224</v>
      </c>
      <c r="H879" t="s">
        <v>8246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8276</v>
      </c>
      <c r="O879">
        <f t="shared" si="66"/>
        <v>41</v>
      </c>
      <c r="P879">
        <f t="shared" si="67"/>
        <v>28.58</v>
      </c>
      <c r="Q879" s="10" t="s">
        <v>8310</v>
      </c>
      <c r="R879" t="s">
        <v>8318</v>
      </c>
      <c r="S879" s="14">
        <f t="shared" si="68"/>
        <v>41276.496840277774</v>
      </c>
      <c r="T879" s="14">
        <f t="shared" si="69"/>
        <v>42603.870520833334</v>
      </c>
      <c r="U879">
        <f t="shared" si="65"/>
        <v>2013</v>
      </c>
    </row>
    <row r="880" spans="1:21" ht="60" hidden="1" x14ac:dyDescent="0.25">
      <c r="A880">
        <v>877</v>
      </c>
      <c r="B880" s="3" t="s">
        <v>878</v>
      </c>
      <c r="C880" s="3" t="s">
        <v>4987</v>
      </c>
      <c r="D880" s="6">
        <v>2000</v>
      </c>
      <c r="E880" s="8">
        <v>1351</v>
      </c>
      <c r="F880" t="s">
        <v>8220</v>
      </c>
      <c r="G880" t="s">
        <v>8223</v>
      </c>
      <c r="H880" t="s">
        <v>8245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8276</v>
      </c>
      <c r="O880">
        <f t="shared" si="66"/>
        <v>68</v>
      </c>
      <c r="P880">
        <f t="shared" si="67"/>
        <v>46.59</v>
      </c>
      <c r="Q880" s="10" t="s">
        <v>8310</v>
      </c>
      <c r="R880" t="s">
        <v>8318</v>
      </c>
      <c r="S880" s="14">
        <f t="shared" si="68"/>
        <v>41597.788888888892</v>
      </c>
      <c r="T880" s="14">
        <f t="shared" si="69"/>
        <v>41026.958969907406</v>
      </c>
      <c r="U880">
        <f t="shared" si="65"/>
        <v>2013</v>
      </c>
    </row>
    <row r="881" spans="1:21" ht="60" hidden="1" x14ac:dyDescent="0.25">
      <c r="A881">
        <v>878</v>
      </c>
      <c r="B881" s="3" t="s">
        <v>879</v>
      </c>
      <c r="C881" s="3" t="s">
        <v>4988</v>
      </c>
      <c r="D881" s="6">
        <v>5000</v>
      </c>
      <c r="E881" s="8">
        <v>65</v>
      </c>
      <c r="F881" t="s">
        <v>8220</v>
      </c>
      <c r="G881" t="s">
        <v>8223</v>
      </c>
      <c r="H881" t="s">
        <v>8245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8276</v>
      </c>
      <c r="O881">
        <f t="shared" si="66"/>
        <v>1</v>
      </c>
      <c r="P881">
        <f t="shared" si="67"/>
        <v>32.5</v>
      </c>
      <c r="Q881" s="10" t="s">
        <v>8310</v>
      </c>
      <c r="R881" t="s">
        <v>8318</v>
      </c>
      <c r="S881" s="14">
        <f t="shared" si="68"/>
        <v>40505.232916666668</v>
      </c>
      <c r="T881" s="14">
        <f t="shared" si="69"/>
        <v>40751.753298611111</v>
      </c>
      <c r="U881">
        <f t="shared" si="65"/>
        <v>2010</v>
      </c>
    </row>
    <row r="882" spans="1:21" ht="60" hidden="1" x14ac:dyDescent="0.25">
      <c r="A882">
        <v>879</v>
      </c>
      <c r="B882" s="3" t="s">
        <v>880</v>
      </c>
      <c r="C882" s="3" t="s">
        <v>4989</v>
      </c>
      <c r="D882" s="6">
        <v>2100</v>
      </c>
      <c r="E882" s="8">
        <v>644</v>
      </c>
      <c r="F882" t="s">
        <v>8220</v>
      </c>
      <c r="G882" t="s">
        <v>8223</v>
      </c>
      <c r="H882" t="s">
        <v>8245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8276</v>
      </c>
      <c r="O882">
        <f t="shared" si="66"/>
        <v>31</v>
      </c>
      <c r="P882">
        <f t="shared" si="67"/>
        <v>21.47</v>
      </c>
      <c r="Q882" s="10" t="s">
        <v>8310</v>
      </c>
      <c r="R882" t="s">
        <v>8318</v>
      </c>
      <c r="S882" s="14">
        <f t="shared" si="68"/>
        <v>41037.829918981479</v>
      </c>
      <c r="T882" s="14">
        <f t="shared" si="69"/>
        <v>41887.784062500003</v>
      </c>
      <c r="U882">
        <f t="shared" si="65"/>
        <v>2012</v>
      </c>
    </row>
    <row r="883" spans="1:21" ht="60" hidden="1" x14ac:dyDescent="0.25">
      <c r="A883">
        <v>880</v>
      </c>
      <c r="B883" s="3" t="s">
        <v>881</v>
      </c>
      <c r="C883" s="3" t="s">
        <v>4990</v>
      </c>
      <c r="D883" s="6">
        <v>3780</v>
      </c>
      <c r="E883" s="8">
        <v>113</v>
      </c>
      <c r="F883" t="s">
        <v>8220</v>
      </c>
      <c r="G883" t="s">
        <v>8223</v>
      </c>
      <c r="H883" t="s">
        <v>8245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8277</v>
      </c>
      <c r="O883">
        <f t="shared" si="66"/>
        <v>3</v>
      </c>
      <c r="P883">
        <f t="shared" si="67"/>
        <v>14.13</v>
      </c>
      <c r="Q883" s="10" t="s">
        <v>8310</v>
      </c>
      <c r="R883" t="s">
        <v>8311</v>
      </c>
      <c r="S883" s="14">
        <f t="shared" si="68"/>
        <v>41179.32104166667</v>
      </c>
      <c r="T883" s="14">
        <f t="shared" si="69"/>
        <v>41569.698831018519</v>
      </c>
      <c r="U883">
        <f t="shared" si="65"/>
        <v>2012</v>
      </c>
    </row>
    <row r="884" spans="1:21" ht="45" hidden="1" x14ac:dyDescent="0.25">
      <c r="A884">
        <v>881</v>
      </c>
      <c r="B884" s="3" t="s">
        <v>882</v>
      </c>
      <c r="C884" s="3" t="s">
        <v>4991</v>
      </c>
      <c r="D884" s="6">
        <v>3750</v>
      </c>
      <c r="E884" s="8">
        <v>30</v>
      </c>
      <c r="F884" t="s">
        <v>8220</v>
      </c>
      <c r="G884" t="s">
        <v>8223</v>
      </c>
      <c r="H884" t="s">
        <v>8245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8277</v>
      </c>
      <c r="O884">
        <f t="shared" si="66"/>
        <v>1</v>
      </c>
      <c r="P884">
        <f t="shared" si="67"/>
        <v>30</v>
      </c>
      <c r="Q884" s="10" t="s">
        <v>8310</v>
      </c>
      <c r="R884" t="s">
        <v>8311</v>
      </c>
      <c r="S884" s="14">
        <f t="shared" si="68"/>
        <v>40877.25099537037</v>
      </c>
      <c r="T884" s="14">
        <f t="shared" si="69"/>
        <v>41842.031597222223</v>
      </c>
      <c r="U884">
        <f t="shared" si="65"/>
        <v>2011</v>
      </c>
    </row>
    <row r="885" spans="1:21" ht="60" hidden="1" x14ac:dyDescent="0.25">
      <c r="A885">
        <v>882</v>
      </c>
      <c r="B885" s="3" t="s">
        <v>883</v>
      </c>
      <c r="C885" s="3" t="s">
        <v>4992</v>
      </c>
      <c r="D885" s="6">
        <v>1500</v>
      </c>
      <c r="E885" s="8">
        <v>302</v>
      </c>
      <c r="F885" t="s">
        <v>8220</v>
      </c>
      <c r="G885" t="s">
        <v>8223</v>
      </c>
      <c r="H885" t="s">
        <v>8245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8277</v>
      </c>
      <c r="O885">
        <f t="shared" si="66"/>
        <v>20</v>
      </c>
      <c r="P885">
        <f t="shared" si="67"/>
        <v>21.57</v>
      </c>
      <c r="Q885" s="10" t="s">
        <v>8310</v>
      </c>
      <c r="R885" t="s">
        <v>8311</v>
      </c>
      <c r="S885" s="14">
        <f t="shared" si="68"/>
        <v>40759.860532407409</v>
      </c>
      <c r="T885" s="14">
        <f t="shared" si="69"/>
        <v>40304.20003472222</v>
      </c>
      <c r="U885">
        <f t="shared" si="65"/>
        <v>2011</v>
      </c>
    </row>
    <row r="886" spans="1:21" ht="60" hidden="1" x14ac:dyDescent="0.25">
      <c r="A886">
        <v>883</v>
      </c>
      <c r="B886" s="3" t="s">
        <v>884</v>
      </c>
      <c r="C886" s="3" t="s">
        <v>4993</v>
      </c>
      <c r="D886" s="6">
        <v>5000</v>
      </c>
      <c r="E886" s="8">
        <v>2001</v>
      </c>
      <c r="F886" t="s">
        <v>8220</v>
      </c>
      <c r="G886" t="s">
        <v>8223</v>
      </c>
      <c r="H886" t="s">
        <v>8245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8277</v>
      </c>
      <c r="O886">
        <f t="shared" si="66"/>
        <v>40</v>
      </c>
      <c r="P886">
        <f t="shared" si="67"/>
        <v>83.38</v>
      </c>
      <c r="Q886" s="10" t="s">
        <v>8310</v>
      </c>
      <c r="R886" t="s">
        <v>8311</v>
      </c>
      <c r="S886" s="14">
        <f t="shared" si="68"/>
        <v>42371.935590277775</v>
      </c>
      <c r="T886" s="14">
        <f t="shared" si="69"/>
        <v>42065.897719907407</v>
      </c>
      <c r="U886">
        <f t="shared" si="65"/>
        <v>2016</v>
      </c>
    </row>
    <row r="887" spans="1:21" ht="45" hidden="1" x14ac:dyDescent="0.25">
      <c r="A887">
        <v>884</v>
      </c>
      <c r="B887" s="3" t="s">
        <v>885</v>
      </c>
      <c r="C887" s="3" t="s">
        <v>4994</v>
      </c>
      <c r="D887" s="6">
        <v>2000</v>
      </c>
      <c r="E887" s="8">
        <v>20</v>
      </c>
      <c r="F887" t="s">
        <v>8220</v>
      </c>
      <c r="G887" t="s">
        <v>8223</v>
      </c>
      <c r="H887" t="s">
        <v>8245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8277</v>
      </c>
      <c r="O887">
        <f t="shared" si="66"/>
        <v>1</v>
      </c>
      <c r="P887">
        <f t="shared" si="67"/>
        <v>10</v>
      </c>
      <c r="Q887" s="10" t="s">
        <v>8310</v>
      </c>
      <c r="R887" t="s">
        <v>8311</v>
      </c>
      <c r="S887" s="14">
        <f t="shared" si="68"/>
        <v>40981.802615740737</v>
      </c>
      <c r="T887" s="14">
        <f t="shared" si="69"/>
        <v>42496.981597222228</v>
      </c>
      <c r="U887">
        <f t="shared" si="65"/>
        <v>2012</v>
      </c>
    </row>
    <row r="888" spans="1:21" ht="45" hidden="1" x14ac:dyDescent="0.25">
      <c r="A888">
        <v>885</v>
      </c>
      <c r="B888" s="3" t="s">
        <v>886</v>
      </c>
      <c r="C888" s="3" t="s">
        <v>4995</v>
      </c>
      <c r="D888" s="6">
        <v>1000</v>
      </c>
      <c r="E888" s="8">
        <v>750</v>
      </c>
      <c r="F888" t="s">
        <v>8220</v>
      </c>
      <c r="G888" t="s">
        <v>8223</v>
      </c>
      <c r="H888" t="s">
        <v>8245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8277</v>
      </c>
      <c r="O888">
        <f t="shared" si="66"/>
        <v>75</v>
      </c>
      <c r="P888">
        <f t="shared" si="67"/>
        <v>35.71</v>
      </c>
      <c r="Q888" s="10" t="s">
        <v>8310</v>
      </c>
      <c r="R888" t="s">
        <v>8311</v>
      </c>
      <c r="S888" s="14">
        <f t="shared" si="68"/>
        <v>42713.941099537042</v>
      </c>
      <c r="T888" s="14">
        <f t="shared" si="69"/>
        <v>40431.127650462964</v>
      </c>
      <c r="U888">
        <f t="shared" si="65"/>
        <v>2016</v>
      </c>
    </row>
    <row r="889" spans="1:21" ht="60" hidden="1" x14ac:dyDescent="0.25">
      <c r="A889">
        <v>886</v>
      </c>
      <c r="B889" s="3" t="s">
        <v>887</v>
      </c>
      <c r="C889" s="3" t="s">
        <v>4996</v>
      </c>
      <c r="D889" s="6">
        <v>500</v>
      </c>
      <c r="E889" s="8">
        <v>205</v>
      </c>
      <c r="F889" t="s">
        <v>8220</v>
      </c>
      <c r="G889" t="s">
        <v>8223</v>
      </c>
      <c r="H889" t="s">
        <v>8245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8277</v>
      </c>
      <c r="O889">
        <f t="shared" si="66"/>
        <v>41</v>
      </c>
      <c r="P889">
        <f t="shared" si="67"/>
        <v>29.29</v>
      </c>
      <c r="Q889" s="10" t="s">
        <v>8310</v>
      </c>
      <c r="R889" t="s">
        <v>8311</v>
      </c>
      <c r="S889" s="14">
        <f t="shared" si="68"/>
        <v>42603.870520833334</v>
      </c>
      <c r="T889" s="14">
        <f t="shared" si="69"/>
        <v>42218.872986111113</v>
      </c>
      <c r="U889">
        <f t="shared" si="65"/>
        <v>2016</v>
      </c>
    </row>
    <row r="890" spans="1:21" ht="60" hidden="1" x14ac:dyDescent="0.25">
      <c r="A890">
        <v>887</v>
      </c>
      <c r="B890" s="3" t="s">
        <v>888</v>
      </c>
      <c r="C890" s="3" t="s">
        <v>4997</v>
      </c>
      <c r="D890" s="6">
        <v>1000</v>
      </c>
      <c r="E890" s="8">
        <v>0</v>
      </c>
      <c r="F890" t="s">
        <v>8220</v>
      </c>
      <c r="G890" t="s">
        <v>8223</v>
      </c>
      <c r="H890" t="s">
        <v>8245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8277</v>
      </c>
      <c r="O890">
        <f t="shared" si="66"/>
        <v>0</v>
      </c>
      <c r="P890">
        <f t="shared" si="67"/>
        <v>0</v>
      </c>
      <c r="Q890" s="10" t="s">
        <v>8310</v>
      </c>
      <c r="R890" t="s">
        <v>8311</v>
      </c>
      <c r="S890" s="14">
        <f t="shared" si="68"/>
        <v>41026.958969907406</v>
      </c>
      <c r="T890" s="14">
        <f t="shared" si="69"/>
        <v>41211.688750000001</v>
      </c>
      <c r="U890">
        <f t="shared" si="65"/>
        <v>2012</v>
      </c>
    </row>
    <row r="891" spans="1:21" ht="60" hidden="1" x14ac:dyDescent="0.25">
      <c r="A891">
        <v>888</v>
      </c>
      <c r="B891" s="3" t="s">
        <v>889</v>
      </c>
      <c r="C891" s="3" t="s">
        <v>4998</v>
      </c>
      <c r="D891" s="6">
        <v>1000</v>
      </c>
      <c r="E891" s="8">
        <v>72</v>
      </c>
      <c r="F891" t="s">
        <v>8220</v>
      </c>
      <c r="G891" t="s">
        <v>8223</v>
      </c>
      <c r="H891" t="s">
        <v>8245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8277</v>
      </c>
      <c r="O891">
        <f t="shared" si="66"/>
        <v>7</v>
      </c>
      <c r="P891">
        <f t="shared" si="67"/>
        <v>18</v>
      </c>
      <c r="Q891" s="10" t="s">
        <v>8310</v>
      </c>
      <c r="R891" t="s">
        <v>8311</v>
      </c>
      <c r="S891" s="14">
        <f t="shared" si="68"/>
        <v>40751.753298611111</v>
      </c>
      <c r="T891" s="14">
        <f t="shared" si="69"/>
        <v>40878.758217592593</v>
      </c>
      <c r="U891">
        <f t="shared" si="65"/>
        <v>2011</v>
      </c>
    </row>
    <row r="892" spans="1:21" ht="45" hidden="1" x14ac:dyDescent="0.25">
      <c r="A892">
        <v>889</v>
      </c>
      <c r="B892" s="3" t="s">
        <v>890</v>
      </c>
      <c r="C892" s="3" t="s">
        <v>4999</v>
      </c>
      <c r="D892" s="6">
        <v>25000</v>
      </c>
      <c r="E892" s="8">
        <v>2360.3200000000002</v>
      </c>
      <c r="F892" t="s">
        <v>8220</v>
      </c>
      <c r="G892" t="s">
        <v>8223</v>
      </c>
      <c r="H892" t="s">
        <v>8245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8277</v>
      </c>
      <c r="O892">
        <f t="shared" si="66"/>
        <v>9</v>
      </c>
      <c r="P892">
        <f t="shared" si="67"/>
        <v>73.760000000000005</v>
      </c>
      <c r="Q892" s="10" t="s">
        <v>8310</v>
      </c>
      <c r="R892" t="s">
        <v>8311</v>
      </c>
      <c r="S892" s="14">
        <f t="shared" si="68"/>
        <v>41887.784062500003</v>
      </c>
      <c r="T892" s="14">
        <f t="shared" si="69"/>
        <v>40646.099097222221</v>
      </c>
      <c r="U892">
        <f t="shared" si="65"/>
        <v>2014</v>
      </c>
    </row>
    <row r="893" spans="1:21" ht="60" hidden="1" x14ac:dyDescent="0.25">
      <c r="A893">
        <v>890</v>
      </c>
      <c r="B893" s="3" t="s">
        <v>891</v>
      </c>
      <c r="C893" s="3" t="s">
        <v>5000</v>
      </c>
      <c r="D893" s="6">
        <v>3000</v>
      </c>
      <c r="E893" s="8">
        <v>125</v>
      </c>
      <c r="F893" t="s">
        <v>8220</v>
      </c>
      <c r="G893" t="s">
        <v>8223</v>
      </c>
      <c r="H893" t="s">
        <v>8245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8277</v>
      </c>
      <c r="O893">
        <f t="shared" si="66"/>
        <v>4</v>
      </c>
      <c r="P893">
        <f t="shared" si="67"/>
        <v>31.25</v>
      </c>
      <c r="Q893" s="10" t="s">
        <v>8310</v>
      </c>
      <c r="R893" t="s">
        <v>8311</v>
      </c>
      <c r="S893" s="14">
        <f t="shared" si="68"/>
        <v>41569.698831018519</v>
      </c>
      <c r="T893" s="14">
        <f t="shared" si="69"/>
        <v>42429.84956018519</v>
      </c>
      <c r="U893">
        <f t="shared" si="65"/>
        <v>2013</v>
      </c>
    </row>
    <row r="894" spans="1:21" ht="60" hidden="1" x14ac:dyDescent="0.25">
      <c r="A894">
        <v>891</v>
      </c>
      <c r="B894" s="3" t="s">
        <v>892</v>
      </c>
      <c r="C894" s="3" t="s">
        <v>5001</v>
      </c>
      <c r="D894" s="6">
        <v>8000</v>
      </c>
      <c r="E894" s="8">
        <v>260</v>
      </c>
      <c r="F894" t="s">
        <v>8220</v>
      </c>
      <c r="G894" t="s">
        <v>8223</v>
      </c>
      <c r="H894" t="s">
        <v>8245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8277</v>
      </c>
      <c r="O894">
        <f t="shared" si="66"/>
        <v>3</v>
      </c>
      <c r="P894">
        <f t="shared" si="67"/>
        <v>28.89</v>
      </c>
      <c r="Q894" s="10" t="s">
        <v>8310</v>
      </c>
      <c r="R894" t="s">
        <v>8311</v>
      </c>
      <c r="S894" s="14">
        <f t="shared" si="68"/>
        <v>41842.031597222223</v>
      </c>
      <c r="T894" s="14">
        <f t="shared" si="69"/>
        <v>40291.81150462963</v>
      </c>
      <c r="U894">
        <f t="shared" si="65"/>
        <v>2014</v>
      </c>
    </row>
    <row r="895" spans="1:21" ht="60" hidden="1" x14ac:dyDescent="0.25">
      <c r="A895">
        <v>892</v>
      </c>
      <c r="B895" s="3" t="s">
        <v>893</v>
      </c>
      <c r="C895" s="3" t="s">
        <v>5002</v>
      </c>
      <c r="D895" s="6">
        <v>6000</v>
      </c>
      <c r="E895" s="8">
        <v>2445</v>
      </c>
      <c r="F895" t="s">
        <v>8220</v>
      </c>
      <c r="G895" t="s">
        <v>8223</v>
      </c>
      <c r="H895" t="s">
        <v>8245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8277</v>
      </c>
      <c r="O895">
        <f t="shared" si="66"/>
        <v>41</v>
      </c>
      <c r="P895">
        <f t="shared" si="67"/>
        <v>143.82</v>
      </c>
      <c r="Q895" s="10" t="s">
        <v>8310</v>
      </c>
      <c r="R895" t="s">
        <v>8311</v>
      </c>
      <c r="S895" s="14">
        <f t="shared" si="68"/>
        <v>40304.20003472222</v>
      </c>
      <c r="T895" s="14">
        <f t="shared" si="69"/>
        <v>41829.965532407405</v>
      </c>
      <c r="U895">
        <f t="shared" si="65"/>
        <v>2010</v>
      </c>
    </row>
    <row r="896" spans="1:21" ht="45" hidden="1" x14ac:dyDescent="0.25">
      <c r="A896">
        <v>893</v>
      </c>
      <c r="B896" s="3" t="s">
        <v>894</v>
      </c>
      <c r="C896" s="3" t="s">
        <v>5003</v>
      </c>
      <c r="D896" s="6">
        <v>2000</v>
      </c>
      <c r="E896" s="8">
        <v>200</v>
      </c>
      <c r="F896" t="s">
        <v>8220</v>
      </c>
      <c r="G896" t="s">
        <v>8223</v>
      </c>
      <c r="H896" t="s">
        <v>8245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8277</v>
      </c>
      <c r="O896">
        <f t="shared" si="66"/>
        <v>10</v>
      </c>
      <c r="P896">
        <f t="shared" si="67"/>
        <v>40</v>
      </c>
      <c r="Q896" s="10" t="s">
        <v>8310</v>
      </c>
      <c r="R896" t="s">
        <v>8311</v>
      </c>
      <c r="S896" s="14">
        <f t="shared" si="68"/>
        <v>42065.897719907407</v>
      </c>
      <c r="T896" s="14">
        <f t="shared" si="69"/>
        <v>41149.796064814815</v>
      </c>
      <c r="U896">
        <f t="shared" si="65"/>
        <v>2015</v>
      </c>
    </row>
    <row r="897" spans="1:21" ht="60" hidden="1" x14ac:dyDescent="0.25">
      <c r="A897">
        <v>894</v>
      </c>
      <c r="B897" s="3" t="s">
        <v>895</v>
      </c>
      <c r="C897" s="3" t="s">
        <v>5004</v>
      </c>
      <c r="D897" s="6">
        <v>20000</v>
      </c>
      <c r="E897" s="8">
        <v>7834</v>
      </c>
      <c r="F897" t="s">
        <v>8220</v>
      </c>
      <c r="G897" t="s">
        <v>8223</v>
      </c>
      <c r="H897" t="s">
        <v>8245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8277</v>
      </c>
      <c r="O897">
        <f t="shared" si="66"/>
        <v>39</v>
      </c>
      <c r="P897">
        <f t="shared" si="67"/>
        <v>147.81</v>
      </c>
      <c r="Q897" s="10" t="s">
        <v>8310</v>
      </c>
      <c r="R897" t="s">
        <v>8311</v>
      </c>
      <c r="S897" s="14">
        <f t="shared" si="68"/>
        <v>42496.981597222228</v>
      </c>
      <c r="T897" s="14">
        <f t="shared" si="69"/>
        <v>42342.080289351856</v>
      </c>
      <c r="U897">
        <f t="shared" si="65"/>
        <v>2016</v>
      </c>
    </row>
    <row r="898" spans="1:21" ht="60" hidden="1" x14ac:dyDescent="0.25">
      <c r="A898">
        <v>895</v>
      </c>
      <c r="B898" s="3" t="s">
        <v>896</v>
      </c>
      <c r="C898" s="3" t="s">
        <v>5005</v>
      </c>
      <c r="D898" s="6">
        <v>8000</v>
      </c>
      <c r="E898" s="8">
        <v>195</v>
      </c>
      <c r="F898" t="s">
        <v>8220</v>
      </c>
      <c r="G898" t="s">
        <v>8223</v>
      </c>
      <c r="H898" t="s">
        <v>8245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8277</v>
      </c>
      <c r="O898">
        <f t="shared" si="66"/>
        <v>2</v>
      </c>
      <c r="P898">
        <f t="shared" si="67"/>
        <v>27.86</v>
      </c>
      <c r="Q898" s="10" t="s">
        <v>8310</v>
      </c>
      <c r="R898" t="s">
        <v>8311</v>
      </c>
      <c r="S898" s="14">
        <f t="shared" si="68"/>
        <v>40431.127650462964</v>
      </c>
      <c r="T898" s="14">
        <f t="shared" si="69"/>
        <v>40507.239884259259</v>
      </c>
      <c r="U898">
        <f t="shared" si="65"/>
        <v>2010</v>
      </c>
    </row>
    <row r="899" spans="1:21" ht="60" hidden="1" x14ac:dyDescent="0.25">
      <c r="A899">
        <v>896</v>
      </c>
      <c r="B899" s="3" t="s">
        <v>897</v>
      </c>
      <c r="C899" s="3" t="s">
        <v>5006</v>
      </c>
      <c r="D899" s="6">
        <v>8000</v>
      </c>
      <c r="E899" s="8">
        <v>3200</v>
      </c>
      <c r="F899" t="s">
        <v>8220</v>
      </c>
      <c r="G899" t="s">
        <v>8223</v>
      </c>
      <c r="H899" t="s">
        <v>8245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8277</v>
      </c>
      <c r="O899">
        <f t="shared" si="66"/>
        <v>40</v>
      </c>
      <c r="P899">
        <f t="shared" si="67"/>
        <v>44.44</v>
      </c>
      <c r="Q899" s="10" t="s">
        <v>8310</v>
      </c>
      <c r="R899" t="s">
        <v>8311</v>
      </c>
      <c r="S899" s="14">
        <f t="shared" si="68"/>
        <v>42218.872986111113</v>
      </c>
      <c r="T899" s="14">
        <f t="shared" si="69"/>
        <v>41681.189699074072</v>
      </c>
      <c r="U899">
        <f t="shared" ref="U899:U962" si="70">YEAR(S899)</f>
        <v>2015</v>
      </c>
    </row>
    <row r="900" spans="1:21" ht="60" hidden="1" x14ac:dyDescent="0.25">
      <c r="A900">
        <v>897</v>
      </c>
      <c r="B900" s="3" t="s">
        <v>898</v>
      </c>
      <c r="C900" s="3" t="s">
        <v>5007</v>
      </c>
      <c r="D900" s="6">
        <v>3000</v>
      </c>
      <c r="E900" s="8">
        <v>0</v>
      </c>
      <c r="F900" t="s">
        <v>8220</v>
      </c>
      <c r="G900" t="s">
        <v>8223</v>
      </c>
      <c r="H900" t="s">
        <v>8245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8277</v>
      </c>
      <c r="O900">
        <f t="shared" ref="O900:O963" si="71">ROUND(E900/D900*100,0)</f>
        <v>0</v>
      </c>
      <c r="P900">
        <f t="shared" ref="P900:P963" si="72">IFERROR(ROUND(E900/L900,2),0)</f>
        <v>0</v>
      </c>
      <c r="Q900" s="10" t="s">
        <v>8310</v>
      </c>
      <c r="R900" t="s">
        <v>8311</v>
      </c>
      <c r="S900" s="14">
        <f t="shared" ref="S900:S963" si="73">(((J900/60)/60)/24)+DATE(1970,1,1)</f>
        <v>41211.688750000001</v>
      </c>
      <c r="T900" s="14">
        <f t="shared" ref="T900:T963" si="74">(((J910/60)/60)/24)+DATE(1970,1,1)</f>
        <v>40767.192395833335</v>
      </c>
      <c r="U900">
        <f t="shared" si="70"/>
        <v>2012</v>
      </c>
    </row>
    <row r="901" spans="1:21" ht="60" hidden="1" x14ac:dyDescent="0.25">
      <c r="A901">
        <v>898</v>
      </c>
      <c r="B901" s="3" t="s">
        <v>899</v>
      </c>
      <c r="C901" s="3" t="s">
        <v>5008</v>
      </c>
      <c r="D901" s="6">
        <v>2500</v>
      </c>
      <c r="E901" s="8">
        <v>70</v>
      </c>
      <c r="F901" t="s">
        <v>8220</v>
      </c>
      <c r="G901" t="s">
        <v>8223</v>
      </c>
      <c r="H901" t="s">
        <v>8245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8277</v>
      </c>
      <c r="O901">
        <f t="shared" si="71"/>
        <v>3</v>
      </c>
      <c r="P901">
        <f t="shared" si="72"/>
        <v>35</v>
      </c>
      <c r="Q901" s="10" t="s">
        <v>8310</v>
      </c>
      <c r="R901" t="s">
        <v>8311</v>
      </c>
      <c r="S901" s="14">
        <f t="shared" si="73"/>
        <v>40878.758217592593</v>
      </c>
      <c r="T901" s="14">
        <f t="shared" si="74"/>
        <v>40340.801562499997</v>
      </c>
      <c r="U901">
        <f t="shared" si="70"/>
        <v>2011</v>
      </c>
    </row>
    <row r="902" spans="1:21" ht="45" hidden="1" x14ac:dyDescent="0.25">
      <c r="A902">
        <v>899</v>
      </c>
      <c r="B902" s="3" t="s">
        <v>900</v>
      </c>
      <c r="C902" s="3" t="s">
        <v>5009</v>
      </c>
      <c r="D902" s="6">
        <v>750</v>
      </c>
      <c r="E902" s="8">
        <v>280</v>
      </c>
      <c r="F902" t="s">
        <v>8220</v>
      </c>
      <c r="G902" t="s">
        <v>8223</v>
      </c>
      <c r="H902" t="s">
        <v>8245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8277</v>
      </c>
      <c r="O902">
        <f t="shared" si="71"/>
        <v>37</v>
      </c>
      <c r="P902">
        <f t="shared" si="72"/>
        <v>35</v>
      </c>
      <c r="Q902" s="10" t="s">
        <v>8310</v>
      </c>
      <c r="R902" t="s">
        <v>8311</v>
      </c>
      <c r="S902" s="14">
        <f t="shared" si="73"/>
        <v>40646.099097222221</v>
      </c>
      <c r="T902" s="14">
        <f t="shared" si="74"/>
        <v>41081.69027777778</v>
      </c>
      <c r="U902">
        <f t="shared" si="70"/>
        <v>2011</v>
      </c>
    </row>
    <row r="903" spans="1:21" ht="45" hidden="1" x14ac:dyDescent="0.25">
      <c r="A903">
        <v>900</v>
      </c>
      <c r="B903" s="3" t="s">
        <v>901</v>
      </c>
      <c r="C903" s="3" t="s">
        <v>5010</v>
      </c>
      <c r="D903" s="6">
        <v>5000</v>
      </c>
      <c r="E903" s="8">
        <v>21</v>
      </c>
      <c r="F903" t="s">
        <v>8220</v>
      </c>
      <c r="G903" t="s">
        <v>8223</v>
      </c>
      <c r="H903" t="s">
        <v>8245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8276</v>
      </c>
      <c r="O903">
        <f t="shared" si="71"/>
        <v>0</v>
      </c>
      <c r="P903">
        <f t="shared" si="72"/>
        <v>10.5</v>
      </c>
      <c r="Q903" s="10" t="s">
        <v>8310</v>
      </c>
      <c r="R903" t="s">
        <v>8318</v>
      </c>
      <c r="S903" s="14">
        <f t="shared" si="73"/>
        <v>42429.84956018519</v>
      </c>
      <c r="T903" s="14">
        <f t="shared" si="74"/>
        <v>42737.545358796298</v>
      </c>
      <c r="U903">
        <f t="shared" si="70"/>
        <v>2016</v>
      </c>
    </row>
    <row r="904" spans="1:21" ht="60" hidden="1" x14ac:dyDescent="0.25">
      <c r="A904">
        <v>901</v>
      </c>
      <c r="B904" s="3" t="s">
        <v>902</v>
      </c>
      <c r="C904" s="3" t="s">
        <v>5011</v>
      </c>
      <c r="D904" s="6">
        <v>6500</v>
      </c>
      <c r="E904" s="8">
        <v>0</v>
      </c>
      <c r="F904" t="s">
        <v>8220</v>
      </c>
      <c r="G904" t="s">
        <v>8223</v>
      </c>
      <c r="H904" t="s">
        <v>8245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8276</v>
      </c>
      <c r="O904">
        <f t="shared" si="71"/>
        <v>0</v>
      </c>
      <c r="P904">
        <f t="shared" si="72"/>
        <v>0</v>
      </c>
      <c r="Q904" s="10" t="s">
        <v>8310</v>
      </c>
      <c r="R904" t="s">
        <v>8318</v>
      </c>
      <c r="S904" s="14">
        <f t="shared" si="73"/>
        <v>40291.81150462963</v>
      </c>
      <c r="T904" s="14">
        <f t="shared" si="74"/>
        <v>41642.005150462966</v>
      </c>
      <c r="U904">
        <f t="shared" si="70"/>
        <v>2010</v>
      </c>
    </row>
    <row r="905" spans="1:21" ht="60" hidden="1" x14ac:dyDescent="0.25">
      <c r="A905">
        <v>902</v>
      </c>
      <c r="B905" s="3" t="s">
        <v>903</v>
      </c>
      <c r="C905" s="3" t="s">
        <v>5012</v>
      </c>
      <c r="D905" s="6">
        <v>30000</v>
      </c>
      <c r="E905" s="8">
        <v>90</v>
      </c>
      <c r="F905" t="s">
        <v>8220</v>
      </c>
      <c r="G905" t="s">
        <v>8223</v>
      </c>
      <c r="H905" t="s">
        <v>8245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8276</v>
      </c>
      <c r="O905">
        <f t="shared" si="71"/>
        <v>0</v>
      </c>
      <c r="P905">
        <f t="shared" si="72"/>
        <v>30</v>
      </c>
      <c r="Q905" s="10" t="s">
        <v>8310</v>
      </c>
      <c r="R905" t="s">
        <v>8318</v>
      </c>
      <c r="S905" s="14">
        <f t="shared" si="73"/>
        <v>41829.965532407405</v>
      </c>
      <c r="T905" s="14">
        <f t="shared" si="74"/>
        <v>41194.109340277777</v>
      </c>
      <c r="U905">
        <f t="shared" si="70"/>
        <v>2014</v>
      </c>
    </row>
    <row r="906" spans="1:21" ht="45" hidden="1" x14ac:dyDescent="0.25">
      <c r="A906">
        <v>903</v>
      </c>
      <c r="B906" s="3" t="s">
        <v>904</v>
      </c>
      <c r="C906" s="3" t="s">
        <v>5013</v>
      </c>
      <c r="D906" s="6">
        <v>5000</v>
      </c>
      <c r="E906" s="8">
        <v>160</v>
      </c>
      <c r="F906" t="s">
        <v>8220</v>
      </c>
      <c r="G906" t="s">
        <v>8223</v>
      </c>
      <c r="H906" t="s">
        <v>8245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8276</v>
      </c>
      <c r="O906">
        <f t="shared" si="71"/>
        <v>3</v>
      </c>
      <c r="P906">
        <f t="shared" si="72"/>
        <v>40</v>
      </c>
      <c r="Q906" s="10" t="s">
        <v>8310</v>
      </c>
      <c r="R906" t="s">
        <v>8318</v>
      </c>
      <c r="S906" s="14">
        <f t="shared" si="73"/>
        <v>41149.796064814815</v>
      </c>
      <c r="T906" s="14">
        <f t="shared" si="74"/>
        <v>41004.139108796298</v>
      </c>
      <c r="U906">
        <f t="shared" si="70"/>
        <v>2012</v>
      </c>
    </row>
    <row r="907" spans="1:21" ht="45" hidden="1" x14ac:dyDescent="0.25">
      <c r="A907">
        <v>904</v>
      </c>
      <c r="B907" s="3" t="s">
        <v>905</v>
      </c>
      <c r="C907" s="3" t="s">
        <v>5014</v>
      </c>
      <c r="D907" s="6">
        <v>50000</v>
      </c>
      <c r="E907" s="8">
        <v>151</v>
      </c>
      <c r="F907" t="s">
        <v>8220</v>
      </c>
      <c r="G907" t="s">
        <v>8223</v>
      </c>
      <c r="H907" t="s">
        <v>8245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8276</v>
      </c>
      <c r="O907">
        <f t="shared" si="71"/>
        <v>0</v>
      </c>
      <c r="P907">
        <f t="shared" si="72"/>
        <v>50.33</v>
      </c>
      <c r="Q907" s="10" t="s">
        <v>8310</v>
      </c>
      <c r="R907" t="s">
        <v>8318</v>
      </c>
      <c r="S907" s="14">
        <f t="shared" si="73"/>
        <v>42342.080289351856</v>
      </c>
      <c r="T907" s="14">
        <f t="shared" si="74"/>
        <v>41116.763275462967</v>
      </c>
      <c r="U907">
        <f t="shared" si="70"/>
        <v>2015</v>
      </c>
    </row>
    <row r="908" spans="1:21" ht="45" hidden="1" x14ac:dyDescent="0.25">
      <c r="A908">
        <v>905</v>
      </c>
      <c r="B908" s="3" t="s">
        <v>906</v>
      </c>
      <c r="C908" s="3" t="s">
        <v>5015</v>
      </c>
      <c r="D908" s="6">
        <v>6500</v>
      </c>
      <c r="E908" s="8">
        <v>196</v>
      </c>
      <c r="F908" t="s">
        <v>8220</v>
      </c>
      <c r="G908" t="s">
        <v>8223</v>
      </c>
      <c r="H908" t="s">
        <v>8245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8276</v>
      </c>
      <c r="O908">
        <f t="shared" si="71"/>
        <v>3</v>
      </c>
      <c r="P908">
        <f t="shared" si="72"/>
        <v>32.67</v>
      </c>
      <c r="Q908" s="10" t="s">
        <v>8310</v>
      </c>
      <c r="R908" t="s">
        <v>8318</v>
      </c>
      <c r="S908" s="14">
        <f t="shared" si="73"/>
        <v>40507.239884259259</v>
      </c>
      <c r="T908" s="14">
        <f t="shared" si="74"/>
        <v>40937.679560185185</v>
      </c>
      <c r="U908">
        <f t="shared" si="70"/>
        <v>2010</v>
      </c>
    </row>
    <row r="909" spans="1:21" ht="30" hidden="1" x14ac:dyDescent="0.25">
      <c r="A909">
        <v>906</v>
      </c>
      <c r="B909" s="3" t="s">
        <v>907</v>
      </c>
      <c r="C909" s="3" t="s">
        <v>5016</v>
      </c>
      <c r="D909" s="6">
        <v>15000</v>
      </c>
      <c r="E909" s="8">
        <v>0</v>
      </c>
      <c r="F909" t="s">
        <v>8220</v>
      </c>
      <c r="G909" t="s">
        <v>8223</v>
      </c>
      <c r="H909" t="s">
        <v>8245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0" t="s">
        <v>8310</v>
      </c>
      <c r="R909" t="s">
        <v>8318</v>
      </c>
      <c r="S909" s="14">
        <f t="shared" si="73"/>
        <v>41681.189699074072</v>
      </c>
      <c r="T909" s="14">
        <f t="shared" si="74"/>
        <v>40434.853402777779</v>
      </c>
      <c r="U909">
        <f t="shared" si="70"/>
        <v>2014</v>
      </c>
    </row>
    <row r="910" spans="1:21" ht="45" hidden="1" x14ac:dyDescent="0.25">
      <c r="A910">
        <v>907</v>
      </c>
      <c r="B910" s="3" t="s">
        <v>908</v>
      </c>
      <c r="C910" s="3" t="s">
        <v>5017</v>
      </c>
      <c r="D910" s="6">
        <v>2900</v>
      </c>
      <c r="E910" s="8">
        <v>0</v>
      </c>
      <c r="F910" t="s">
        <v>8220</v>
      </c>
      <c r="G910" t="s">
        <v>8223</v>
      </c>
      <c r="H910" t="s">
        <v>8245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0" t="s">
        <v>8310</v>
      </c>
      <c r="R910" t="s">
        <v>8318</v>
      </c>
      <c r="S910" s="14">
        <f t="shared" si="73"/>
        <v>40767.192395833335</v>
      </c>
      <c r="T910" s="14">
        <f t="shared" si="74"/>
        <v>41802.94363425926</v>
      </c>
      <c r="U910">
        <f t="shared" si="70"/>
        <v>2011</v>
      </c>
    </row>
    <row r="911" spans="1:21" ht="45" hidden="1" x14ac:dyDescent="0.25">
      <c r="A911">
        <v>908</v>
      </c>
      <c r="B911" s="3" t="s">
        <v>909</v>
      </c>
      <c r="C911" s="3" t="s">
        <v>5018</v>
      </c>
      <c r="D911" s="6">
        <v>2500</v>
      </c>
      <c r="E911" s="8">
        <v>0</v>
      </c>
      <c r="F911" t="s">
        <v>8220</v>
      </c>
      <c r="G911" t="s">
        <v>8223</v>
      </c>
      <c r="H911" t="s">
        <v>8245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8276</v>
      </c>
      <c r="O911">
        <f t="shared" si="71"/>
        <v>0</v>
      </c>
      <c r="P911">
        <f t="shared" si="72"/>
        <v>0</v>
      </c>
      <c r="Q911" s="10" t="s">
        <v>8310</v>
      </c>
      <c r="R911" t="s">
        <v>8318</v>
      </c>
      <c r="S911" s="14">
        <f t="shared" si="73"/>
        <v>40340.801562499997</v>
      </c>
      <c r="T911" s="14">
        <f t="shared" si="74"/>
        <v>41944.916215277779</v>
      </c>
      <c r="U911">
        <f t="shared" si="70"/>
        <v>2010</v>
      </c>
    </row>
    <row r="912" spans="1:21" ht="60" hidden="1" x14ac:dyDescent="0.25">
      <c r="A912">
        <v>909</v>
      </c>
      <c r="B912" s="3" t="s">
        <v>910</v>
      </c>
      <c r="C912" s="3" t="s">
        <v>5019</v>
      </c>
      <c r="D912" s="6">
        <v>16000</v>
      </c>
      <c r="E912" s="8">
        <v>520</v>
      </c>
      <c r="F912" t="s">
        <v>8220</v>
      </c>
      <c r="G912" t="s">
        <v>8223</v>
      </c>
      <c r="H912" t="s">
        <v>8245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8276</v>
      </c>
      <c r="O912">
        <f t="shared" si="71"/>
        <v>3</v>
      </c>
      <c r="P912">
        <f t="shared" si="72"/>
        <v>65</v>
      </c>
      <c r="Q912" s="10" t="s">
        <v>8310</v>
      </c>
      <c r="R912" t="s">
        <v>8318</v>
      </c>
      <c r="S912" s="14">
        <f t="shared" si="73"/>
        <v>41081.69027777778</v>
      </c>
      <c r="T912" s="14">
        <f t="shared" si="74"/>
        <v>41227.641724537039</v>
      </c>
      <c r="U912">
        <f t="shared" si="70"/>
        <v>2012</v>
      </c>
    </row>
    <row r="913" spans="1:21" ht="45" hidden="1" x14ac:dyDescent="0.25">
      <c r="A913">
        <v>910</v>
      </c>
      <c r="B913" s="3" t="s">
        <v>911</v>
      </c>
      <c r="C913" s="3" t="s">
        <v>5020</v>
      </c>
      <c r="D913" s="6">
        <v>550</v>
      </c>
      <c r="E913" s="8">
        <v>123</v>
      </c>
      <c r="F913" t="s">
        <v>8220</v>
      </c>
      <c r="G913" t="s">
        <v>8224</v>
      </c>
      <c r="H913" t="s">
        <v>8246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8276</v>
      </c>
      <c r="O913">
        <f t="shared" si="71"/>
        <v>22</v>
      </c>
      <c r="P913">
        <f t="shared" si="72"/>
        <v>24.6</v>
      </c>
      <c r="Q913" s="10" t="s">
        <v>8310</v>
      </c>
      <c r="R913" t="s">
        <v>8318</v>
      </c>
      <c r="S913" s="14">
        <f t="shared" si="73"/>
        <v>42737.545358796298</v>
      </c>
      <c r="T913" s="14">
        <f t="shared" si="74"/>
        <v>41562.67155092593</v>
      </c>
      <c r="U913">
        <f t="shared" si="70"/>
        <v>2017</v>
      </c>
    </row>
    <row r="914" spans="1:21" ht="60" hidden="1" x14ac:dyDescent="0.25">
      <c r="A914">
        <v>911</v>
      </c>
      <c r="B914" s="3" t="s">
        <v>912</v>
      </c>
      <c r="C914" s="3" t="s">
        <v>5021</v>
      </c>
      <c r="D914" s="6">
        <v>100000</v>
      </c>
      <c r="E914" s="8">
        <v>0</v>
      </c>
      <c r="F914" t="s">
        <v>8220</v>
      </c>
      <c r="G914" t="s">
        <v>8223</v>
      </c>
      <c r="H914" t="s">
        <v>8245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8276</v>
      </c>
      <c r="O914">
        <f t="shared" si="71"/>
        <v>0</v>
      </c>
      <c r="P914">
        <f t="shared" si="72"/>
        <v>0</v>
      </c>
      <c r="Q914" s="10" t="s">
        <v>8310</v>
      </c>
      <c r="R914" t="s">
        <v>8318</v>
      </c>
      <c r="S914" s="14">
        <f t="shared" si="73"/>
        <v>41642.005150462966</v>
      </c>
      <c r="T914" s="14">
        <f t="shared" si="74"/>
        <v>40847.171018518515</v>
      </c>
      <c r="U914">
        <f t="shared" si="70"/>
        <v>2014</v>
      </c>
    </row>
    <row r="915" spans="1:21" ht="45" hidden="1" x14ac:dyDescent="0.25">
      <c r="A915">
        <v>912</v>
      </c>
      <c r="B915" s="3" t="s">
        <v>913</v>
      </c>
      <c r="C915" s="3" t="s">
        <v>5022</v>
      </c>
      <c r="D915" s="6">
        <v>3500</v>
      </c>
      <c r="E915" s="8">
        <v>30</v>
      </c>
      <c r="F915" t="s">
        <v>8220</v>
      </c>
      <c r="G915" t="s">
        <v>8223</v>
      </c>
      <c r="H915" t="s">
        <v>8245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8276</v>
      </c>
      <c r="O915">
        <f t="shared" si="71"/>
        <v>1</v>
      </c>
      <c r="P915">
        <f t="shared" si="72"/>
        <v>15</v>
      </c>
      <c r="Q915" s="10" t="s">
        <v>8310</v>
      </c>
      <c r="R915" t="s">
        <v>8318</v>
      </c>
      <c r="S915" s="14">
        <f t="shared" si="73"/>
        <v>41194.109340277777</v>
      </c>
      <c r="T915" s="14">
        <f t="shared" si="74"/>
        <v>41878.530011574076</v>
      </c>
      <c r="U915">
        <f t="shared" si="70"/>
        <v>2012</v>
      </c>
    </row>
    <row r="916" spans="1:21" ht="60" hidden="1" x14ac:dyDescent="0.25">
      <c r="A916">
        <v>913</v>
      </c>
      <c r="B916" s="3" t="s">
        <v>914</v>
      </c>
      <c r="C916" s="3" t="s">
        <v>5023</v>
      </c>
      <c r="D916" s="6">
        <v>30000</v>
      </c>
      <c r="E916" s="8">
        <v>1982</v>
      </c>
      <c r="F916" t="s">
        <v>8220</v>
      </c>
      <c r="G916" t="s">
        <v>8223</v>
      </c>
      <c r="H916" t="s">
        <v>8245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8276</v>
      </c>
      <c r="O916">
        <f t="shared" si="71"/>
        <v>7</v>
      </c>
      <c r="P916">
        <f t="shared" si="72"/>
        <v>82.58</v>
      </c>
      <c r="Q916" s="10" t="s">
        <v>8310</v>
      </c>
      <c r="R916" t="s">
        <v>8318</v>
      </c>
      <c r="S916" s="14">
        <f t="shared" si="73"/>
        <v>41004.139108796298</v>
      </c>
      <c r="T916" s="14">
        <f t="shared" si="74"/>
        <v>41934.959756944445</v>
      </c>
      <c r="U916">
        <f t="shared" si="70"/>
        <v>2012</v>
      </c>
    </row>
    <row r="917" spans="1:21" ht="45" hidden="1" x14ac:dyDescent="0.25">
      <c r="A917">
        <v>914</v>
      </c>
      <c r="B917" s="3" t="s">
        <v>915</v>
      </c>
      <c r="C917" s="3" t="s">
        <v>5024</v>
      </c>
      <c r="D917" s="6">
        <v>1500</v>
      </c>
      <c r="E917" s="8">
        <v>0</v>
      </c>
      <c r="F917" t="s">
        <v>8220</v>
      </c>
      <c r="G917" t="s">
        <v>8223</v>
      </c>
      <c r="H917" t="s">
        <v>8245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8276</v>
      </c>
      <c r="O917">
        <f t="shared" si="71"/>
        <v>0</v>
      </c>
      <c r="P917">
        <f t="shared" si="72"/>
        <v>0</v>
      </c>
      <c r="Q917" s="10" t="s">
        <v>8310</v>
      </c>
      <c r="R917" t="s">
        <v>8318</v>
      </c>
      <c r="S917" s="14">
        <f t="shared" si="73"/>
        <v>41116.763275462967</v>
      </c>
      <c r="T917" s="14">
        <f t="shared" si="74"/>
        <v>41288.942928240744</v>
      </c>
      <c r="U917">
        <f t="shared" si="70"/>
        <v>2012</v>
      </c>
    </row>
    <row r="918" spans="1:21" ht="45" hidden="1" x14ac:dyDescent="0.25">
      <c r="A918">
        <v>915</v>
      </c>
      <c r="B918" s="3" t="s">
        <v>916</v>
      </c>
      <c r="C918" s="3" t="s">
        <v>5025</v>
      </c>
      <c r="D918" s="6">
        <v>6500</v>
      </c>
      <c r="E918" s="8">
        <v>375</v>
      </c>
      <c r="F918" t="s">
        <v>8220</v>
      </c>
      <c r="G918" t="s">
        <v>8223</v>
      </c>
      <c r="H918" t="s">
        <v>8245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8276</v>
      </c>
      <c r="O918">
        <f t="shared" si="71"/>
        <v>6</v>
      </c>
      <c r="P918">
        <f t="shared" si="72"/>
        <v>41.67</v>
      </c>
      <c r="Q918" s="10" t="s">
        <v>8310</v>
      </c>
      <c r="R918" t="s">
        <v>8318</v>
      </c>
      <c r="S918" s="14">
        <f t="shared" si="73"/>
        <v>40937.679560185185</v>
      </c>
      <c r="T918" s="14">
        <f t="shared" si="74"/>
        <v>41575.880914351852</v>
      </c>
      <c r="U918">
        <f t="shared" si="70"/>
        <v>2012</v>
      </c>
    </row>
    <row r="919" spans="1:21" ht="45" hidden="1" x14ac:dyDescent="0.25">
      <c r="A919">
        <v>916</v>
      </c>
      <c r="B919" s="3" t="s">
        <v>917</v>
      </c>
      <c r="C919" s="3" t="s">
        <v>5026</v>
      </c>
      <c r="D919" s="6">
        <v>3300</v>
      </c>
      <c r="E919" s="8">
        <v>0</v>
      </c>
      <c r="F919" t="s">
        <v>8220</v>
      </c>
      <c r="G919" t="s">
        <v>8223</v>
      </c>
      <c r="H919" t="s">
        <v>8245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8276</v>
      </c>
      <c r="O919">
        <f t="shared" si="71"/>
        <v>0</v>
      </c>
      <c r="P919">
        <f t="shared" si="72"/>
        <v>0</v>
      </c>
      <c r="Q919" s="10" t="s">
        <v>8310</v>
      </c>
      <c r="R919" t="s">
        <v>8318</v>
      </c>
      <c r="S919" s="14">
        <f t="shared" si="73"/>
        <v>40434.853402777779</v>
      </c>
      <c r="T919" s="14">
        <f t="shared" si="74"/>
        <v>40338.02002314815</v>
      </c>
      <c r="U919">
        <f t="shared" si="70"/>
        <v>2010</v>
      </c>
    </row>
    <row r="920" spans="1:21" ht="60" hidden="1" x14ac:dyDescent="0.25">
      <c r="A920">
        <v>917</v>
      </c>
      <c r="B920" s="3" t="s">
        <v>918</v>
      </c>
      <c r="C920" s="3" t="s">
        <v>5027</v>
      </c>
      <c r="D920" s="6">
        <v>5000</v>
      </c>
      <c r="E920" s="8">
        <v>30</v>
      </c>
      <c r="F920" t="s">
        <v>8220</v>
      </c>
      <c r="G920" t="s">
        <v>8223</v>
      </c>
      <c r="H920" t="s">
        <v>8245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8276</v>
      </c>
      <c r="O920">
        <f t="shared" si="71"/>
        <v>1</v>
      </c>
      <c r="P920">
        <f t="shared" si="72"/>
        <v>30</v>
      </c>
      <c r="Q920" s="10" t="s">
        <v>8310</v>
      </c>
      <c r="R920" t="s">
        <v>8318</v>
      </c>
      <c r="S920" s="14">
        <f t="shared" si="73"/>
        <v>41802.94363425926</v>
      </c>
      <c r="T920" s="14">
        <f t="shared" si="74"/>
        <v>41013.822858796295</v>
      </c>
      <c r="U920">
        <f t="shared" si="70"/>
        <v>2014</v>
      </c>
    </row>
    <row r="921" spans="1:21" ht="60" hidden="1" x14ac:dyDescent="0.25">
      <c r="A921">
        <v>918</v>
      </c>
      <c r="B921" s="3" t="s">
        <v>919</v>
      </c>
      <c r="C921" s="3" t="s">
        <v>5028</v>
      </c>
      <c r="D921" s="6">
        <v>3900</v>
      </c>
      <c r="E921" s="8">
        <v>196</v>
      </c>
      <c r="F921" t="s">
        <v>8220</v>
      </c>
      <c r="G921" t="s">
        <v>8224</v>
      </c>
      <c r="H921" t="s">
        <v>8246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8276</v>
      </c>
      <c r="O921">
        <f t="shared" si="71"/>
        <v>5</v>
      </c>
      <c r="P921">
        <f t="shared" si="72"/>
        <v>19.600000000000001</v>
      </c>
      <c r="Q921" s="10" t="s">
        <v>8310</v>
      </c>
      <c r="R921" t="s">
        <v>8318</v>
      </c>
      <c r="S921" s="14">
        <f t="shared" si="73"/>
        <v>41944.916215277779</v>
      </c>
      <c r="T921" s="14">
        <f t="shared" si="74"/>
        <v>41180.86241898148</v>
      </c>
      <c r="U921">
        <f t="shared" si="70"/>
        <v>2014</v>
      </c>
    </row>
    <row r="922" spans="1:21" hidden="1" x14ac:dyDescent="0.25">
      <c r="A922">
        <v>919</v>
      </c>
      <c r="B922" s="3" t="s">
        <v>920</v>
      </c>
      <c r="C922" s="3" t="s">
        <v>5029</v>
      </c>
      <c r="D922" s="6">
        <v>20000</v>
      </c>
      <c r="E922" s="8">
        <v>100</v>
      </c>
      <c r="F922" t="s">
        <v>8220</v>
      </c>
      <c r="G922" t="s">
        <v>8223</v>
      </c>
      <c r="H922" t="s">
        <v>8245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8276</v>
      </c>
      <c r="O922">
        <f t="shared" si="71"/>
        <v>1</v>
      </c>
      <c r="P922">
        <f t="shared" si="72"/>
        <v>100</v>
      </c>
      <c r="Q922" s="10" t="s">
        <v>8310</v>
      </c>
      <c r="R922" t="s">
        <v>8318</v>
      </c>
      <c r="S922" s="14">
        <f t="shared" si="73"/>
        <v>41227.641724537039</v>
      </c>
      <c r="T922" s="14">
        <f t="shared" si="74"/>
        <v>40978.238067129627</v>
      </c>
      <c r="U922">
        <f t="shared" si="70"/>
        <v>2012</v>
      </c>
    </row>
    <row r="923" spans="1:21" ht="45" hidden="1" x14ac:dyDescent="0.25">
      <c r="A923">
        <v>920</v>
      </c>
      <c r="B923" s="3" t="s">
        <v>921</v>
      </c>
      <c r="C923" s="3" t="s">
        <v>5030</v>
      </c>
      <c r="D923" s="6">
        <v>5500</v>
      </c>
      <c r="E923" s="8">
        <v>0</v>
      </c>
      <c r="F923" t="s">
        <v>8220</v>
      </c>
      <c r="G923" t="s">
        <v>8223</v>
      </c>
      <c r="H923" t="s">
        <v>8245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8276</v>
      </c>
      <c r="O923">
        <f t="shared" si="71"/>
        <v>0</v>
      </c>
      <c r="P923">
        <f t="shared" si="72"/>
        <v>0</v>
      </c>
      <c r="Q923" s="10" t="s">
        <v>8310</v>
      </c>
      <c r="R923" t="s">
        <v>8318</v>
      </c>
      <c r="S923" s="14">
        <f t="shared" si="73"/>
        <v>41562.67155092593</v>
      </c>
      <c r="T923" s="14">
        <f t="shared" si="74"/>
        <v>40312.915578703702</v>
      </c>
      <c r="U923">
        <f t="shared" si="70"/>
        <v>2013</v>
      </c>
    </row>
    <row r="924" spans="1:21" ht="60" hidden="1" x14ac:dyDescent="0.25">
      <c r="A924">
        <v>921</v>
      </c>
      <c r="B924" s="3" t="s">
        <v>922</v>
      </c>
      <c r="C924" s="3" t="s">
        <v>5031</v>
      </c>
      <c r="D924" s="6">
        <v>15000</v>
      </c>
      <c r="E924" s="8">
        <v>4635</v>
      </c>
      <c r="F924" t="s">
        <v>8220</v>
      </c>
      <c r="G924" t="s">
        <v>8223</v>
      </c>
      <c r="H924" t="s">
        <v>8245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8276</v>
      </c>
      <c r="O924">
        <f t="shared" si="71"/>
        <v>31</v>
      </c>
      <c r="P924">
        <f t="shared" si="72"/>
        <v>231.75</v>
      </c>
      <c r="Q924" s="10" t="s">
        <v>8310</v>
      </c>
      <c r="R924" t="s">
        <v>8318</v>
      </c>
      <c r="S924" s="14">
        <f t="shared" si="73"/>
        <v>40847.171018518515</v>
      </c>
      <c r="T924" s="14">
        <f t="shared" si="74"/>
        <v>41680.359976851854</v>
      </c>
      <c r="U924">
        <f t="shared" si="70"/>
        <v>2011</v>
      </c>
    </row>
    <row r="925" spans="1:21" ht="45" hidden="1" x14ac:dyDescent="0.25">
      <c r="A925">
        <v>922</v>
      </c>
      <c r="B925" s="3" t="s">
        <v>923</v>
      </c>
      <c r="C925" s="3" t="s">
        <v>5032</v>
      </c>
      <c r="D925" s="6">
        <v>27000</v>
      </c>
      <c r="E925" s="8">
        <v>5680</v>
      </c>
      <c r="F925" t="s">
        <v>8220</v>
      </c>
      <c r="G925" t="s">
        <v>8223</v>
      </c>
      <c r="H925" t="s">
        <v>8245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8276</v>
      </c>
      <c r="O925">
        <f t="shared" si="71"/>
        <v>21</v>
      </c>
      <c r="P925">
        <f t="shared" si="72"/>
        <v>189.33</v>
      </c>
      <c r="Q925" s="10" t="s">
        <v>8310</v>
      </c>
      <c r="R925" t="s">
        <v>8318</v>
      </c>
      <c r="S925" s="14">
        <f t="shared" si="73"/>
        <v>41878.530011574076</v>
      </c>
      <c r="T925" s="14">
        <f t="shared" si="74"/>
        <v>41310.969270833331</v>
      </c>
      <c r="U925">
        <f t="shared" si="70"/>
        <v>2014</v>
      </c>
    </row>
    <row r="926" spans="1:21" ht="60" hidden="1" x14ac:dyDescent="0.25">
      <c r="A926">
        <v>923</v>
      </c>
      <c r="B926" s="3" t="s">
        <v>924</v>
      </c>
      <c r="C926" s="3" t="s">
        <v>5033</v>
      </c>
      <c r="D926" s="6">
        <v>15000</v>
      </c>
      <c r="E926" s="8">
        <v>330</v>
      </c>
      <c r="F926" t="s">
        <v>8220</v>
      </c>
      <c r="G926" t="s">
        <v>8223</v>
      </c>
      <c r="H926" t="s">
        <v>8245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8276</v>
      </c>
      <c r="O926">
        <f t="shared" si="71"/>
        <v>2</v>
      </c>
      <c r="P926">
        <f t="shared" si="72"/>
        <v>55</v>
      </c>
      <c r="Q926" s="10" t="s">
        <v>8310</v>
      </c>
      <c r="R926" t="s">
        <v>8318</v>
      </c>
      <c r="S926" s="14">
        <f t="shared" si="73"/>
        <v>41934.959756944445</v>
      </c>
      <c r="T926" s="14">
        <f t="shared" si="74"/>
        <v>41711.169085648151</v>
      </c>
      <c r="U926">
        <f t="shared" si="70"/>
        <v>2014</v>
      </c>
    </row>
    <row r="927" spans="1:21" ht="60" hidden="1" x14ac:dyDescent="0.25">
      <c r="A927">
        <v>924</v>
      </c>
      <c r="B927" s="3" t="s">
        <v>925</v>
      </c>
      <c r="C927" s="3" t="s">
        <v>5034</v>
      </c>
      <c r="D927" s="6">
        <v>3000</v>
      </c>
      <c r="E927" s="8">
        <v>327</v>
      </c>
      <c r="F927" t="s">
        <v>8220</v>
      </c>
      <c r="G927" t="s">
        <v>8223</v>
      </c>
      <c r="H927" t="s">
        <v>8245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8276</v>
      </c>
      <c r="O927">
        <f t="shared" si="71"/>
        <v>11</v>
      </c>
      <c r="P927">
        <f t="shared" si="72"/>
        <v>21.8</v>
      </c>
      <c r="Q927" s="10" t="s">
        <v>8310</v>
      </c>
      <c r="R927" t="s">
        <v>8318</v>
      </c>
      <c r="S927" s="14">
        <f t="shared" si="73"/>
        <v>41288.942928240744</v>
      </c>
      <c r="T927" s="14">
        <f t="shared" si="74"/>
        <v>41733.737083333333</v>
      </c>
      <c r="U927">
        <f t="shared" si="70"/>
        <v>2013</v>
      </c>
    </row>
    <row r="928" spans="1:21" ht="45" hidden="1" x14ac:dyDescent="0.25">
      <c r="A928">
        <v>925</v>
      </c>
      <c r="B928" s="3" t="s">
        <v>926</v>
      </c>
      <c r="C928" s="3" t="s">
        <v>5035</v>
      </c>
      <c r="D928" s="6">
        <v>6000</v>
      </c>
      <c r="E928" s="8">
        <v>160</v>
      </c>
      <c r="F928" t="s">
        <v>8220</v>
      </c>
      <c r="G928" t="s">
        <v>8223</v>
      </c>
      <c r="H928" t="s">
        <v>8245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8276</v>
      </c>
      <c r="O928">
        <f t="shared" si="71"/>
        <v>3</v>
      </c>
      <c r="P928">
        <f t="shared" si="72"/>
        <v>32</v>
      </c>
      <c r="Q928" s="10" t="s">
        <v>8310</v>
      </c>
      <c r="R928" t="s">
        <v>8318</v>
      </c>
      <c r="S928" s="14">
        <f t="shared" si="73"/>
        <v>41575.880914351852</v>
      </c>
      <c r="T928" s="14">
        <f t="shared" si="74"/>
        <v>42368.333668981482</v>
      </c>
      <c r="U928">
        <f t="shared" si="70"/>
        <v>2013</v>
      </c>
    </row>
    <row r="929" spans="1:21" ht="60" hidden="1" x14ac:dyDescent="0.25">
      <c r="A929">
        <v>926</v>
      </c>
      <c r="B929" s="3" t="s">
        <v>927</v>
      </c>
      <c r="C929" s="3" t="s">
        <v>5036</v>
      </c>
      <c r="D929" s="6">
        <v>7000</v>
      </c>
      <c r="E929" s="8">
        <v>0</v>
      </c>
      <c r="F929" t="s">
        <v>8220</v>
      </c>
      <c r="G929" t="s">
        <v>8223</v>
      </c>
      <c r="H929" t="s">
        <v>8245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0" t="s">
        <v>8310</v>
      </c>
      <c r="R929" t="s">
        <v>8318</v>
      </c>
      <c r="S929" s="14">
        <f t="shared" si="73"/>
        <v>40338.02002314815</v>
      </c>
      <c r="T929" s="14">
        <f t="shared" si="74"/>
        <v>40883.024178240739</v>
      </c>
      <c r="U929">
        <f t="shared" si="70"/>
        <v>2010</v>
      </c>
    </row>
    <row r="930" spans="1:21" ht="30" hidden="1" x14ac:dyDescent="0.25">
      <c r="A930">
        <v>927</v>
      </c>
      <c r="B930" s="3" t="s">
        <v>928</v>
      </c>
      <c r="C930" s="3" t="s">
        <v>5037</v>
      </c>
      <c r="D930" s="6">
        <v>20000</v>
      </c>
      <c r="E930" s="8">
        <v>0</v>
      </c>
      <c r="F930" t="s">
        <v>8220</v>
      </c>
      <c r="G930" t="s">
        <v>8223</v>
      </c>
      <c r="H930" t="s">
        <v>8245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8276</v>
      </c>
      <c r="O930">
        <f t="shared" si="71"/>
        <v>0</v>
      </c>
      <c r="P930">
        <f t="shared" si="72"/>
        <v>0</v>
      </c>
      <c r="Q930" s="10" t="s">
        <v>8310</v>
      </c>
      <c r="R930" t="s">
        <v>8318</v>
      </c>
      <c r="S930" s="14">
        <f t="shared" si="73"/>
        <v>41013.822858796295</v>
      </c>
      <c r="T930" s="14">
        <f t="shared" si="74"/>
        <v>41551.798113425924</v>
      </c>
      <c r="U930">
        <f t="shared" si="70"/>
        <v>2012</v>
      </c>
    </row>
    <row r="931" spans="1:21" ht="45" hidden="1" x14ac:dyDescent="0.25">
      <c r="A931">
        <v>928</v>
      </c>
      <c r="B931" s="3" t="s">
        <v>929</v>
      </c>
      <c r="C931" s="3" t="s">
        <v>5038</v>
      </c>
      <c r="D931" s="6">
        <v>14500</v>
      </c>
      <c r="E931" s="8">
        <v>1575</v>
      </c>
      <c r="F931" t="s">
        <v>8220</v>
      </c>
      <c r="G931" t="s">
        <v>8223</v>
      </c>
      <c r="H931" t="s">
        <v>8245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8276</v>
      </c>
      <c r="O931">
        <f t="shared" si="71"/>
        <v>11</v>
      </c>
      <c r="P931">
        <f t="shared" si="72"/>
        <v>56.25</v>
      </c>
      <c r="Q931" s="10" t="s">
        <v>8310</v>
      </c>
      <c r="R931" t="s">
        <v>8318</v>
      </c>
      <c r="S931" s="14">
        <f t="shared" si="73"/>
        <v>41180.86241898148</v>
      </c>
      <c r="T931" s="14">
        <f t="shared" si="74"/>
        <v>41124.479722222226</v>
      </c>
      <c r="U931">
        <f t="shared" si="70"/>
        <v>2012</v>
      </c>
    </row>
    <row r="932" spans="1:21" ht="45" hidden="1" x14ac:dyDescent="0.25">
      <c r="A932">
        <v>929</v>
      </c>
      <c r="B932" s="3" t="s">
        <v>930</v>
      </c>
      <c r="C932" s="3" t="s">
        <v>5039</v>
      </c>
      <c r="D932" s="6">
        <v>500</v>
      </c>
      <c r="E932" s="8">
        <v>0</v>
      </c>
      <c r="F932" t="s">
        <v>8220</v>
      </c>
      <c r="G932" t="s">
        <v>8223</v>
      </c>
      <c r="H932" t="s">
        <v>8245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8276</v>
      </c>
      <c r="O932">
        <f t="shared" si="71"/>
        <v>0</v>
      </c>
      <c r="P932">
        <f t="shared" si="72"/>
        <v>0</v>
      </c>
      <c r="Q932" s="10" t="s">
        <v>8310</v>
      </c>
      <c r="R932" t="s">
        <v>8318</v>
      </c>
      <c r="S932" s="14">
        <f t="shared" si="73"/>
        <v>40978.238067129627</v>
      </c>
      <c r="T932" s="14">
        <f t="shared" si="74"/>
        <v>41416.763171296298</v>
      </c>
      <c r="U932">
        <f t="shared" si="70"/>
        <v>2012</v>
      </c>
    </row>
    <row r="933" spans="1:21" ht="60" hidden="1" x14ac:dyDescent="0.25">
      <c r="A933">
        <v>930</v>
      </c>
      <c r="B933" s="3" t="s">
        <v>931</v>
      </c>
      <c r="C933" s="3" t="s">
        <v>5040</v>
      </c>
      <c r="D933" s="6">
        <v>900</v>
      </c>
      <c r="E933" s="8">
        <v>345</v>
      </c>
      <c r="F933" t="s">
        <v>8220</v>
      </c>
      <c r="G933" t="s">
        <v>8223</v>
      </c>
      <c r="H933" t="s">
        <v>8245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8276</v>
      </c>
      <c r="O933">
        <f t="shared" si="71"/>
        <v>38</v>
      </c>
      <c r="P933">
        <f t="shared" si="72"/>
        <v>69</v>
      </c>
      <c r="Q933" s="10" t="s">
        <v>8310</v>
      </c>
      <c r="R933" t="s">
        <v>8318</v>
      </c>
      <c r="S933" s="14">
        <f t="shared" si="73"/>
        <v>40312.915578703702</v>
      </c>
      <c r="T933" s="14">
        <f t="shared" si="74"/>
        <v>42182.008402777778</v>
      </c>
      <c r="U933">
        <f t="shared" si="70"/>
        <v>2010</v>
      </c>
    </row>
    <row r="934" spans="1:21" ht="45" hidden="1" x14ac:dyDescent="0.25">
      <c r="A934">
        <v>931</v>
      </c>
      <c r="B934" s="3" t="s">
        <v>932</v>
      </c>
      <c r="C934" s="3" t="s">
        <v>5041</v>
      </c>
      <c r="D934" s="6">
        <v>2000</v>
      </c>
      <c r="E934" s="8">
        <v>131</v>
      </c>
      <c r="F934" t="s">
        <v>8220</v>
      </c>
      <c r="G934" t="s">
        <v>8224</v>
      </c>
      <c r="H934" t="s">
        <v>8246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8276</v>
      </c>
      <c r="O934">
        <f t="shared" si="71"/>
        <v>7</v>
      </c>
      <c r="P934">
        <f t="shared" si="72"/>
        <v>18.71</v>
      </c>
      <c r="Q934" s="10" t="s">
        <v>8310</v>
      </c>
      <c r="R934" t="s">
        <v>8318</v>
      </c>
      <c r="S934" s="14">
        <f t="shared" si="73"/>
        <v>41680.359976851854</v>
      </c>
      <c r="T934" s="14">
        <f t="shared" si="74"/>
        <v>42746.096585648149</v>
      </c>
      <c r="U934">
        <f t="shared" si="70"/>
        <v>2014</v>
      </c>
    </row>
    <row r="935" spans="1:21" ht="45" hidden="1" x14ac:dyDescent="0.25">
      <c r="A935">
        <v>932</v>
      </c>
      <c r="B935" s="3" t="s">
        <v>933</v>
      </c>
      <c r="C935" s="3" t="s">
        <v>5042</v>
      </c>
      <c r="D935" s="6">
        <v>9500</v>
      </c>
      <c r="E935" s="8">
        <v>1381</v>
      </c>
      <c r="F935" t="s">
        <v>8220</v>
      </c>
      <c r="G935" t="s">
        <v>8223</v>
      </c>
      <c r="H935" t="s">
        <v>8245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8276</v>
      </c>
      <c r="O935">
        <f t="shared" si="71"/>
        <v>15</v>
      </c>
      <c r="P935">
        <f t="shared" si="72"/>
        <v>46.03</v>
      </c>
      <c r="Q935" s="10" t="s">
        <v>8310</v>
      </c>
      <c r="R935" t="s">
        <v>8318</v>
      </c>
      <c r="S935" s="14">
        <f t="shared" si="73"/>
        <v>41310.969270833331</v>
      </c>
      <c r="T935" s="14">
        <f t="shared" si="74"/>
        <v>42382.843287037031</v>
      </c>
      <c r="U935">
        <f t="shared" si="70"/>
        <v>2013</v>
      </c>
    </row>
    <row r="936" spans="1:21" ht="60" hidden="1" x14ac:dyDescent="0.25">
      <c r="A936">
        <v>933</v>
      </c>
      <c r="B936" s="3" t="s">
        <v>934</v>
      </c>
      <c r="C936" s="3" t="s">
        <v>5043</v>
      </c>
      <c r="D936" s="6">
        <v>2000</v>
      </c>
      <c r="E936" s="8">
        <v>120</v>
      </c>
      <c r="F936" t="s">
        <v>8220</v>
      </c>
      <c r="G936" t="s">
        <v>8223</v>
      </c>
      <c r="H936" t="s">
        <v>8245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8276</v>
      </c>
      <c r="O936">
        <f t="shared" si="71"/>
        <v>6</v>
      </c>
      <c r="P936">
        <f t="shared" si="72"/>
        <v>60</v>
      </c>
      <c r="Q936" s="10" t="s">
        <v>8310</v>
      </c>
      <c r="R936" t="s">
        <v>8318</v>
      </c>
      <c r="S936" s="14">
        <f t="shared" si="73"/>
        <v>41711.169085648151</v>
      </c>
      <c r="T936" s="14">
        <f t="shared" si="74"/>
        <v>42673.66788194445</v>
      </c>
      <c r="U936">
        <f t="shared" si="70"/>
        <v>2014</v>
      </c>
    </row>
    <row r="937" spans="1:21" ht="60" hidden="1" x14ac:dyDescent="0.25">
      <c r="A937">
        <v>934</v>
      </c>
      <c r="B937" s="3" t="s">
        <v>935</v>
      </c>
      <c r="C937" s="3" t="s">
        <v>5044</v>
      </c>
      <c r="D937" s="6">
        <v>5000</v>
      </c>
      <c r="E937" s="8">
        <v>1520</v>
      </c>
      <c r="F937" t="s">
        <v>8220</v>
      </c>
      <c r="G937" t="s">
        <v>8228</v>
      </c>
      <c r="H937" t="s">
        <v>8250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8276</v>
      </c>
      <c r="O937">
        <f t="shared" si="71"/>
        <v>30</v>
      </c>
      <c r="P937">
        <f t="shared" si="72"/>
        <v>50.67</v>
      </c>
      <c r="Q937" s="10" t="s">
        <v>8310</v>
      </c>
      <c r="R937" t="s">
        <v>8318</v>
      </c>
      <c r="S937" s="14">
        <f t="shared" si="73"/>
        <v>41733.737083333333</v>
      </c>
      <c r="T937" s="14">
        <f t="shared" si="74"/>
        <v>42444.583912037036</v>
      </c>
      <c r="U937">
        <f t="shared" si="70"/>
        <v>2014</v>
      </c>
    </row>
    <row r="938" spans="1:21" ht="60" hidden="1" x14ac:dyDescent="0.25">
      <c r="A938">
        <v>935</v>
      </c>
      <c r="B938" s="3" t="s">
        <v>936</v>
      </c>
      <c r="C938" s="3" t="s">
        <v>5045</v>
      </c>
      <c r="D938" s="6">
        <v>3500</v>
      </c>
      <c r="E938" s="8">
        <v>50</v>
      </c>
      <c r="F938" t="s">
        <v>8220</v>
      </c>
      <c r="G938" t="s">
        <v>8223</v>
      </c>
      <c r="H938" t="s">
        <v>8245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8276</v>
      </c>
      <c r="O938">
        <f t="shared" si="71"/>
        <v>1</v>
      </c>
      <c r="P938">
        <f t="shared" si="72"/>
        <v>25</v>
      </c>
      <c r="Q938" s="10" t="s">
        <v>8310</v>
      </c>
      <c r="R938" t="s">
        <v>8318</v>
      </c>
      <c r="S938" s="14">
        <f t="shared" si="73"/>
        <v>42368.333668981482</v>
      </c>
      <c r="T938" s="14">
        <f t="shared" si="74"/>
        <v>42732.872986111113</v>
      </c>
      <c r="U938">
        <f t="shared" si="70"/>
        <v>2015</v>
      </c>
    </row>
    <row r="939" spans="1:21" ht="45" hidden="1" x14ac:dyDescent="0.25">
      <c r="A939">
        <v>936</v>
      </c>
      <c r="B939" s="3" t="s">
        <v>937</v>
      </c>
      <c r="C939" s="3" t="s">
        <v>5046</v>
      </c>
      <c r="D939" s="6">
        <v>1400</v>
      </c>
      <c r="E939" s="8">
        <v>0</v>
      </c>
      <c r="F939" t="s">
        <v>8220</v>
      </c>
      <c r="G939" t="s">
        <v>8223</v>
      </c>
      <c r="H939" t="s">
        <v>8245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8276</v>
      </c>
      <c r="O939">
        <f t="shared" si="71"/>
        <v>0</v>
      </c>
      <c r="P939">
        <f t="shared" si="72"/>
        <v>0</v>
      </c>
      <c r="Q939" s="10" t="s">
        <v>8310</v>
      </c>
      <c r="R939" t="s">
        <v>8318</v>
      </c>
      <c r="S939" s="14">
        <f t="shared" si="73"/>
        <v>40883.024178240739</v>
      </c>
      <c r="T939" s="14">
        <f t="shared" si="74"/>
        <v>42592.750555555554</v>
      </c>
      <c r="U939">
        <f t="shared" si="70"/>
        <v>2011</v>
      </c>
    </row>
    <row r="940" spans="1:21" ht="45" hidden="1" x14ac:dyDescent="0.25">
      <c r="A940">
        <v>937</v>
      </c>
      <c r="B940" s="3" t="s">
        <v>938</v>
      </c>
      <c r="C940" s="3" t="s">
        <v>5047</v>
      </c>
      <c r="D940" s="6">
        <v>3500</v>
      </c>
      <c r="E940" s="8">
        <v>40</v>
      </c>
      <c r="F940" t="s">
        <v>8220</v>
      </c>
      <c r="G940" t="s">
        <v>8223</v>
      </c>
      <c r="H940" t="s">
        <v>8245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8276</v>
      </c>
      <c r="O940">
        <f t="shared" si="71"/>
        <v>1</v>
      </c>
      <c r="P940">
        <f t="shared" si="72"/>
        <v>20</v>
      </c>
      <c r="Q940" s="10" t="s">
        <v>8310</v>
      </c>
      <c r="R940" t="s">
        <v>8318</v>
      </c>
      <c r="S940" s="14">
        <f t="shared" si="73"/>
        <v>41551.798113425924</v>
      </c>
      <c r="T940" s="14">
        <f t="shared" si="74"/>
        <v>42491.781319444446</v>
      </c>
      <c r="U940">
        <f t="shared" si="70"/>
        <v>2013</v>
      </c>
    </row>
    <row r="941" spans="1:21" ht="45" hidden="1" x14ac:dyDescent="0.25">
      <c r="A941">
        <v>938</v>
      </c>
      <c r="B941" s="3" t="s">
        <v>939</v>
      </c>
      <c r="C941" s="3" t="s">
        <v>5048</v>
      </c>
      <c r="D941" s="6">
        <v>7000</v>
      </c>
      <c r="E941" s="8">
        <v>25</v>
      </c>
      <c r="F941" t="s">
        <v>8220</v>
      </c>
      <c r="G941" t="s">
        <v>8223</v>
      </c>
      <c r="H941" t="s">
        <v>8245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8276</v>
      </c>
      <c r="O941">
        <f t="shared" si="71"/>
        <v>0</v>
      </c>
      <c r="P941">
        <f t="shared" si="72"/>
        <v>25</v>
      </c>
      <c r="Q941" s="10" t="s">
        <v>8310</v>
      </c>
      <c r="R941" t="s">
        <v>8318</v>
      </c>
      <c r="S941" s="14">
        <f t="shared" si="73"/>
        <v>41124.479722222226</v>
      </c>
      <c r="T941" s="14">
        <f t="shared" si="74"/>
        <v>42411.828287037039</v>
      </c>
      <c r="U941">
        <f t="shared" si="70"/>
        <v>2012</v>
      </c>
    </row>
    <row r="942" spans="1:21" ht="60" hidden="1" x14ac:dyDescent="0.25">
      <c r="A942">
        <v>939</v>
      </c>
      <c r="B942" s="3" t="s">
        <v>940</v>
      </c>
      <c r="C942" s="3" t="s">
        <v>5049</v>
      </c>
      <c r="D942" s="6">
        <v>2750</v>
      </c>
      <c r="E942" s="8">
        <v>40</v>
      </c>
      <c r="F942" t="s">
        <v>8220</v>
      </c>
      <c r="G942" t="s">
        <v>8223</v>
      </c>
      <c r="H942" t="s">
        <v>8245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8276</v>
      </c>
      <c r="O942">
        <f t="shared" si="71"/>
        <v>1</v>
      </c>
      <c r="P942">
        <f t="shared" si="72"/>
        <v>20</v>
      </c>
      <c r="Q942" s="10" t="s">
        <v>8310</v>
      </c>
      <c r="R942" t="s">
        <v>8318</v>
      </c>
      <c r="S942" s="14">
        <f t="shared" si="73"/>
        <v>41416.763171296298</v>
      </c>
      <c r="T942" s="14">
        <f t="shared" si="74"/>
        <v>42361.043703703705</v>
      </c>
      <c r="U942">
        <f t="shared" si="70"/>
        <v>2013</v>
      </c>
    </row>
    <row r="943" spans="1:21" ht="45" hidden="1" x14ac:dyDescent="0.25">
      <c r="A943">
        <v>940</v>
      </c>
      <c r="B943" s="3" t="s">
        <v>941</v>
      </c>
      <c r="C943" s="3" t="s">
        <v>5050</v>
      </c>
      <c r="D943" s="6">
        <v>9000</v>
      </c>
      <c r="E943" s="8">
        <v>1544</v>
      </c>
      <c r="F943" t="s">
        <v>8220</v>
      </c>
      <c r="G943" t="s">
        <v>8223</v>
      </c>
      <c r="H943" t="s">
        <v>8245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8271</v>
      </c>
      <c r="O943">
        <f t="shared" si="71"/>
        <v>17</v>
      </c>
      <c r="P943">
        <f t="shared" si="72"/>
        <v>110.29</v>
      </c>
      <c r="Q943" s="10" t="s">
        <v>8329</v>
      </c>
      <c r="R943" t="s">
        <v>8350</v>
      </c>
      <c r="S943" s="14">
        <f t="shared" si="73"/>
        <v>42182.008402777778</v>
      </c>
      <c r="T943" s="14">
        <f t="shared" si="74"/>
        <v>42356.750706018516</v>
      </c>
      <c r="U943">
        <f t="shared" si="70"/>
        <v>2015</v>
      </c>
    </row>
    <row r="944" spans="1:21" ht="60" hidden="1" x14ac:dyDescent="0.25">
      <c r="A944">
        <v>941</v>
      </c>
      <c r="B944" s="3" t="s">
        <v>942</v>
      </c>
      <c r="C944" s="3" t="s">
        <v>5051</v>
      </c>
      <c r="D944" s="6">
        <v>50000</v>
      </c>
      <c r="E944" s="8">
        <v>1161</v>
      </c>
      <c r="F944" t="s">
        <v>8220</v>
      </c>
      <c r="G944" t="s">
        <v>8223</v>
      </c>
      <c r="H944" t="s">
        <v>8245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8271</v>
      </c>
      <c r="O944">
        <f t="shared" si="71"/>
        <v>2</v>
      </c>
      <c r="P944">
        <f t="shared" si="72"/>
        <v>37.450000000000003</v>
      </c>
      <c r="Q944" s="10" t="s">
        <v>8329</v>
      </c>
      <c r="R944" t="s">
        <v>8350</v>
      </c>
      <c r="S944" s="14">
        <f t="shared" si="73"/>
        <v>42746.096585648149</v>
      </c>
      <c r="T944" s="14">
        <f t="shared" si="74"/>
        <v>42480.653611111105</v>
      </c>
      <c r="U944">
        <f t="shared" si="70"/>
        <v>2017</v>
      </c>
    </row>
    <row r="945" spans="1:21" ht="60" hidden="1" x14ac:dyDescent="0.25">
      <c r="A945">
        <v>942</v>
      </c>
      <c r="B945" s="3" t="s">
        <v>943</v>
      </c>
      <c r="C945" s="3" t="s">
        <v>5052</v>
      </c>
      <c r="D945" s="6">
        <v>7500</v>
      </c>
      <c r="E945" s="8">
        <v>668</v>
      </c>
      <c r="F945" t="s">
        <v>8220</v>
      </c>
      <c r="G945" t="s">
        <v>8223</v>
      </c>
      <c r="H945" t="s">
        <v>8245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8271</v>
      </c>
      <c r="O945">
        <f t="shared" si="71"/>
        <v>9</v>
      </c>
      <c r="P945">
        <f t="shared" si="72"/>
        <v>41.75</v>
      </c>
      <c r="Q945" s="10" t="s">
        <v>8329</v>
      </c>
      <c r="R945" t="s">
        <v>8350</v>
      </c>
      <c r="S945" s="14">
        <f t="shared" si="73"/>
        <v>42382.843287037031</v>
      </c>
      <c r="T945" s="14">
        <f t="shared" si="74"/>
        <v>42662.613564814819</v>
      </c>
      <c r="U945">
        <f t="shared" si="70"/>
        <v>2016</v>
      </c>
    </row>
    <row r="946" spans="1:21" ht="30" hidden="1" x14ac:dyDescent="0.25">
      <c r="A946">
        <v>943</v>
      </c>
      <c r="B946" s="3" t="s">
        <v>944</v>
      </c>
      <c r="C946" s="3" t="s">
        <v>5053</v>
      </c>
      <c r="D946" s="6">
        <v>3000</v>
      </c>
      <c r="E946" s="8">
        <v>289</v>
      </c>
      <c r="F946" t="s">
        <v>8220</v>
      </c>
      <c r="G946" t="s">
        <v>8223</v>
      </c>
      <c r="H946" t="s">
        <v>8245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8271</v>
      </c>
      <c r="O946">
        <f t="shared" si="71"/>
        <v>10</v>
      </c>
      <c r="P946">
        <f t="shared" si="72"/>
        <v>24.08</v>
      </c>
      <c r="Q946" s="10" t="s">
        <v>8329</v>
      </c>
      <c r="R946" t="s">
        <v>8350</v>
      </c>
      <c r="S946" s="14">
        <f t="shared" si="73"/>
        <v>42673.66788194445</v>
      </c>
      <c r="T946" s="14">
        <f t="shared" si="74"/>
        <v>41999.164340277777</v>
      </c>
      <c r="U946">
        <f t="shared" si="70"/>
        <v>2016</v>
      </c>
    </row>
    <row r="947" spans="1:21" ht="45" hidden="1" x14ac:dyDescent="0.25">
      <c r="A947">
        <v>944</v>
      </c>
      <c r="B947" s="3" t="s">
        <v>945</v>
      </c>
      <c r="C947" s="3" t="s">
        <v>5054</v>
      </c>
      <c r="D947" s="6">
        <v>50000</v>
      </c>
      <c r="E947" s="8">
        <v>6663</v>
      </c>
      <c r="F947" t="s">
        <v>8220</v>
      </c>
      <c r="G947" t="s">
        <v>8223</v>
      </c>
      <c r="H947" t="s">
        <v>8245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8271</v>
      </c>
      <c r="O947">
        <f t="shared" si="71"/>
        <v>13</v>
      </c>
      <c r="P947">
        <f t="shared" si="72"/>
        <v>69.41</v>
      </c>
      <c r="Q947" s="10" t="s">
        <v>8329</v>
      </c>
      <c r="R947" t="s">
        <v>8350</v>
      </c>
      <c r="S947" s="14">
        <f t="shared" si="73"/>
        <v>42444.583912037036</v>
      </c>
      <c r="T947" s="14">
        <f t="shared" si="74"/>
        <v>42194.833784722221</v>
      </c>
      <c r="U947">
        <f t="shared" si="70"/>
        <v>2016</v>
      </c>
    </row>
    <row r="948" spans="1:21" ht="45" hidden="1" x14ac:dyDescent="0.25">
      <c r="A948">
        <v>945</v>
      </c>
      <c r="B948" s="3" t="s">
        <v>946</v>
      </c>
      <c r="C948" s="3" t="s">
        <v>5055</v>
      </c>
      <c r="D948" s="6">
        <v>100000</v>
      </c>
      <c r="E948" s="8">
        <v>2484</v>
      </c>
      <c r="F948" t="s">
        <v>8220</v>
      </c>
      <c r="G948" t="s">
        <v>8229</v>
      </c>
      <c r="H948" t="s">
        <v>8248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8271</v>
      </c>
      <c r="O948">
        <f t="shared" si="71"/>
        <v>2</v>
      </c>
      <c r="P948">
        <f t="shared" si="72"/>
        <v>155.25</v>
      </c>
      <c r="Q948" s="10" t="s">
        <v>8329</v>
      </c>
      <c r="R948" t="s">
        <v>8350</v>
      </c>
      <c r="S948" s="14">
        <f t="shared" si="73"/>
        <v>42732.872986111113</v>
      </c>
      <c r="T948" s="14">
        <f t="shared" si="74"/>
        <v>42586.295138888891</v>
      </c>
      <c r="U948">
        <f t="shared" si="70"/>
        <v>2016</v>
      </c>
    </row>
    <row r="949" spans="1:21" ht="45" hidden="1" x14ac:dyDescent="0.25">
      <c r="A949">
        <v>946</v>
      </c>
      <c r="B949" s="3" t="s">
        <v>947</v>
      </c>
      <c r="C949" s="3" t="s">
        <v>5056</v>
      </c>
      <c r="D949" s="6">
        <v>15000</v>
      </c>
      <c r="E949" s="8">
        <v>286</v>
      </c>
      <c r="F949" t="s">
        <v>8220</v>
      </c>
      <c r="G949" t="s">
        <v>8223</v>
      </c>
      <c r="H949" t="s">
        <v>8245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8271</v>
      </c>
      <c r="O949">
        <f t="shared" si="71"/>
        <v>2</v>
      </c>
      <c r="P949">
        <f t="shared" si="72"/>
        <v>57.2</v>
      </c>
      <c r="Q949" s="10" t="s">
        <v>8329</v>
      </c>
      <c r="R949" t="s">
        <v>8350</v>
      </c>
      <c r="S949" s="14">
        <f t="shared" si="73"/>
        <v>42592.750555555554</v>
      </c>
      <c r="T949" s="14">
        <f t="shared" si="74"/>
        <v>42060.913877314815</v>
      </c>
      <c r="U949">
        <f t="shared" si="70"/>
        <v>2016</v>
      </c>
    </row>
    <row r="950" spans="1:21" ht="60" hidden="1" x14ac:dyDescent="0.25">
      <c r="A950">
        <v>947</v>
      </c>
      <c r="B950" s="3" t="s">
        <v>948</v>
      </c>
      <c r="C950" s="3" t="s">
        <v>5057</v>
      </c>
      <c r="D950" s="6">
        <v>850</v>
      </c>
      <c r="E950" s="8">
        <v>0</v>
      </c>
      <c r="F950" t="s">
        <v>8220</v>
      </c>
      <c r="G950" t="s">
        <v>8223</v>
      </c>
      <c r="H950" t="s">
        <v>8245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8271</v>
      </c>
      <c r="O950">
        <f t="shared" si="71"/>
        <v>0</v>
      </c>
      <c r="P950">
        <f t="shared" si="72"/>
        <v>0</v>
      </c>
      <c r="Q950" s="10" t="s">
        <v>8329</v>
      </c>
      <c r="R950" t="s">
        <v>8350</v>
      </c>
      <c r="S950" s="14">
        <f t="shared" si="73"/>
        <v>42491.781319444446</v>
      </c>
      <c r="T950" s="14">
        <f t="shared" si="74"/>
        <v>42660.552465277782</v>
      </c>
      <c r="U950">
        <f t="shared" si="70"/>
        <v>2016</v>
      </c>
    </row>
    <row r="951" spans="1:21" ht="60" hidden="1" x14ac:dyDescent="0.25">
      <c r="A951">
        <v>948</v>
      </c>
      <c r="B951" s="3" t="s">
        <v>949</v>
      </c>
      <c r="C951" s="3" t="s">
        <v>5058</v>
      </c>
      <c r="D951" s="6">
        <v>4000</v>
      </c>
      <c r="E951" s="8">
        <v>480</v>
      </c>
      <c r="F951" t="s">
        <v>8220</v>
      </c>
      <c r="G951" t="s">
        <v>8232</v>
      </c>
      <c r="H951" t="s">
        <v>8248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8271</v>
      </c>
      <c r="O951">
        <f t="shared" si="71"/>
        <v>12</v>
      </c>
      <c r="P951">
        <f t="shared" si="72"/>
        <v>60</v>
      </c>
      <c r="Q951" s="10" t="s">
        <v>8329</v>
      </c>
      <c r="R951" t="s">
        <v>8350</v>
      </c>
      <c r="S951" s="14">
        <f t="shared" si="73"/>
        <v>42411.828287037039</v>
      </c>
      <c r="T951" s="14">
        <f t="shared" si="74"/>
        <v>42082.802812499998</v>
      </c>
      <c r="U951">
        <f t="shared" si="70"/>
        <v>2016</v>
      </c>
    </row>
    <row r="952" spans="1:21" ht="45" hidden="1" x14ac:dyDescent="0.25">
      <c r="A952">
        <v>949</v>
      </c>
      <c r="B952" s="3" t="s">
        <v>950</v>
      </c>
      <c r="C952" s="3" t="s">
        <v>5059</v>
      </c>
      <c r="D952" s="6">
        <v>20000</v>
      </c>
      <c r="E952" s="8">
        <v>273</v>
      </c>
      <c r="F952" t="s">
        <v>8220</v>
      </c>
      <c r="G952" t="s">
        <v>8235</v>
      </c>
      <c r="H952" t="s">
        <v>8248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8271</v>
      </c>
      <c r="O952">
        <f t="shared" si="71"/>
        <v>1</v>
      </c>
      <c r="P952">
        <f t="shared" si="72"/>
        <v>39</v>
      </c>
      <c r="Q952" s="10" t="s">
        <v>8329</v>
      </c>
      <c r="R952" t="s">
        <v>8350</v>
      </c>
      <c r="S952" s="14">
        <f t="shared" si="73"/>
        <v>42361.043703703705</v>
      </c>
      <c r="T952" s="14">
        <f t="shared" si="74"/>
        <v>41993.174363425926</v>
      </c>
      <c r="U952">
        <f t="shared" si="70"/>
        <v>2015</v>
      </c>
    </row>
    <row r="953" spans="1:21" ht="45" hidden="1" x14ac:dyDescent="0.25">
      <c r="A953">
        <v>950</v>
      </c>
      <c r="B953" s="3" t="s">
        <v>951</v>
      </c>
      <c r="C953" s="3" t="s">
        <v>5060</v>
      </c>
      <c r="D953" s="6">
        <v>5000</v>
      </c>
      <c r="E953" s="8">
        <v>1402</v>
      </c>
      <c r="F953" t="s">
        <v>8220</v>
      </c>
      <c r="G953" t="s">
        <v>8228</v>
      </c>
      <c r="H953" t="s">
        <v>8250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8271</v>
      </c>
      <c r="O953">
        <f t="shared" si="71"/>
        <v>28</v>
      </c>
      <c r="P953">
        <f t="shared" si="72"/>
        <v>58.42</v>
      </c>
      <c r="Q953" s="10" t="s">
        <v>8329</v>
      </c>
      <c r="R953" t="s">
        <v>8350</v>
      </c>
      <c r="S953" s="14">
        <f t="shared" si="73"/>
        <v>42356.750706018516</v>
      </c>
      <c r="T953" s="14">
        <f t="shared" si="74"/>
        <v>42766.626793981486</v>
      </c>
      <c r="U953">
        <f t="shared" si="70"/>
        <v>2015</v>
      </c>
    </row>
    <row r="954" spans="1:21" hidden="1" x14ac:dyDescent="0.25">
      <c r="A954">
        <v>951</v>
      </c>
      <c r="B954" s="3" t="s">
        <v>952</v>
      </c>
      <c r="C954" s="3" t="s">
        <v>5061</v>
      </c>
      <c r="D954" s="6">
        <v>50000</v>
      </c>
      <c r="E954" s="8">
        <v>19195</v>
      </c>
      <c r="F954" t="s">
        <v>8220</v>
      </c>
      <c r="G954" t="s">
        <v>8223</v>
      </c>
      <c r="H954" t="s">
        <v>8245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8271</v>
      </c>
      <c r="O954">
        <f t="shared" si="71"/>
        <v>38</v>
      </c>
      <c r="P954">
        <f t="shared" si="72"/>
        <v>158.63999999999999</v>
      </c>
      <c r="Q954" s="10" t="s">
        <v>8329</v>
      </c>
      <c r="R954" t="s">
        <v>8350</v>
      </c>
      <c r="S954" s="14">
        <f t="shared" si="73"/>
        <v>42480.653611111105</v>
      </c>
      <c r="T954" s="14">
        <f t="shared" si="74"/>
        <v>42740.693692129629</v>
      </c>
      <c r="U954">
        <f t="shared" si="70"/>
        <v>2016</v>
      </c>
    </row>
    <row r="955" spans="1:21" ht="30" hidden="1" x14ac:dyDescent="0.25">
      <c r="A955">
        <v>952</v>
      </c>
      <c r="B955" s="3" t="s">
        <v>953</v>
      </c>
      <c r="C955" s="3" t="s">
        <v>5062</v>
      </c>
      <c r="D955" s="6">
        <v>49000</v>
      </c>
      <c r="E955" s="8">
        <v>19572</v>
      </c>
      <c r="F955" t="s">
        <v>8220</v>
      </c>
      <c r="G955" t="s">
        <v>8223</v>
      </c>
      <c r="H955" t="s">
        <v>8245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8271</v>
      </c>
      <c r="O955">
        <f t="shared" si="71"/>
        <v>40</v>
      </c>
      <c r="P955">
        <f t="shared" si="72"/>
        <v>99.86</v>
      </c>
      <c r="Q955" s="10" t="s">
        <v>8329</v>
      </c>
      <c r="R955" t="s">
        <v>8350</v>
      </c>
      <c r="S955" s="14">
        <f t="shared" si="73"/>
        <v>42662.613564814819</v>
      </c>
      <c r="T955" s="14">
        <f t="shared" si="74"/>
        <v>42373.712418981479</v>
      </c>
      <c r="U955">
        <f t="shared" si="70"/>
        <v>2016</v>
      </c>
    </row>
    <row r="956" spans="1:21" ht="45" hidden="1" x14ac:dyDescent="0.25">
      <c r="A956">
        <v>953</v>
      </c>
      <c r="B956" s="3" t="s">
        <v>954</v>
      </c>
      <c r="C956" s="3" t="s">
        <v>5063</v>
      </c>
      <c r="D956" s="6">
        <v>15000</v>
      </c>
      <c r="E956" s="8">
        <v>126</v>
      </c>
      <c r="F956" t="s">
        <v>8220</v>
      </c>
      <c r="G956" t="s">
        <v>8223</v>
      </c>
      <c r="H956" t="s">
        <v>8245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8271</v>
      </c>
      <c r="O956">
        <f t="shared" si="71"/>
        <v>1</v>
      </c>
      <c r="P956">
        <f t="shared" si="72"/>
        <v>25.2</v>
      </c>
      <c r="Q956" s="10" t="s">
        <v>8329</v>
      </c>
      <c r="R956" t="s">
        <v>8350</v>
      </c>
      <c r="S956" s="14">
        <f t="shared" si="73"/>
        <v>41999.164340277777</v>
      </c>
      <c r="T956" s="14">
        <f t="shared" si="74"/>
        <v>42625.635636574079</v>
      </c>
      <c r="U956">
        <f t="shared" si="70"/>
        <v>2014</v>
      </c>
    </row>
    <row r="957" spans="1:21" ht="45" hidden="1" x14ac:dyDescent="0.25">
      <c r="A957">
        <v>954</v>
      </c>
      <c r="B957" s="3" t="s">
        <v>955</v>
      </c>
      <c r="C957" s="3" t="s">
        <v>5064</v>
      </c>
      <c r="D957" s="6">
        <v>15000</v>
      </c>
      <c r="E957" s="8">
        <v>6511</v>
      </c>
      <c r="F957" t="s">
        <v>8220</v>
      </c>
      <c r="G957" t="s">
        <v>8223</v>
      </c>
      <c r="H957" t="s">
        <v>8245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8271</v>
      </c>
      <c r="O957">
        <f t="shared" si="71"/>
        <v>43</v>
      </c>
      <c r="P957">
        <f t="shared" si="72"/>
        <v>89.19</v>
      </c>
      <c r="Q957" s="10" t="s">
        <v>8329</v>
      </c>
      <c r="R957" t="s">
        <v>8350</v>
      </c>
      <c r="S957" s="14">
        <f t="shared" si="73"/>
        <v>42194.833784722221</v>
      </c>
      <c r="T957" s="14">
        <f t="shared" si="74"/>
        <v>42208.628692129627</v>
      </c>
      <c r="U957">
        <f t="shared" si="70"/>
        <v>2015</v>
      </c>
    </row>
    <row r="958" spans="1:21" ht="45" hidden="1" x14ac:dyDescent="0.25">
      <c r="A958">
        <v>955</v>
      </c>
      <c r="B958" s="3" t="s">
        <v>956</v>
      </c>
      <c r="C958" s="3" t="s">
        <v>5065</v>
      </c>
      <c r="D958" s="6">
        <v>300000</v>
      </c>
      <c r="E958" s="8">
        <v>16984</v>
      </c>
      <c r="F958" t="s">
        <v>8220</v>
      </c>
      <c r="G958" t="s">
        <v>8223</v>
      </c>
      <c r="H958" t="s">
        <v>8245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8271</v>
      </c>
      <c r="O958">
        <f t="shared" si="71"/>
        <v>6</v>
      </c>
      <c r="P958">
        <f t="shared" si="72"/>
        <v>182.62</v>
      </c>
      <c r="Q958" s="10" t="s">
        <v>8329</v>
      </c>
      <c r="R958" t="s">
        <v>8350</v>
      </c>
      <c r="S958" s="14">
        <f t="shared" si="73"/>
        <v>42586.295138888891</v>
      </c>
      <c r="T958" s="14">
        <f t="shared" si="74"/>
        <v>42637.016736111109</v>
      </c>
      <c r="U958">
        <f t="shared" si="70"/>
        <v>2016</v>
      </c>
    </row>
    <row r="959" spans="1:21" ht="60" hidden="1" x14ac:dyDescent="0.25">
      <c r="A959">
        <v>956</v>
      </c>
      <c r="B959" s="3" t="s">
        <v>957</v>
      </c>
      <c r="C959" s="3" t="s">
        <v>5066</v>
      </c>
      <c r="D959" s="6">
        <v>50000</v>
      </c>
      <c r="E959" s="8">
        <v>861</v>
      </c>
      <c r="F959" t="s">
        <v>8220</v>
      </c>
      <c r="G959" t="s">
        <v>8223</v>
      </c>
      <c r="H959" t="s">
        <v>8245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8271</v>
      </c>
      <c r="O959">
        <f t="shared" si="71"/>
        <v>2</v>
      </c>
      <c r="P959">
        <f t="shared" si="72"/>
        <v>50.65</v>
      </c>
      <c r="Q959" s="10" t="s">
        <v>8329</v>
      </c>
      <c r="R959" t="s">
        <v>8350</v>
      </c>
      <c r="S959" s="14">
        <f t="shared" si="73"/>
        <v>42060.913877314815</v>
      </c>
      <c r="T959" s="14">
        <f t="shared" si="74"/>
        <v>42619.635787037041</v>
      </c>
      <c r="U959">
        <f t="shared" si="70"/>
        <v>2015</v>
      </c>
    </row>
    <row r="960" spans="1:21" ht="30" hidden="1" x14ac:dyDescent="0.25">
      <c r="A960">
        <v>957</v>
      </c>
      <c r="B960" s="3" t="s">
        <v>958</v>
      </c>
      <c r="C960" s="3" t="s">
        <v>5067</v>
      </c>
      <c r="D960" s="6">
        <v>12000</v>
      </c>
      <c r="E960" s="8">
        <v>233</v>
      </c>
      <c r="F960" t="s">
        <v>8220</v>
      </c>
      <c r="G960" t="s">
        <v>8223</v>
      </c>
      <c r="H960" t="s">
        <v>8245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8271</v>
      </c>
      <c r="O960">
        <f t="shared" si="71"/>
        <v>2</v>
      </c>
      <c r="P960">
        <f t="shared" si="72"/>
        <v>33.29</v>
      </c>
      <c r="Q960" s="10" t="s">
        <v>8329</v>
      </c>
      <c r="R960" t="s">
        <v>8350</v>
      </c>
      <c r="S960" s="14">
        <f t="shared" si="73"/>
        <v>42660.552465277782</v>
      </c>
      <c r="T960" s="14">
        <f t="shared" si="74"/>
        <v>42422.254328703704</v>
      </c>
      <c r="U960">
        <f t="shared" si="70"/>
        <v>2016</v>
      </c>
    </row>
    <row r="961" spans="1:21" ht="60" hidden="1" x14ac:dyDescent="0.25">
      <c r="A961">
        <v>958</v>
      </c>
      <c r="B961" s="3" t="s">
        <v>959</v>
      </c>
      <c r="C961" s="3" t="s">
        <v>5068</v>
      </c>
      <c r="D961" s="6">
        <v>7777</v>
      </c>
      <c r="E961" s="8">
        <v>881</v>
      </c>
      <c r="F961" t="s">
        <v>8220</v>
      </c>
      <c r="G961" t="s">
        <v>8223</v>
      </c>
      <c r="H961" t="s">
        <v>8245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8271</v>
      </c>
      <c r="O961">
        <f t="shared" si="71"/>
        <v>11</v>
      </c>
      <c r="P961">
        <f t="shared" si="72"/>
        <v>51.82</v>
      </c>
      <c r="Q961" s="10" t="s">
        <v>8329</v>
      </c>
      <c r="R961" t="s">
        <v>8350</v>
      </c>
      <c r="S961" s="14">
        <f t="shared" si="73"/>
        <v>42082.802812499998</v>
      </c>
      <c r="T961" s="14">
        <f t="shared" si="74"/>
        <v>41836.847615740742</v>
      </c>
      <c r="U961">
        <f t="shared" si="70"/>
        <v>2015</v>
      </c>
    </row>
    <row r="962" spans="1:21" ht="60" hidden="1" x14ac:dyDescent="0.25">
      <c r="A962">
        <v>959</v>
      </c>
      <c r="B962" s="3" t="s">
        <v>960</v>
      </c>
      <c r="C962" s="3" t="s">
        <v>5069</v>
      </c>
      <c r="D962" s="6">
        <v>50000</v>
      </c>
      <c r="E962" s="8">
        <v>19430</v>
      </c>
      <c r="F962" t="s">
        <v>8220</v>
      </c>
      <c r="G962" t="s">
        <v>8223</v>
      </c>
      <c r="H962" t="s">
        <v>8245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8271</v>
      </c>
      <c r="O962">
        <f t="shared" si="71"/>
        <v>39</v>
      </c>
      <c r="P962">
        <f t="shared" si="72"/>
        <v>113.63</v>
      </c>
      <c r="Q962" s="10" t="s">
        <v>8329</v>
      </c>
      <c r="R962" t="s">
        <v>8350</v>
      </c>
      <c r="S962" s="14">
        <f t="shared" si="73"/>
        <v>41993.174363425926</v>
      </c>
      <c r="T962" s="14">
        <f t="shared" si="74"/>
        <v>42742.30332175926</v>
      </c>
      <c r="U962">
        <f t="shared" si="70"/>
        <v>2014</v>
      </c>
    </row>
    <row r="963" spans="1:21" ht="45" hidden="1" x14ac:dyDescent="0.25">
      <c r="A963">
        <v>960</v>
      </c>
      <c r="B963" s="3" t="s">
        <v>961</v>
      </c>
      <c r="C963" s="3" t="s">
        <v>5070</v>
      </c>
      <c r="D963" s="6">
        <v>55650</v>
      </c>
      <c r="E963" s="8">
        <v>25655</v>
      </c>
      <c r="F963" t="s">
        <v>8220</v>
      </c>
      <c r="G963" t="s">
        <v>8223</v>
      </c>
      <c r="H963" t="s">
        <v>8245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8271</v>
      </c>
      <c r="O963">
        <f t="shared" si="71"/>
        <v>46</v>
      </c>
      <c r="P963">
        <f t="shared" si="72"/>
        <v>136.46</v>
      </c>
      <c r="Q963" s="10" t="s">
        <v>8329</v>
      </c>
      <c r="R963" t="s">
        <v>8350</v>
      </c>
      <c r="S963" s="14">
        <f t="shared" si="73"/>
        <v>42766.626793981486</v>
      </c>
      <c r="T963" s="14">
        <f t="shared" si="74"/>
        <v>42721.220520833333</v>
      </c>
      <c r="U963">
        <f t="shared" ref="U963:U1026" si="75">YEAR(S963)</f>
        <v>2017</v>
      </c>
    </row>
    <row r="964" spans="1:21" ht="45" hidden="1" x14ac:dyDescent="0.25">
      <c r="A964">
        <v>961</v>
      </c>
      <c r="B964" s="3" t="s">
        <v>962</v>
      </c>
      <c r="C964" s="3" t="s">
        <v>5071</v>
      </c>
      <c r="D964" s="6">
        <v>95000</v>
      </c>
      <c r="E964" s="8">
        <v>40079</v>
      </c>
      <c r="F964" t="s">
        <v>8220</v>
      </c>
      <c r="G964" t="s">
        <v>8223</v>
      </c>
      <c r="H964" t="s">
        <v>8245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8271</v>
      </c>
      <c r="O964">
        <f t="shared" ref="O964:O1027" si="76">ROUND(E964/D964*100,0)</f>
        <v>42</v>
      </c>
      <c r="P964">
        <f t="shared" ref="P964:P1027" si="77">IFERROR(ROUND(E964/L964,2),0)</f>
        <v>364.35</v>
      </c>
      <c r="Q964" s="10" t="s">
        <v>8329</v>
      </c>
      <c r="R964" t="s">
        <v>8350</v>
      </c>
      <c r="S964" s="14">
        <f t="shared" ref="S964:S1027" si="78">(((J964/60)/60)/24)+DATE(1970,1,1)</f>
        <v>42740.693692129629</v>
      </c>
      <c r="T964" s="14">
        <f t="shared" ref="T964:T1027" si="79">(((J974/60)/60)/24)+DATE(1970,1,1)</f>
        <v>42111.709027777775</v>
      </c>
      <c r="U964">
        <f t="shared" si="75"/>
        <v>2017</v>
      </c>
    </row>
    <row r="965" spans="1:21" ht="60" hidden="1" x14ac:dyDescent="0.25">
      <c r="A965">
        <v>962</v>
      </c>
      <c r="B965" s="3" t="s">
        <v>963</v>
      </c>
      <c r="C965" s="3" t="s">
        <v>5072</v>
      </c>
      <c r="D965" s="6">
        <v>2500</v>
      </c>
      <c r="E965" s="8">
        <v>712</v>
      </c>
      <c r="F965" t="s">
        <v>8220</v>
      </c>
      <c r="G965" t="s">
        <v>8223</v>
      </c>
      <c r="H965" t="s">
        <v>8245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8271</v>
      </c>
      <c r="O965">
        <f t="shared" si="76"/>
        <v>28</v>
      </c>
      <c r="P965">
        <f t="shared" si="77"/>
        <v>19.239999999999998</v>
      </c>
      <c r="Q965" s="10" t="s">
        <v>8329</v>
      </c>
      <c r="R965" t="s">
        <v>8350</v>
      </c>
      <c r="S965" s="14">
        <f t="shared" si="78"/>
        <v>42373.712418981479</v>
      </c>
      <c r="T965" s="14">
        <f t="shared" si="79"/>
        <v>41856.865717592591</v>
      </c>
      <c r="U965">
        <f t="shared" si="75"/>
        <v>2016</v>
      </c>
    </row>
    <row r="966" spans="1:21" ht="30" hidden="1" x14ac:dyDescent="0.25">
      <c r="A966">
        <v>963</v>
      </c>
      <c r="B966" s="3" t="s">
        <v>964</v>
      </c>
      <c r="C966" s="3" t="s">
        <v>5073</v>
      </c>
      <c r="D966" s="6">
        <v>35000</v>
      </c>
      <c r="E966" s="8">
        <v>377</v>
      </c>
      <c r="F966" t="s">
        <v>8220</v>
      </c>
      <c r="G966" t="s">
        <v>8223</v>
      </c>
      <c r="H966" t="s">
        <v>8245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8271</v>
      </c>
      <c r="O966">
        <f t="shared" si="76"/>
        <v>1</v>
      </c>
      <c r="P966">
        <f t="shared" si="77"/>
        <v>41.89</v>
      </c>
      <c r="Q966" s="10" t="s">
        <v>8329</v>
      </c>
      <c r="R966" t="s">
        <v>8350</v>
      </c>
      <c r="S966" s="14">
        <f t="shared" si="78"/>
        <v>42625.635636574079</v>
      </c>
      <c r="T966" s="14">
        <f t="shared" si="79"/>
        <v>42257.014965277776</v>
      </c>
      <c r="U966">
        <f t="shared" si="75"/>
        <v>2016</v>
      </c>
    </row>
    <row r="967" spans="1:21" ht="60" hidden="1" x14ac:dyDescent="0.25">
      <c r="A967">
        <v>964</v>
      </c>
      <c r="B967" s="3" t="s">
        <v>965</v>
      </c>
      <c r="C967" s="3" t="s">
        <v>5074</v>
      </c>
      <c r="D967" s="6">
        <v>110000</v>
      </c>
      <c r="E967" s="8">
        <v>879</v>
      </c>
      <c r="F967" t="s">
        <v>8220</v>
      </c>
      <c r="G967" t="s">
        <v>8228</v>
      </c>
      <c r="H967" t="s">
        <v>8250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8271</v>
      </c>
      <c r="O967">
        <f t="shared" si="76"/>
        <v>1</v>
      </c>
      <c r="P967">
        <f t="shared" si="77"/>
        <v>30.31</v>
      </c>
      <c r="Q967" s="10" t="s">
        <v>8329</v>
      </c>
      <c r="R967" t="s">
        <v>8350</v>
      </c>
      <c r="S967" s="14">
        <f t="shared" si="78"/>
        <v>42208.628692129627</v>
      </c>
      <c r="T967" s="14">
        <f t="shared" si="79"/>
        <v>42424.749490740738</v>
      </c>
      <c r="U967">
        <f t="shared" si="75"/>
        <v>2015</v>
      </c>
    </row>
    <row r="968" spans="1:21" ht="60" hidden="1" x14ac:dyDescent="0.25">
      <c r="A968">
        <v>965</v>
      </c>
      <c r="B968" s="3" t="s">
        <v>966</v>
      </c>
      <c r="C968" s="3" t="s">
        <v>5075</v>
      </c>
      <c r="D968" s="6">
        <v>25000</v>
      </c>
      <c r="E968" s="8">
        <v>298</v>
      </c>
      <c r="F968" t="s">
        <v>8220</v>
      </c>
      <c r="G968" t="s">
        <v>8223</v>
      </c>
      <c r="H968" t="s">
        <v>8245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8271</v>
      </c>
      <c r="O968">
        <f t="shared" si="76"/>
        <v>1</v>
      </c>
      <c r="P968">
        <f t="shared" si="77"/>
        <v>49.67</v>
      </c>
      <c r="Q968" s="10" t="s">
        <v>8329</v>
      </c>
      <c r="R968" t="s">
        <v>8350</v>
      </c>
      <c r="S968" s="14">
        <f t="shared" si="78"/>
        <v>42637.016736111109</v>
      </c>
      <c r="T968" s="14">
        <f t="shared" si="79"/>
        <v>42489.696585648147</v>
      </c>
      <c r="U968">
        <f t="shared" si="75"/>
        <v>2016</v>
      </c>
    </row>
    <row r="969" spans="1:21" ht="45" hidden="1" x14ac:dyDescent="0.25">
      <c r="A969">
        <v>966</v>
      </c>
      <c r="B969" s="3" t="s">
        <v>967</v>
      </c>
      <c r="C969" s="3" t="s">
        <v>5076</v>
      </c>
      <c r="D969" s="6">
        <v>12000</v>
      </c>
      <c r="E969" s="8">
        <v>1776</v>
      </c>
      <c r="F969" t="s">
        <v>8220</v>
      </c>
      <c r="G969" t="s">
        <v>8223</v>
      </c>
      <c r="H969" t="s">
        <v>8245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8271</v>
      </c>
      <c r="O969">
        <f t="shared" si="76"/>
        <v>15</v>
      </c>
      <c r="P969">
        <f t="shared" si="77"/>
        <v>59.2</v>
      </c>
      <c r="Q969" s="10" t="s">
        <v>8329</v>
      </c>
      <c r="R969" t="s">
        <v>8350</v>
      </c>
      <c r="S969" s="14">
        <f t="shared" si="78"/>
        <v>42619.635787037041</v>
      </c>
      <c r="T969" s="14">
        <f t="shared" si="79"/>
        <v>42185.058993055558</v>
      </c>
      <c r="U969">
        <f t="shared" si="75"/>
        <v>2016</v>
      </c>
    </row>
    <row r="970" spans="1:21" ht="45" hidden="1" x14ac:dyDescent="0.25">
      <c r="A970">
        <v>967</v>
      </c>
      <c r="B970" s="3" t="s">
        <v>968</v>
      </c>
      <c r="C970" s="3" t="s">
        <v>5077</v>
      </c>
      <c r="D970" s="6">
        <v>20000</v>
      </c>
      <c r="E970" s="8">
        <v>3562</v>
      </c>
      <c r="F970" t="s">
        <v>8220</v>
      </c>
      <c r="G970" t="s">
        <v>8223</v>
      </c>
      <c r="H970" t="s">
        <v>8245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8271</v>
      </c>
      <c r="O970">
        <f t="shared" si="76"/>
        <v>18</v>
      </c>
      <c r="P970">
        <f t="shared" si="77"/>
        <v>43.98</v>
      </c>
      <c r="Q970" s="10" t="s">
        <v>8329</v>
      </c>
      <c r="R970" t="s">
        <v>8350</v>
      </c>
      <c r="S970" s="14">
        <f t="shared" si="78"/>
        <v>42422.254328703704</v>
      </c>
      <c r="T970" s="14">
        <f t="shared" si="79"/>
        <v>42391.942094907412</v>
      </c>
      <c r="U970">
        <f t="shared" si="75"/>
        <v>2016</v>
      </c>
    </row>
    <row r="971" spans="1:21" ht="60" hidden="1" x14ac:dyDescent="0.25">
      <c r="A971">
        <v>968</v>
      </c>
      <c r="B971" s="3" t="s">
        <v>969</v>
      </c>
      <c r="C971" s="3" t="s">
        <v>5078</v>
      </c>
      <c r="D971" s="6">
        <v>8000</v>
      </c>
      <c r="E971" s="8">
        <v>106</v>
      </c>
      <c r="F971" t="s">
        <v>8220</v>
      </c>
      <c r="G971" t="s">
        <v>8223</v>
      </c>
      <c r="H971" t="s">
        <v>8245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8271</v>
      </c>
      <c r="O971">
        <f t="shared" si="76"/>
        <v>1</v>
      </c>
      <c r="P971">
        <f t="shared" si="77"/>
        <v>26.5</v>
      </c>
      <c r="Q971" s="10" t="s">
        <v>8329</v>
      </c>
      <c r="R971" t="s">
        <v>8350</v>
      </c>
      <c r="S971" s="14">
        <f t="shared" si="78"/>
        <v>41836.847615740742</v>
      </c>
      <c r="T971" s="14">
        <f t="shared" si="79"/>
        <v>42395.309039351851</v>
      </c>
      <c r="U971">
        <f t="shared" si="75"/>
        <v>2014</v>
      </c>
    </row>
    <row r="972" spans="1:21" ht="30" hidden="1" x14ac:dyDescent="0.25">
      <c r="A972">
        <v>969</v>
      </c>
      <c r="B972" s="3" t="s">
        <v>970</v>
      </c>
      <c r="C972" s="3" t="s">
        <v>5079</v>
      </c>
      <c r="D972" s="6">
        <v>30000</v>
      </c>
      <c r="E972" s="8">
        <v>14000</v>
      </c>
      <c r="F972" t="s">
        <v>8220</v>
      </c>
      <c r="G972" t="s">
        <v>8237</v>
      </c>
      <c r="H972" t="s">
        <v>8255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8271</v>
      </c>
      <c r="O972">
        <f t="shared" si="76"/>
        <v>47</v>
      </c>
      <c r="P972">
        <f t="shared" si="77"/>
        <v>1272.73</v>
      </c>
      <c r="Q972" s="10" t="s">
        <v>8329</v>
      </c>
      <c r="R972" t="s">
        <v>8350</v>
      </c>
      <c r="S972" s="14">
        <f t="shared" si="78"/>
        <v>42742.30332175926</v>
      </c>
      <c r="T972" s="14">
        <f t="shared" si="79"/>
        <v>42506.416990740734</v>
      </c>
      <c r="U972">
        <f t="shared" si="75"/>
        <v>2017</v>
      </c>
    </row>
    <row r="973" spans="1:21" ht="60" hidden="1" x14ac:dyDescent="0.25">
      <c r="A973">
        <v>970</v>
      </c>
      <c r="B973" s="3" t="s">
        <v>971</v>
      </c>
      <c r="C973" s="3" t="s">
        <v>5080</v>
      </c>
      <c r="D973" s="6">
        <v>5000</v>
      </c>
      <c r="E973" s="8">
        <v>2296</v>
      </c>
      <c r="F973" t="s">
        <v>8220</v>
      </c>
      <c r="G973" t="s">
        <v>8228</v>
      </c>
      <c r="H973" t="s">
        <v>8250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8271</v>
      </c>
      <c r="O973">
        <f t="shared" si="76"/>
        <v>46</v>
      </c>
      <c r="P973">
        <f t="shared" si="77"/>
        <v>164</v>
      </c>
      <c r="Q973" s="10" t="s">
        <v>8329</v>
      </c>
      <c r="R973" t="s">
        <v>8350</v>
      </c>
      <c r="S973" s="14">
        <f t="shared" si="78"/>
        <v>42721.220520833333</v>
      </c>
      <c r="T973" s="14">
        <f t="shared" si="79"/>
        <v>41928.904189814813</v>
      </c>
      <c r="U973">
        <f t="shared" si="75"/>
        <v>2016</v>
      </c>
    </row>
    <row r="974" spans="1:21" ht="60" hidden="1" x14ac:dyDescent="0.25">
      <c r="A974">
        <v>971</v>
      </c>
      <c r="B974" s="3" t="s">
        <v>972</v>
      </c>
      <c r="C974" s="3" t="s">
        <v>5081</v>
      </c>
      <c r="D974" s="6">
        <v>100000</v>
      </c>
      <c r="E974" s="8">
        <v>226</v>
      </c>
      <c r="F974" t="s">
        <v>8220</v>
      </c>
      <c r="G974" t="s">
        <v>8223</v>
      </c>
      <c r="H974" t="s">
        <v>8245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8271</v>
      </c>
      <c r="O974">
        <f t="shared" si="76"/>
        <v>0</v>
      </c>
      <c r="P974">
        <f t="shared" si="77"/>
        <v>45.2</v>
      </c>
      <c r="Q974" s="10" t="s">
        <v>8329</v>
      </c>
      <c r="R974" t="s">
        <v>8350</v>
      </c>
      <c r="S974" s="14">
        <f t="shared" si="78"/>
        <v>42111.709027777775</v>
      </c>
      <c r="T974" s="14">
        <f t="shared" si="79"/>
        <v>41830.947013888886</v>
      </c>
      <c r="U974">
        <f t="shared" si="75"/>
        <v>2015</v>
      </c>
    </row>
    <row r="975" spans="1:21" ht="45" hidden="1" x14ac:dyDescent="0.25">
      <c r="A975">
        <v>972</v>
      </c>
      <c r="B975" s="3" t="s">
        <v>973</v>
      </c>
      <c r="C975" s="3" t="s">
        <v>5082</v>
      </c>
      <c r="D975" s="6">
        <v>20000</v>
      </c>
      <c r="E975" s="8">
        <v>6925</v>
      </c>
      <c r="F975" t="s">
        <v>8220</v>
      </c>
      <c r="G975" t="s">
        <v>8223</v>
      </c>
      <c r="H975" t="s">
        <v>8245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8271</v>
      </c>
      <c r="O975">
        <f t="shared" si="76"/>
        <v>35</v>
      </c>
      <c r="P975">
        <f t="shared" si="77"/>
        <v>153.88999999999999</v>
      </c>
      <c r="Q975" s="10" t="s">
        <v>8329</v>
      </c>
      <c r="R975" t="s">
        <v>8350</v>
      </c>
      <c r="S975" s="14">
        <f t="shared" si="78"/>
        <v>41856.865717592591</v>
      </c>
      <c r="T975" s="14">
        <f t="shared" si="79"/>
        <v>42615.753310185188</v>
      </c>
      <c r="U975">
        <f t="shared" si="75"/>
        <v>2014</v>
      </c>
    </row>
    <row r="976" spans="1:21" ht="60" hidden="1" x14ac:dyDescent="0.25">
      <c r="A976">
        <v>973</v>
      </c>
      <c r="B976" s="3" t="s">
        <v>974</v>
      </c>
      <c r="C976" s="3" t="s">
        <v>5083</v>
      </c>
      <c r="D976" s="6">
        <v>20000</v>
      </c>
      <c r="E976" s="8">
        <v>411</v>
      </c>
      <c r="F976" t="s">
        <v>8220</v>
      </c>
      <c r="G976" t="s">
        <v>8223</v>
      </c>
      <c r="H976" t="s">
        <v>8245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8271</v>
      </c>
      <c r="O976">
        <f t="shared" si="76"/>
        <v>2</v>
      </c>
      <c r="P976">
        <f t="shared" si="77"/>
        <v>51.38</v>
      </c>
      <c r="Q976" s="10" t="s">
        <v>8329</v>
      </c>
      <c r="R976" t="s">
        <v>8350</v>
      </c>
      <c r="S976" s="14">
        <f t="shared" si="78"/>
        <v>42257.014965277776</v>
      </c>
      <c r="T976" s="14">
        <f t="shared" si="79"/>
        <v>42574.667650462965</v>
      </c>
      <c r="U976">
        <f t="shared" si="75"/>
        <v>2015</v>
      </c>
    </row>
    <row r="977" spans="1:21" ht="45" hidden="1" x14ac:dyDescent="0.25">
      <c r="A977">
        <v>974</v>
      </c>
      <c r="B977" s="3" t="s">
        <v>975</v>
      </c>
      <c r="C977" s="3" t="s">
        <v>5084</v>
      </c>
      <c r="D977" s="6">
        <v>50000</v>
      </c>
      <c r="E977" s="8">
        <v>280</v>
      </c>
      <c r="F977" t="s">
        <v>8220</v>
      </c>
      <c r="G977" t="s">
        <v>8223</v>
      </c>
      <c r="H977" t="s">
        <v>8245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8271</v>
      </c>
      <c r="O977">
        <f t="shared" si="76"/>
        <v>1</v>
      </c>
      <c r="P977">
        <f t="shared" si="77"/>
        <v>93.33</v>
      </c>
      <c r="Q977" s="10" t="s">
        <v>8329</v>
      </c>
      <c r="R977" t="s">
        <v>8350</v>
      </c>
      <c r="S977" s="14">
        <f t="shared" si="78"/>
        <v>42424.749490740738</v>
      </c>
      <c r="T977" s="14">
        <f t="shared" si="79"/>
        <v>42061.11583333333</v>
      </c>
      <c r="U977">
        <f t="shared" si="75"/>
        <v>2016</v>
      </c>
    </row>
    <row r="978" spans="1:21" ht="60" hidden="1" x14ac:dyDescent="0.25">
      <c r="A978">
        <v>975</v>
      </c>
      <c r="B978" s="3" t="s">
        <v>976</v>
      </c>
      <c r="C978" s="3" t="s">
        <v>5085</v>
      </c>
      <c r="D978" s="6">
        <v>100000</v>
      </c>
      <c r="E978" s="8">
        <v>2607</v>
      </c>
      <c r="F978" t="s">
        <v>8220</v>
      </c>
      <c r="G978" t="s">
        <v>8223</v>
      </c>
      <c r="H978" t="s">
        <v>8245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8271</v>
      </c>
      <c r="O978">
        <f t="shared" si="76"/>
        <v>3</v>
      </c>
      <c r="P978">
        <f t="shared" si="77"/>
        <v>108.63</v>
      </c>
      <c r="Q978" s="10" t="s">
        <v>8329</v>
      </c>
      <c r="R978" t="s">
        <v>8350</v>
      </c>
      <c r="S978" s="14">
        <f t="shared" si="78"/>
        <v>42489.696585648147</v>
      </c>
      <c r="T978" s="14">
        <f t="shared" si="79"/>
        <v>42339.967708333337</v>
      </c>
      <c r="U978">
        <f t="shared" si="75"/>
        <v>2016</v>
      </c>
    </row>
    <row r="979" spans="1:21" ht="60" hidden="1" x14ac:dyDescent="0.25">
      <c r="A979">
        <v>976</v>
      </c>
      <c r="B979" s="3" t="s">
        <v>977</v>
      </c>
      <c r="C979" s="3" t="s">
        <v>5086</v>
      </c>
      <c r="D979" s="6">
        <v>150000</v>
      </c>
      <c r="E979" s="8">
        <v>2889</v>
      </c>
      <c r="F979" t="s">
        <v>8220</v>
      </c>
      <c r="G979" t="s">
        <v>8225</v>
      </c>
      <c r="H979" t="s">
        <v>8247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8271</v>
      </c>
      <c r="O979">
        <f t="shared" si="76"/>
        <v>2</v>
      </c>
      <c r="P979">
        <f t="shared" si="77"/>
        <v>160.5</v>
      </c>
      <c r="Q979" s="10" t="s">
        <v>8329</v>
      </c>
      <c r="R979" t="s">
        <v>8350</v>
      </c>
      <c r="S979" s="14">
        <f t="shared" si="78"/>
        <v>42185.058993055558</v>
      </c>
      <c r="T979" s="14">
        <f t="shared" si="79"/>
        <v>42324.767361111109</v>
      </c>
      <c r="U979">
        <f t="shared" si="75"/>
        <v>2015</v>
      </c>
    </row>
    <row r="980" spans="1:21" ht="60" hidden="1" x14ac:dyDescent="0.25">
      <c r="A980">
        <v>977</v>
      </c>
      <c r="B980" s="3" t="s">
        <v>978</v>
      </c>
      <c r="C980" s="3" t="s">
        <v>5087</v>
      </c>
      <c r="D980" s="6">
        <v>2700</v>
      </c>
      <c r="E980" s="8">
        <v>909</v>
      </c>
      <c r="F980" t="s">
        <v>8220</v>
      </c>
      <c r="G980" t="s">
        <v>8238</v>
      </c>
      <c r="H980" t="s">
        <v>8248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8271</v>
      </c>
      <c r="O980">
        <f t="shared" si="76"/>
        <v>34</v>
      </c>
      <c r="P980">
        <f t="shared" si="77"/>
        <v>75.75</v>
      </c>
      <c r="Q980" s="10" t="s">
        <v>8329</v>
      </c>
      <c r="R980" t="s">
        <v>8350</v>
      </c>
      <c r="S980" s="14">
        <f t="shared" si="78"/>
        <v>42391.942094907412</v>
      </c>
      <c r="T980" s="14">
        <f t="shared" si="79"/>
        <v>41773.294560185182</v>
      </c>
      <c r="U980">
        <f t="shared" si="75"/>
        <v>2016</v>
      </c>
    </row>
    <row r="981" spans="1:21" ht="45" hidden="1" x14ac:dyDescent="0.25">
      <c r="A981">
        <v>978</v>
      </c>
      <c r="B981" s="3" t="s">
        <v>979</v>
      </c>
      <c r="C981" s="3" t="s">
        <v>5088</v>
      </c>
      <c r="D981" s="6">
        <v>172889</v>
      </c>
      <c r="E981" s="8">
        <v>97273</v>
      </c>
      <c r="F981" t="s">
        <v>8220</v>
      </c>
      <c r="G981" t="s">
        <v>8234</v>
      </c>
      <c r="H981" t="s">
        <v>8254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8271</v>
      </c>
      <c r="O981">
        <f t="shared" si="76"/>
        <v>56</v>
      </c>
      <c r="P981">
        <f t="shared" si="77"/>
        <v>790.84</v>
      </c>
      <c r="Q981" s="10" t="s">
        <v>8329</v>
      </c>
      <c r="R981" t="s">
        <v>8350</v>
      </c>
      <c r="S981" s="14">
        <f t="shared" si="78"/>
        <v>42395.309039351851</v>
      </c>
      <c r="T981" s="14">
        <f t="shared" si="79"/>
        <v>42614.356770833328</v>
      </c>
      <c r="U981">
        <f t="shared" si="75"/>
        <v>2016</v>
      </c>
    </row>
    <row r="982" spans="1:21" ht="60" hidden="1" x14ac:dyDescent="0.25">
      <c r="A982">
        <v>979</v>
      </c>
      <c r="B982" s="3" t="s">
        <v>980</v>
      </c>
      <c r="C982" s="3" t="s">
        <v>5089</v>
      </c>
      <c r="D982" s="6">
        <v>35000</v>
      </c>
      <c r="E982" s="8">
        <v>28986.16</v>
      </c>
      <c r="F982" t="s">
        <v>8220</v>
      </c>
      <c r="G982" t="s">
        <v>8223</v>
      </c>
      <c r="H982" t="s">
        <v>8245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8271</v>
      </c>
      <c r="O982">
        <f t="shared" si="76"/>
        <v>83</v>
      </c>
      <c r="P982">
        <f t="shared" si="77"/>
        <v>301.94</v>
      </c>
      <c r="Q982" s="10" t="s">
        <v>8329</v>
      </c>
      <c r="R982" t="s">
        <v>8350</v>
      </c>
      <c r="S982" s="14">
        <f t="shared" si="78"/>
        <v>42506.416990740734</v>
      </c>
      <c r="T982" s="14">
        <f t="shared" si="79"/>
        <v>42611.933969907404</v>
      </c>
      <c r="U982">
        <f t="shared" si="75"/>
        <v>2016</v>
      </c>
    </row>
    <row r="983" spans="1:21" ht="60" hidden="1" x14ac:dyDescent="0.25">
      <c r="A983">
        <v>980</v>
      </c>
      <c r="B983" s="3" t="s">
        <v>981</v>
      </c>
      <c r="C983" s="3" t="s">
        <v>5090</v>
      </c>
      <c r="D983" s="6">
        <v>10000</v>
      </c>
      <c r="E983" s="8">
        <v>1486</v>
      </c>
      <c r="F983" t="s">
        <v>8220</v>
      </c>
      <c r="G983" t="s">
        <v>8223</v>
      </c>
      <c r="H983" t="s">
        <v>8245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8271</v>
      </c>
      <c r="O983">
        <f t="shared" si="76"/>
        <v>15</v>
      </c>
      <c r="P983">
        <f t="shared" si="77"/>
        <v>47.94</v>
      </c>
      <c r="Q983" s="10" t="s">
        <v>8329</v>
      </c>
      <c r="R983" t="s">
        <v>8350</v>
      </c>
      <c r="S983" s="14">
        <f t="shared" si="78"/>
        <v>41928.904189814813</v>
      </c>
      <c r="T983" s="14">
        <f t="shared" si="79"/>
        <v>41855.784305555557</v>
      </c>
      <c r="U983">
        <f t="shared" si="75"/>
        <v>2014</v>
      </c>
    </row>
    <row r="984" spans="1:21" ht="60" hidden="1" x14ac:dyDescent="0.25">
      <c r="A984">
        <v>981</v>
      </c>
      <c r="B984" s="3" t="s">
        <v>982</v>
      </c>
      <c r="C984" s="3" t="s">
        <v>5091</v>
      </c>
      <c r="D984" s="6">
        <v>88888</v>
      </c>
      <c r="E984" s="8">
        <v>11</v>
      </c>
      <c r="F984" t="s">
        <v>8220</v>
      </c>
      <c r="G984" t="s">
        <v>8223</v>
      </c>
      <c r="H984" t="s">
        <v>8245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8271</v>
      </c>
      <c r="O984">
        <f t="shared" si="76"/>
        <v>0</v>
      </c>
      <c r="P984">
        <f t="shared" si="77"/>
        <v>2.75</v>
      </c>
      <c r="Q984" s="10" t="s">
        <v>8329</v>
      </c>
      <c r="R984" t="s">
        <v>8350</v>
      </c>
      <c r="S984" s="14">
        <f t="shared" si="78"/>
        <v>41830.947013888886</v>
      </c>
      <c r="T984" s="14">
        <f t="shared" si="79"/>
        <v>42538.75680555556</v>
      </c>
      <c r="U984">
        <f t="shared" si="75"/>
        <v>2014</v>
      </c>
    </row>
    <row r="985" spans="1:21" ht="45" hidden="1" x14ac:dyDescent="0.25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76"/>
        <v>0</v>
      </c>
      <c r="P985">
        <f t="shared" si="77"/>
        <v>1</v>
      </c>
      <c r="Q985" s="10" t="s">
        <v>8329</v>
      </c>
      <c r="R985" t="s">
        <v>8350</v>
      </c>
      <c r="S985" s="14">
        <f t="shared" si="78"/>
        <v>42615.753310185188</v>
      </c>
      <c r="T985" s="14">
        <f t="shared" si="79"/>
        <v>42437.924988425926</v>
      </c>
      <c r="U985">
        <f t="shared" si="75"/>
        <v>2016</v>
      </c>
    </row>
    <row r="986" spans="1:21" ht="60" hidden="1" x14ac:dyDescent="0.25">
      <c r="A986">
        <v>983</v>
      </c>
      <c r="B986" s="3" t="s">
        <v>984</v>
      </c>
      <c r="C986" s="3" t="s">
        <v>5093</v>
      </c>
      <c r="D986" s="6">
        <v>104219</v>
      </c>
      <c r="E986" s="8">
        <v>30751</v>
      </c>
      <c r="F986" t="s">
        <v>8220</v>
      </c>
      <c r="G986" t="s">
        <v>8226</v>
      </c>
      <c r="H986" t="s">
        <v>8248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8271</v>
      </c>
      <c r="O986">
        <f t="shared" si="76"/>
        <v>30</v>
      </c>
      <c r="P986">
        <f t="shared" si="77"/>
        <v>171.79</v>
      </c>
      <c r="Q986" s="10" t="s">
        <v>8329</v>
      </c>
      <c r="R986" t="s">
        <v>8350</v>
      </c>
      <c r="S986" s="14">
        <f t="shared" si="78"/>
        <v>42574.667650462965</v>
      </c>
      <c r="T986" s="14">
        <f t="shared" si="79"/>
        <v>42652.964907407411</v>
      </c>
      <c r="U986">
        <f t="shared" si="75"/>
        <v>2016</v>
      </c>
    </row>
    <row r="987" spans="1:21" ht="90" hidden="1" x14ac:dyDescent="0.25">
      <c r="A987">
        <v>984</v>
      </c>
      <c r="B987" s="3" t="s">
        <v>985</v>
      </c>
      <c r="C987" s="3" t="s">
        <v>5094</v>
      </c>
      <c r="D987" s="6">
        <v>10000</v>
      </c>
      <c r="E987" s="8">
        <v>106</v>
      </c>
      <c r="F987" t="s">
        <v>8220</v>
      </c>
      <c r="G987" t="s">
        <v>8223</v>
      </c>
      <c r="H987" t="s">
        <v>8245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8271</v>
      </c>
      <c r="O987">
        <f t="shared" si="76"/>
        <v>1</v>
      </c>
      <c r="P987">
        <f t="shared" si="77"/>
        <v>35.33</v>
      </c>
      <c r="Q987" s="10" t="s">
        <v>8329</v>
      </c>
      <c r="R987" t="s">
        <v>8350</v>
      </c>
      <c r="S987" s="14">
        <f t="shared" si="78"/>
        <v>42061.11583333333</v>
      </c>
      <c r="T987" s="14">
        <f t="shared" si="79"/>
        <v>41921.263078703705</v>
      </c>
      <c r="U987">
        <f t="shared" si="75"/>
        <v>2015</v>
      </c>
    </row>
    <row r="988" spans="1:21" ht="60" hidden="1" x14ac:dyDescent="0.25">
      <c r="A988">
        <v>985</v>
      </c>
      <c r="B988" s="3" t="s">
        <v>986</v>
      </c>
      <c r="C988" s="3" t="s">
        <v>5095</v>
      </c>
      <c r="D988" s="6">
        <v>30000</v>
      </c>
      <c r="E988" s="8">
        <v>1888</v>
      </c>
      <c r="F988" t="s">
        <v>8220</v>
      </c>
      <c r="G988" t="s">
        <v>8235</v>
      </c>
      <c r="H988" t="s">
        <v>8248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6</v>
      </c>
      <c r="P988">
        <f t="shared" si="77"/>
        <v>82.09</v>
      </c>
      <c r="Q988" s="10" t="s">
        <v>8329</v>
      </c>
      <c r="R988" t="s">
        <v>8350</v>
      </c>
      <c r="S988" s="14">
        <f t="shared" si="78"/>
        <v>42339.967708333337</v>
      </c>
      <c r="T988" s="14">
        <f t="shared" si="79"/>
        <v>41947.940740740742</v>
      </c>
      <c r="U988">
        <f t="shared" si="75"/>
        <v>2015</v>
      </c>
    </row>
    <row r="989" spans="1:21" ht="60" hidden="1" x14ac:dyDescent="0.25">
      <c r="A989">
        <v>986</v>
      </c>
      <c r="B989" s="3" t="s">
        <v>987</v>
      </c>
      <c r="C989" s="3" t="s">
        <v>5096</v>
      </c>
      <c r="D989" s="6">
        <v>20000</v>
      </c>
      <c r="E989" s="8">
        <v>2550</v>
      </c>
      <c r="F989" t="s">
        <v>8220</v>
      </c>
      <c r="G989" t="s">
        <v>8224</v>
      </c>
      <c r="H989" t="s">
        <v>8246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8271</v>
      </c>
      <c r="O989">
        <f t="shared" si="76"/>
        <v>13</v>
      </c>
      <c r="P989">
        <f t="shared" si="77"/>
        <v>110.87</v>
      </c>
      <c r="Q989" s="10" t="s">
        <v>8329</v>
      </c>
      <c r="R989" t="s">
        <v>8350</v>
      </c>
      <c r="S989" s="14">
        <f t="shared" si="78"/>
        <v>42324.767361111109</v>
      </c>
      <c r="T989" s="14">
        <f t="shared" si="79"/>
        <v>41817.866435185184</v>
      </c>
      <c r="U989">
        <f t="shared" si="75"/>
        <v>2015</v>
      </c>
    </row>
    <row r="990" spans="1:21" ht="45" hidden="1" x14ac:dyDescent="0.25">
      <c r="A990">
        <v>987</v>
      </c>
      <c r="B990" s="3" t="s">
        <v>988</v>
      </c>
      <c r="C990" s="3" t="s">
        <v>5097</v>
      </c>
      <c r="D990" s="6">
        <v>50000</v>
      </c>
      <c r="E990" s="8">
        <v>6610</v>
      </c>
      <c r="F990" t="s">
        <v>8220</v>
      </c>
      <c r="G990" t="s">
        <v>8232</v>
      </c>
      <c r="H990" t="s">
        <v>8248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8271</v>
      </c>
      <c r="O990">
        <f t="shared" si="76"/>
        <v>13</v>
      </c>
      <c r="P990">
        <f t="shared" si="77"/>
        <v>161.22</v>
      </c>
      <c r="Q990" s="10" t="s">
        <v>8329</v>
      </c>
      <c r="R990" t="s">
        <v>8350</v>
      </c>
      <c r="S990" s="14">
        <f t="shared" si="78"/>
        <v>41773.294560185182</v>
      </c>
      <c r="T990" s="14">
        <f t="shared" si="79"/>
        <v>41941.10297453704</v>
      </c>
      <c r="U990">
        <f t="shared" si="75"/>
        <v>2014</v>
      </c>
    </row>
    <row r="991" spans="1:21" ht="60" hidden="1" x14ac:dyDescent="0.25">
      <c r="A991">
        <v>988</v>
      </c>
      <c r="B991" s="3" t="s">
        <v>989</v>
      </c>
      <c r="C991" s="3" t="s">
        <v>5098</v>
      </c>
      <c r="D991" s="6">
        <v>5000</v>
      </c>
      <c r="E991" s="8">
        <v>0</v>
      </c>
      <c r="F991" t="s">
        <v>8220</v>
      </c>
      <c r="G991" t="s">
        <v>8236</v>
      </c>
      <c r="H991" t="s">
        <v>8248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8271</v>
      </c>
      <c r="O991">
        <f t="shared" si="76"/>
        <v>0</v>
      </c>
      <c r="P991">
        <f t="shared" si="77"/>
        <v>0</v>
      </c>
      <c r="Q991" s="10" t="s">
        <v>8329</v>
      </c>
      <c r="R991" t="s">
        <v>8350</v>
      </c>
      <c r="S991" s="14">
        <f t="shared" si="78"/>
        <v>42614.356770833328</v>
      </c>
      <c r="T991" s="14">
        <f t="shared" si="79"/>
        <v>42282.168993055559</v>
      </c>
      <c r="U991">
        <f t="shared" si="75"/>
        <v>2016</v>
      </c>
    </row>
    <row r="992" spans="1:21" ht="30" hidden="1" x14ac:dyDescent="0.25">
      <c r="A992">
        <v>989</v>
      </c>
      <c r="B992" s="3" t="s">
        <v>990</v>
      </c>
      <c r="C992" s="3" t="s">
        <v>5099</v>
      </c>
      <c r="D992" s="6">
        <v>10000</v>
      </c>
      <c r="E992" s="8">
        <v>1677</v>
      </c>
      <c r="F992" t="s">
        <v>8220</v>
      </c>
      <c r="G992" t="s">
        <v>8223</v>
      </c>
      <c r="H992" t="s">
        <v>8245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8271</v>
      </c>
      <c r="O992">
        <f t="shared" si="76"/>
        <v>17</v>
      </c>
      <c r="P992">
        <f t="shared" si="77"/>
        <v>52.41</v>
      </c>
      <c r="Q992" s="10" t="s">
        <v>8329</v>
      </c>
      <c r="R992" t="s">
        <v>8350</v>
      </c>
      <c r="S992" s="14">
        <f t="shared" si="78"/>
        <v>42611.933969907404</v>
      </c>
      <c r="T992" s="14">
        <f t="shared" si="79"/>
        <v>41926.29965277778</v>
      </c>
      <c r="U992">
        <f t="shared" si="75"/>
        <v>2016</v>
      </c>
    </row>
    <row r="993" spans="1:21" ht="60" hidden="1" x14ac:dyDescent="0.25">
      <c r="A993">
        <v>990</v>
      </c>
      <c r="B993" s="3" t="s">
        <v>991</v>
      </c>
      <c r="C993" s="3" t="s">
        <v>5100</v>
      </c>
      <c r="D993" s="6">
        <v>25000</v>
      </c>
      <c r="E993" s="8">
        <v>26</v>
      </c>
      <c r="F993" t="s">
        <v>8220</v>
      </c>
      <c r="G993" t="s">
        <v>8223</v>
      </c>
      <c r="H993" t="s">
        <v>8245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8271</v>
      </c>
      <c r="O993">
        <f t="shared" si="76"/>
        <v>0</v>
      </c>
      <c r="P993">
        <f t="shared" si="77"/>
        <v>13</v>
      </c>
      <c r="Q993" s="10" t="s">
        <v>8329</v>
      </c>
      <c r="R993" t="s">
        <v>8350</v>
      </c>
      <c r="S993" s="14">
        <f t="shared" si="78"/>
        <v>41855.784305555557</v>
      </c>
      <c r="T993" s="14">
        <f t="shared" si="79"/>
        <v>42749.059722222228</v>
      </c>
      <c r="U993">
        <f t="shared" si="75"/>
        <v>2014</v>
      </c>
    </row>
    <row r="994" spans="1:21" ht="75" hidden="1" x14ac:dyDescent="0.25">
      <c r="A994">
        <v>991</v>
      </c>
      <c r="B994" s="3" t="s">
        <v>992</v>
      </c>
      <c r="C994" s="3" t="s">
        <v>5101</v>
      </c>
      <c r="D994" s="6">
        <v>5000</v>
      </c>
      <c r="E994" s="8">
        <v>212</v>
      </c>
      <c r="F994" t="s">
        <v>8220</v>
      </c>
      <c r="G994" t="s">
        <v>8224</v>
      </c>
      <c r="H994" t="s">
        <v>8246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8271</v>
      </c>
      <c r="O994">
        <f t="shared" si="76"/>
        <v>4</v>
      </c>
      <c r="P994">
        <f t="shared" si="77"/>
        <v>30.29</v>
      </c>
      <c r="Q994" s="10" t="s">
        <v>8329</v>
      </c>
      <c r="R994" t="s">
        <v>8350</v>
      </c>
      <c r="S994" s="14">
        <f t="shared" si="78"/>
        <v>42538.75680555556</v>
      </c>
      <c r="T994" s="14">
        <f t="shared" si="79"/>
        <v>42720.720057870371</v>
      </c>
      <c r="U994">
        <f t="shared" si="75"/>
        <v>2016</v>
      </c>
    </row>
    <row r="995" spans="1:21" ht="45" hidden="1" x14ac:dyDescent="0.25">
      <c r="A995">
        <v>992</v>
      </c>
      <c r="B995" s="3" t="s">
        <v>993</v>
      </c>
      <c r="C995" s="3" t="s">
        <v>5102</v>
      </c>
      <c r="D995" s="6">
        <v>100000</v>
      </c>
      <c r="E995" s="8">
        <v>467</v>
      </c>
      <c r="F995" t="s">
        <v>8220</v>
      </c>
      <c r="G995" t="s">
        <v>8223</v>
      </c>
      <c r="H995" t="s">
        <v>8245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8271</v>
      </c>
      <c r="O995">
        <f t="shared" si="76"/>
        <v>0</v>
      </c>
      <c r="P995">
        <f t="shared" si="77"/>
        <v>116.75</v>
      </c>
      <c r="Q995" s="10" t="s">
        <v>8329</v>
      </c>
      <c r="R995" t="s">
        <v>8350</v>
      </c>
      <c r="S995" s="14">
        <f t="shared" si="78"/>
        <v>42437.924988425926</v>
      </c>
      <c r="T995" s="14">
        <f t="shared" si="79"/>
        <v>42325.684189814812</v>
      </c>
      <c r="U995">
        <f t="shared" si="75"/>
        <v>2016</v>
      </c>
    </row>
    <row r="996" spans="1:21" ht="45" hidden="1" x14ac:dyDescent="0.25">
      <c r="A996">
        <v>993</v>
      </c>
      <c r="B996" s="3" t="s">
        <v>994</v>
      </c>
      <c r="C996" s="3" t="s">
        <v>5103</v>
      </c>
      <c r="D996" s="6">
        <v>70000</v>
      </c>
      <c r="E996" s="8">
        <v>17561</v>
      </c>
      <c r="F996" t="s">
        <v>8220</v>
      </c>
      <c r="G996" t="s">
        <v>8223</v>
      </c>
      <c r="H996" t="s">
        <v>8245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8271</v>
      </c>
      <c r="O996">
        <f t="shared" si="76"/>
        <v>25</v>
      </c>
      <c r="P996">
        <f t="shared" si="77"/>
        <v>89.6</v>
      </c>
      <c r="Q996" s="10" t="s">
        <v>8329</v>
      </c>
      <c r="R996" t="s">
        <v>8350</v>
      </c>
      <c r="S996" s="14">
        <f t="shared" si="78"/>
        <v>42652.964907407411</v>
      </c>
      <c r="T996" s="14">
        <f t="shared" si="79"/>
        <v>42780.709039351852</v>
      </c>
      <c r="U996">
        <f t="shared" si="75"/>
        <v>2016</v>
      </c>
    </row>
    <row r="997" spans="1:21" ht="60" hidden="1" x14ac:dyDescent="0.25">
      <c r="A997">
        <v>994</v>
      </c>
      <c r="B997" s="3" t="s">
        <v>995</v>
      </c>
      <c r="C997" s="3" t="s">
        <v>5104</v>
      </c>
      <c r="D997" s="6">
        <v>200000</v>
      </c>
      <c r="E997" s="8">
        <v>4669</v>
      </c>
      <c r="F997" t="s">
        <v>8220</v>
      </c>
      <c r="G997" t="s">
        <v>8223</v>
      </c>
      <c r="H997" t="s">
        <v>8245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8271</v>
      </c>
      <c r="O997">
        <f t="shared" si="76"/>
        <v>2</v>
      </c>
      <c r="P997">
        <f t="shared" si="77"/>
        <v>424.45</v>
      </c>
      <c r="Q997" s="10" t="s">
        <v>8329</v>
      </c>
      <c r="R997" t="s">
        <v>8350</v>
      </c>
      <c r="S997" s="14">
        <f t="shared" si="78"/>
        <v>41921.263078703705</v>
      </c>
      <c r="T997" s="14">
        <f t="shared" si="79"/>
        <v>42388.708645833336</v>
      </c>
      <c r="U997">
        <f t="shared" si="75"/>
        <v>2014</v>
      </c>
    </row>
    <row r="998" spans="1:21" ht="60" hidden="1" x14ac:dyDescent="0.25">
      <c r="A998">
        <v>995</v>
      </c>
      <c r="B998" s="3" t="s">
        <v>996</v>
      </c>
      <c r="C998" s="3" t="s">
        <v>5105</v>
      </c>
      <c r="D998" s="6">
        <v>10000</v>
      </c>
      <c r="E998" s="8">
        <v>726</v>
      </c>
      <c r="F998" t="s">
        <v>8220</v>
      </c>
      <c r="G998" t="s">
        <v>8223</v>
      </c>
      <c r="H998" t="s">
        <v>8245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8271</v>
      </c>
      <c r="O998">
        <f t="shared" si="76"/>
        <v>7</v>
      </c>
      <c r="P998">
        <f t="shared" si="77"/>
        <v>80.67</v>
      </c>
      <c r="Q998" s="10" t="s">
        <v>8329</v>
      </c>
      <c r="R998" t="s">
        <v>8350</v>
      </c>
      <c r="S998" s="14">
        <f t="shared" si="78"/>
        <v>41947.940740740742</v>
      </c>
      <c r="T998" s="14">
        <f t="shared" si="79"/>
        <v>42276.624803240738</v>
      </c>
      <c r="U998">
        <f t="shared" si="75"/>
        <v>2014</v>
      </c>
    </row>
    <row r="999" spans="1:21" ht="45" hidden="1" x14ac:dyDescent="0.25">
      <c r="A999">
        <v>996</v>
      </c>
      <c r="B999" s="3" t="s">
        <v>997</v>
      </c>
      <c r="C999" s="3" t="s">
        <v>5106</v>
      </c>
      <c r="D999" s="6">
        <v>4000</v>
      </c>
      <c r="E999" s="8">
        <v>65</v>
      </c>
      <c r="F999" t="s">
        <v>8220</v>
      </c>
      <c r="G999" t="s">
        <v>8223</v>
      </c>
      <c r="H999" t="s">
        <v>8245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8271</v>
      </c>
      <c r="O999">
        <f t="shared" si="76"/>
        <v>2</v>
      </c>
      <c r="P999">
        <f t="shared" si="77"/>
        <v>13</v>
      </c>
      <c r="Q999" s="10" t="s">
        <v>8329</v>
      </c>
      <c r="R999" t="s">
        <v>8350</v>
      </c>
      <c r="S999" s="14">
        <f t="shared" si="78"/>
        <v>41817.866435185184</v>
      </c>
      <c r="T999" s="14">
        <f t="shared" si="79"/>
        <v>41977.040185185186</v>
      </c>
      <c r="U999">
        <f t="shared" si="75"/>
        <v>2014</v>
      </c>
    </row>
    <row r="1000" spans="1:21" ht="30" hidden="1" x14ac:dyDescent="0.25">
      <c r="A1000">
        <v>997</v>
      </c>
      <c r="B1000" s="3" t="s">
        <v>998</v>
      </c>
      <c r="C1000" s="3" t="s">
        <v>5107</v>
      </c>
      <c r="D1000" s="6">
        <v>5000</v>
      </c>
      <c r="E1000" s="8">
        <v>65</v>
      </c>
      <c r="F1000" t="s">
        <v>8220</v>
      </c>
      <c r="G1000" t="s">
        <v>8223</v>
      </c>
      <c r="H1000" t="s">
        <v>8245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8271</v>
      </c>
      <c r="O1000">
        <f t="shared" si="76"/>
        <v>1</v>
      </c>
      <c r="P1000">
        <f t="shared" si="77"/>
        <v>8.1300000000000008</v>
      </c>
      <c r="Q1000" s="10" t="s">
        <v>8329</v>
      </c>
      <c r="R1000" t="s">
        <v>8350</v>
      </c>
      <c r="S1000" s="14">
        <f t="shared" si="78"/>
        <v>41941.10297453704</v>
      </c>
      <c r="T1000" s="14">
        <f t="shared" si="79"/>
        <v>42676.583599537036</v>
      </c>
      <c r="U1000">
        <f t="shared" si="75"/>
        <v>2014</v>
      </c>
    </row>
    <row r="1001" spans="1:21" ht="45" hidden="1" x14ac:dyDescent="0.25">
      <c r="A1001">
        <v>998</v>
      </c>
      <c r="B1001" s="3" t="s">
        <v>999</v>
      </c>
      <c r="C1001" s="3" t="s">
        <v>5108</v>
      </c>
      <c r="D1001" s="6">
        <v>60000</v>
      </c>
      <c r="E1001" s="8">
        <v>35135</v>
      </c>
      <c r="F1001" t="s">
        <v>8220</v>
      </c>
      <c r="G1001" t="s">
        <v>8228</v>
      </c>
      <c r="H1001" t="s">
        <v>8250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8271</v>
      </c>
      <c r="O1001">
        <f t="shared" si="76"/>
        <v>59</v>
      </c>
      <c r="P1001">
        <f t="shared" si="77"/>
        <v>153.43</v>
      </c>
      <c r="Q1001" s="10" t="s">
        <v>8329</v>
      </c>
      <c r="R1001" t="s">
        <v>8350</v>
      </c>
      <c r="S1001" s="14">
        <f t="shared" si="78"/>
        <v>42282.168993055559</v>
      </c>
      <c r="T1001" s="14">
        <f t="shared" si="79"/>
        <v>42702.809201388889</v>
      </c>
      <c r="U1001">
        <f t="shared" si="75"/>
        <v>2015</v>
      </c>
    </row>
    <row r="1002" spans="1:21" ht="45" hidden="1" x14ac:dyDescent="0.25">
      <c r="A1002">
        <v>999</v>
      </c>
      <c r="B1002" s="3" t="s">
        <v>1000</v>
      </c>
      <c r="C1002" s="3" t="s">
        <v>5109</v>
      </c>
      <c r="D1002" s="6">
        <v>150000</v>
      </c>
      <c r="E1002" s="8">
        <v>11683</v>
      </c>
      <c r="F1002" t="s">
        <v>8220</v>
      </c>
      <c r="G1002" t="s">
        <v>8228</v>
      </c>
      <c r="H1002" t="s">
        <v>8250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8271</v>
      </c>
      <c r="O1002">
        <f t="shared" si="76"/>
        <v>8</v>
      </c>
      <c r="P1002">
        <f t="shared" si="77"/>
        <v>292.08</v>
      </c>
      <c r="Q1002" s="10" t="s">
        <v>8329</v>
      </c>
      <c r="R1002" t="s">
        <v>8350</v>
      </c>
      <c r="S1002" s="14">
        <f t="shared" si="78"/>
        <v>41926.29965277778</v>
      </c>
      <c r="T1002" s="14">
        <f t="shared" si="79"/>
        <v>42510.604699074072</v>
      </c>
      <c r="U1002">
        <f t="shared" si="75"/>
        <v>2014</v>
      </c>
    </row>
    <row r="1003" spans="1:21" ht="45" hidden="1" x14ac:dyDescent="0.25">
      <c r="A1003">
        <v>1000</v>
      </c>
      <c r="B1003" s="3" t="s">
        <v>1001</v>
      </c>
      <c r="C1003" s="3" t="s">
        <v>5110</v>
      </c>
      <c r="D1003" s="6">
        <v>894700</v>
      </c>
      <c r="E1003" s="8">
        <v>19824</v>
      </c>
      <c r="F1003" t="s">
        <v>8219</v>
      </c>
      <c r="G1003" t="s">
        <v>8223</v>
      </c>
      <c r="H1003" t="s">
        <v>8245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8271</v>
      </c>
      <c r="O1003">
        <f t="shared" si="76"/>
        <v>2</v>
      </c>
      <c r="P1003">
        <f t="shared" si="77"/>
        <v>3304</v>
      </c>
      <c r="Q1003" s="10" t="s">
        <v>8329</v>
      </c>
      <c r="R1003" t="s">
        <v>8350</v>
      </c>
      <c r="S1003" s="14">
        <f t="shared" si="78"/>
        <v>42749.059722222228</v>
      </c>
      <c r="T1003" s="14">
        <f t="shared" si="79"/>
        <v>42561.829421296294</v>
      </c>
      <c r="U1003">
        <f t="shared" si="75"/>
        <v>2017</v>
      </c>
    </row>
    <row r="1004" spans="1:21" ht="60" hidden="1" x14ac:dyDescent="0.25">
      <c r="A1004">
        <v>1001</v>
      </c>
      <c r="B1004" s="3" t="s">
        <v>1002</v>
      </c>
      <c r="C1004" s="3" t="s">
        <v>5111</v>
      </c>
      <c r="D1004" s="6">
        <v>5000</v>
      </c>
      <c r="E1004" s="8">
        <v>5200</v>
      </c>
      <c r="F1004" t="s">
        <v>8219</v>
      </c>
      <c r="G1004" t="s">
        <v>8224</v>
      </c>
      <c r="H1004" t="s">
        <v>8246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8271</v>
      </c>
      <c r="O1004">
        <f t="shared" si="76"/>
        <v>104</v>
      </c>
      <c r="P1004">
        <f t="shared" si="77"/>
        <v>1300</v>
      </c>
      <c r="Q1004" s="10" t="s">
        <v>8329</v>
      </c>
      <c r="R1004" t="s">
        <v>8350</v>
      </c>
      <c r="S1004" s="14">
        <f t="shared" si="78"/>
        <v>42720.720057870371</v>
      </c>
      <c r="T1004" s="14">
        <f t="shared" si="79"/>
        <v>41946.898090277777</v>
      </c>
      <c r="U1004">
        <f t="shared" si="75"/>
        <v>2016</v>
      </c>
    </row>
    <row r="1005" spans="1:21" ht="60" hidden="1" x14ac:dyDescent="0.25">
      <c r="A1005">
        <v>1002</v>
      </c>
      <c r="B1005" s="3" t="s">
        <v>1003</v>
      </c>
      <c r="C1005" s="3" t="s">
        <v>5112</v>
      </c>
      <c r="D1005" s="6">
        <v>9999</v>
      </c>
      <c r="E1005" s="8">
        <v>2960</v>
      </c>
      <c r="F1005" t="s">
        <v>8219</v>
      </c>
      <c r="G1005" t="s">
        <v>8223</v>
      </c>
      <c r="H1005" t="s">
        <v>8245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8271</v>
      </c>
      <c r="O1005">
        <f t="shared" si="76"/>
        <v>30</v>
      </c>
      <c r="P1005">
        <f t="shared" si="77"/>
        <v>134.55000000000001</v>
      </c>
      <c r="Q1005" s="10" t="s">
        <v>8329</v>
      </c>
      <c r="R1005" t="s">
        <v>8350</v>
      </c>
      <c r="S1005" s="14">
        <f t="shared" si="78"/>
        <v>42325.684189814812</v>
      </c>
      <c r="T1005" s="14">
        <f t="shared" si="79"/>
        <v>42714.440416666665</v>
      </c>
      <c r="U1005">
        <f t="shared" si="75"/>
        <v>2015</v>
      </c>
    </row>
    <row r="1006" spans="1:21" ht="45" hidden="1" x14ac:dyDescent="0.25">
      <c r="A1006">
        <v>1003</v>
      </c>
      <c r="B1006" s="3" t="s">
        <v>1004</v>
      </c>
      <c r="C1006" s="3" t="s">
        <v>5113</v>
      </c>
      <c r="D1006" s="6">
        <v>20000</v>
      </c>
      <c r="E1006" s="8">
        <v>3211</v>
      </c>
      <c r="F1006" t="s">
        <v>8219</v>
      </c>
      <c r="G1006" t="s">
        <v>8229</v>
      </c>
      <c r="H1006" t="s">
        <v>8248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8271</v>
      </c>
      <c r="O1006">
        <f t="shared" si="76"/>
        <v>16</v>
      </c>
      <c r="P1006">
        <f t="shared" si="77"/>
        <v>214.07</v>
      </c>
      <c r="Q1006" s="10" t="s">
        <v>8329</v>
      </c>
      <c r="R1006" t="s">
        <v>8350</v>
      </c>
      <c r="S1006" s="14">
        <f t="shared" si="78"/>
        <v>42780.709039351852</v>
      </c>
      <c r="T1006" s="14">
        <f t="shared" si="79"/>
        <v>42339.833981481483</v>
      </c>
      <c r="U1006">
        <f t="shared" si="75"/>
        <v>2017</v>
      </c>
    </row>
    <row r="1007" spans="1:21" ht="45" hidden="1" x14ac:dyDescent="0.25">
      <c r="A1007">
        <v>1004</v>
      </c>
      <c r="B1007" s="3" t="s">
        <v>1005</v>
      </c>
      <c r="C1007" s="3" t="s">
        <v>5114</v>
      </c>
      <c r="D1007" s="6">
        <v>25000</v>
      </c>
      <c r="E1007" s="8">
        <v>20552</v>
      </c>
      <c r="F1007" t="s">
        <v>8219</v>
      </c>
      <c r="G1007" t="s">
        <v>8223</v>
      </c>
      <c r="H1007" t="s">
        <v>8245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8271</v>
      </c>
      <c r="O1007">
        <f t="shared" si="76"/>
        <v>82</v>
      </c>
      <c r="P1007">
        <f t="shared" si="77"/>
        <v>216.34</v>
      </c>
      <c r="Q1007" s="10" t="s">
        <v>8329</v>
      </c>
      <c r="R1007" t="s">
        <v>8350</v>
      </c>
      <c r="S1007" s="14">
        <f t="shared" si="78"/>
        <v>42388.708645833336</v>
      </c>
      <c r="T1007" s="14">
        <f t="shared" si="79"/>
        <v>41955.002488425926</v>
      </c>
      <c r="U1007">
        <f t="shared" si="75"/>
        <v>2016</v>
      </c>
    </row>
    <row r="1008" spans="1:21" ht="45" hidden="1" x14ac:dyDescent="0.25">
      <c r="A1008">
        <v>1005</v>
      </c>
      <c r="B1008" s="3" t="s">
        <v>1006</v>
      </c>
      <c r="C1008" s="3" t="s">
        <v>5115</v>
      </c>
      <c r="D1008" s="6">
        <v>200000</v>
      </c>
      <c r="E1008" s="8">
        <v>150102</v>
      </c>
      <c r="F1008" t="s">
        <v>8219</v>
      </c>
      <c r="G1008" t="s">
        <v>8223</v>
      </c>
      <c r="H1008" t="s">
        <v>8245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8271</v>
      </c>
      <c r="O1008">
        <f t="shared" si="76"/>
        <v>75</v>
      </c>
      <c r="P1008">
        <f t="shared" si="77"/>
        <v>932.31</v>
      </c>
      <c r="Q1008" s="10" t="s">
        <v>8329</v>
      </c>
      <c r="R1008" t="s">
        <v>8350</v>
      </c>
      <c r="S1008" s="14">
        <f t="shared" si="78"/>
        <v>42276.624803240738</v>
      </c>
      <c r="T1008" s="14">
        <f t="shared" si="79"/>
        <v>42303.878414351857</v>
      </c>
      <c r="U1008">
        <f t="shared" si="75"/>
        <v>2015</v>
      </c>
    </row>
    <row r="1009" spans="1:21" ht="45" hidden="1" x14ac:dyDescent="0.25">
      <c r="A1009">
        <v>1006</v>
      </c>
      <c r="B1009" s="3" t="s">
        <v>1007</v>
      </c>
      <c r="C1009" s="3" t="s">
        <v>5116</v>
      </c>
      <c r="D1009" s="6">
        <v>4000</v>
      </c>
      <c r="E1009" s="8">
        <v>234</v>
      </c>
      <c r="F1009" t="s">
        <v>8219</v>
      </c>
      <c r="G1009" t="s">
        <v>8223</v>
      </c>
      <c r="H1009" t="s">
        <v>8245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8271</v>
      </c>
      <c r="O1009">
        <f t="shared" si="76"/>
        <v>6</v>
      </c>
      <c r="P1009">
        <f t="shared" si="77"/>
        <v>29.25</v>
      </c>
      <c r="Q1009" s="10" t="s">
        <v>8329</v>
      </c>
      <c r="R1009" t="s">
        <v>8350</v>
      </c>
      <c r="S1009" s="14">
        <f t="shared" si="78"/>
        <v>41977.040185185186</v>
      </c>
      <c r="T1009" s="14">
        <f t="shared" si="79"/>
        <v>42422.107129629629</v>
      </c>
      <c r="U1009">
        <f t="shared" si="75"/>
        <v>2014</v>
      </c>
    </row>
    <row r="1010" spans="1:21" ht="45" hidden="1" x14ac:dyDescent="0.25">
      <c r="A1010">
        <v>1007</v>
      </c>
      <c r="B1010" s="3" t="s">
        <v>1008</v>
      </c>
      <c r="C1010" s="3" t="s">
        <v>5117</v>
      </c>
      <c r="D1010" s="6">
        <v>30000</v>
      </c>
      <c r="E1010" s="8">
        <v>13296</v>
      </c>
      <c r="F1010" t="s">
        <v>8219</v>
      </c>
      <c r="G1010" t="s">
        <v>8223</v>
      </c>
      <c r="H1010" t="s">
        <v>8245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8271</v>
      </c>
      <c r="O1010">
        <f t="shared" si="76"/>
        <v>44</v>
      </c>
      <c r="P1010">
        <f t="shared" si="77"/>
        <v>174.95</v>
      </c>
      <c r="Q1010" s="10" t="s">
        <v>8329</v>
      </c>
      <c r="R1010" t="s">
        <v>8350</v>
      </c>
      <c r="S1010" s="14">
        <f t="shared" si="78"/>
        <v>42676.583599537036</v>
      </c>
      <c r="T1010" s="14">
        <f t="shared" si="79"/>
        <v>42289.675173611111</v>
      </c>
      <c r="U1010">
        <f t="shared" si="75"/>
        <v>2016</v>
      </c>
    </row>
    <row r="1011" spans="1:21" ht="60" hidden="1" x14ac:dyDescent="0.25">
      <c r="A1011">
        <v>1008</v>
      </c>
      <c r="B1011" s="3" t="s">
        <v>1009</v>
      </c>
      <c r="C1011" s="3" t="s">
        <v>5118</v>
      </c>
      <c r="D1011" s="6">
        <v>93500</v>
      </c>
      <c r="E1011" s="8">
        <v>250</v>
      </c>
      <c r="F1011" t="s">
        <v>8219</v>
      </c>
      <c r="G1011" t="s">
        <v>8237</v>
      </c>
      <c r="H1011" t="s">
        <v>8255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8271</v>
      </c>
      <c r="O1011">
        <f t="shared" si="76"/>
        <v>0</v>
      </c>
      <c r="P1011">
        <f t="shared" si="77"/>
        <v>250</v>
      </c>
      <c r="Q1011" s="10" t="s">
        <v>8329</v>
      </c>
      <c r="R1011" t="s">
        <v>8350</v>
      </c>
      <c r="S1011" s="14">
        <f t="shared" si="78"/>
        <v>42702.809201388889</v>
      </c>
      <c r="T1011" s="14">
        <f t="shared" si="79"/>
        <v>42535.492280092592</v>
      </c>
      <c r="U1011">
        <f t="shared" si="75"/>
        <v>2016</v>
      </c>
    </row>
    <row r="1012" spans="1:21" ht="60" hidden="1" x14ac:dyDescent="0.25">
      <c r="A1012">
        <v>1009</v>
      </c>
      <c r="B1012" s="3" t="s">
        <v>1010</v>
      </c>
      <c r="C1012" s="3" t="s">
        <v>5119</v>
      </c>
      <c r="D1012" s="6">
        <v>50000</v>
      </c>
      <c r="E1012" s="8">
        <v>6565</v>
      </c>
      <c r="F1012" t="s">
        <v>8219</v>
      </c>
      <c r="G1012" t="s">
        <v>8223</v>
      </c>
      <c r="H1012" t="s">
        <v>8245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8271</v>
      </c>
      <c r="O1012">
        <f t="shared" si="76"/>
        <v>13</v>
      </c>
      <c r="P1012">
        <f t="shared" si="77"/>
        <v>65</v>
      </c>
      <c r="Q1012" s="10" t="s">
        <v>8329</v>
      </c>
      <c r="R1012" t="s">
        <v>8350</v>
      </c>
      <c r="S1012" s="14">
        <f t="shared" si="78"/>
        <v>42510.604699074072</v>
      </c>
      <c r="T1012" s="14">
        <f t="shared" si="79"/>
        <v>42009.973946759259</v>
      </c>
      <c r="U1012">
        <f t="shared" si="75"/>
        <v>2016</v>
      </c>
    </row>
    <row r="1013" spans="1:21" ht="60" hidden="1" x14ac:dyDescent="0.25">
      <c r="A1013">
        <v>1010</v>
      </c>
      <c r="B1013" s="3" t="s">
        <v>1011</v>
      </c>
      <c r="C1013" s="3" t="s">
        <v>5120</v>
      </c>
      <c r="D1013" s="6">
        <v>115250</v>
      </c>
      <c r="E1013" s="8">
        <v>220</v>
      </c>
      <c r="F1013" t="s">
        <v>8219</v>
      </c>
      <c r="G1013" t="s">
        <v>8223</v>
      </c>
      <c r="H1013" t="s">
        <v>8245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8271</v>
      </c>
      <c r="O1013">
        <f t="shared" si="76"/>
        <v>0</v>
      </c>
      <c r="P1013">
        <f t="shared" si="77"/>
        <v>55</v>
      </c>
      <c r="Q1013" s="10" t="s">
        <v>8329</v>
      </c>
      <c r="R1013" t="s">
        <v>8350</v>
      </c>
      <c r="S1013" s="14">
        <f t="shared" si="78"/>
        <v>42561.829421296294</v>
      </c>
      <c r="T1013" s="14">
        <f t="shared" si="79"/>
        <v>42127.069548611107</v>
      </c>
      <c r="U1013">
        <f t="shared" si="75"/>
        <v>2016</v>
      </c>
    </row>
    <row r="1014" spans="1:21" ht="45" hidden="1" x14ac:dyDescent="0.25">
      <c r="A1014">
        <v>1011</v>
      </c>
      <c r="B1014" s="3" t="s">
        <v>1012</v>
      </c>
      <c r="C1014" s="3" t="s">
        <v>5121</v>
      </c>
      <c r="D1014" s="6">
        <v>20000</v>
      </c>
      <c r="E1014" s="8">
        <v>75</v>
      </c>
      <c r="F1014" t="s">
        <v>8219</v>
      </c>
      <c r="G1014" t="s">
        <v>8223</v>
      </c>
      <c r="H1014" t="s">
        <v>8245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8271</v>
      </c>
      <c r="O1014">
        <f t="shared" si="76"/>
        <v>0</v>
      </c>
      <c r="P1014">
        <f t="shared" si="77"/>
        <v>75</v>
      </c>
      <c r="Q1014" s="10" t="s">
        <v>8329</v>
      </c>
      <c r="R1014" t="s">
        <v>8350</v>
      </c>
      <c r="S1014" s="14">
        <f t="shared" si="78"/>
        <v>41946.898090277777</v>
      </c>
      <c r="T1014" s="14">
        <f t="shared" si="79"/>
        <v>42271.251979166671</v>
      </c>
      <c r="U1014">
        <f t="shared" si="75"/>
        <v>2014</v>
      </c>
    </row>
    <row r="1015" spans="1:21" ht="60" hidden="1" x14ac:dyDescent="0.25">
      <c r="A1015">
        <v>1012</v>
      </c>
      <c r="B1015" s="3" t="s">
        <v>1013</v>
      </c>
      <c r="C1015" s="3" t="s">
        <v>5122</v>
      </c>
      <c r="D1015" s="6">
        <v>5000</v>
      </c>
      <c r="E1015" s="8">
        <v>1076751.05</v>
      </c>
      <c r="F1015" t="s">
        <v>8219</v>
      </c>
      <c r="G1015" t="s">
        <v>8223</v>
      </c>
      <c r="H1015" t="s">
        <v>8245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t="s">
        <v>8271</v>
      </c>
      <c r="O1015">
        <f t="shared" si="76"/>
        <v>21535</v>
      </c>
      <c r="P1015">
        <f t="shared" si="77"/>
        <v>1389.36</v>
      </c>
      <c r="Q1015" s="10" t="s">
        <v>8329</v>
      </c>
      <c r="R1015" t="s">
        <v>8350</v>
      </c>
      <c r="S1015" s="14">
        <f t="shared" si="78"/>
        <v>42714.440416666665</v>
      </c>
      <c r="T1015" s="14">
        <f t="shared" si="79"/>
        <v>42111.646724537044</v>
      </c>
      <c r="U1015">
        <f t="shared" si="75"/>
        <v>2016</v>
      </c>
    </row>
    <row r="1016" spans="1:21" ht="60" hidden="1" x14ac:dyDescent="0.25">
      <c r="A1016">
        <v>1013</v>
      </c>
      <c r="B1016" s="3" t="s">
        <v>1014</v>
      </c>
      <c r="C1016" s="3" t="s">
        <v>5123</v>
      </c>
      <c r="D1016" s="6">
        <v>25000</v>
      </c>
      <c r="E1016" s="8">
        <v>8632</v>
      </c>
      <c r="F1016" t="s">
        <v>8219</v>
      </c>
      <c r="G1016" t="s">
        <v>8223</v>
      </c>
      <c r="H1016" t="s">
        <v>8245</v>
      </c>
      <c r="I1016">
        <v>1451419200</v>
      </c>
      <c r="J1016">
        <v>1449000056</v>
      </c>
      <c r="K1016" t="b">
        <v>0</v>
      </c>
      <c r="L1016">
        <v>90</v>
      </c>
      <c r="M1016" t="b">
        <v>0</v>
      </c>
      <c r="N1016" t="s">
        <v>8271</v>
      </c>
      <c r="O1016">
        <f t="shared" si="76"/>
        <v>35</v>
      </c>
      <c r="P1016">
        <f t="shared" si="77"/>
        <v>95.91</v>
      </c>
      <c r="Q1016" s="10" t="s">
        <v>8329</v>
      </c>
      <c r="R1016" t="s">
        <v>8350</v>
      </c>
      <c r="S1016" s="14">
        <f t="shared" si="78"/>
        <v>42339.833981481483</v>
      </c>
      <c r="T1016" s="14">
        <f t="shared" si="79"/>
        <v>42145.919687500005</v>
      </c>
      <c r="U1016">
        <f t="shared" si="75"/>
        <v>2015</v>
      </c>
    </row>
    <row r="1017" spans="1:21" ht="30" hidden="1" x14ac:dyDescent="0.25">
      <c r="A1017">
        <v>1014</v>
      </c>
      <c r="B1017" s="3" t="s">
        <v>1015</v>
      </c>
      <c r="C1017" s="3" t="s">
        <v>5124</v>
      </c>
      <c r="D1017" s="6">
        <v>10000</v>
      </c>
      <c r="E1017" s="8">
        <v>3060</v>
      </c>
      <c r="F1017" t="s">
        <v>8219</v>
      </c>
      <c r="G1017" t="s">
        <v>8223</v>
      </c>
      <c r="H1017" t="s">
        <v>8245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8271</v>
      </c>
      <c r="O1017">
        <f t="shared" si="76"/>
        <v>31</v>
      </c>
      <c r="P1017">
        <f t="shared" si="77"/>
        <v>191.25</v>
      </c>
      <c r="Q1017" s="10" t="s">
        <v>8329</v>
      </c>
      <c r="R1017" t="s">
        <v>8350</v>
      </c>
      <c r="S1017" s="14">
        <f t="shared" si="78"/>
        <v>41955.002488425926</v>
      </c>
      <c r="T1017" s="14">
        <f t="shared" si="79"/>
        <v>42370.580590277779</v>
      </c>
      <c r="U1017">
        <f t="shared" si="75"/>
        <v>2014</v>
      </c>
    </row>
    <row r="1018" spans="1:21" ht="45" hidden="1" x14ac:dyDescent="0.25">
      <c r="A1018">
        <v>1015</v>
      </c>
      <c r="B1018" s="3" t="s">
        <v>1016</v>
      </c>
      <c r="C1018" s="3" t="s">
        <v>5125</v>
      </c>
      <c r="D1018" s="6">
        <v>9000</v>
      </c>
      <c r="E1018" s="8">
        <v>240</v>
      </c>
      <c r="F1018" t="s">
        <v>8219</v>
      </c>
      <c r="G1018" t="s">
        <v>8239</v>
      </c>
      <c r="H1018" t="s">
        <v>8256</v>
      </c>
      <c r="I1018">
        <v>1448489095</v>
      </c>
      <c r="J1018">
        <v>1445893495</v>
      </c>
      <c r="K1018" t="b">
        <v>0</v>
      </c>
      <c r="L1018">
        <v>6</v>
      </c>
      <c r="M1018" t="b">
        <v>0</v>
      </c>
      <c r="N1018" t="s">
        <v>8271</v>
      </c>
      <c r="O1018">
        <f t="shared" si="76"/>
        <v>3</v>
      </c>
      <c r="P1018">
        <f t="shared" si="77"/>
        <v>40</v>
      </c>
      <c r="Q1018" s="10" t="s">
        <v>8329</v>
      </c>
      <c r="R1018" t="s">
        <v>8350</v>
      </c>
      <c r="S1018" s="14">
        <f t="shared" si="78"/>
        <v>42303.878414351857</v>
      </c>
      <c r="T1018" s="14">
        <f t="shared" si="79"/>
        <v>42049.833761574075</v>
      </c>
      <c r="U1018">
        <f t="shared" si="75"/>
        <v>2015</v>
      </c>
    </row>
    <row r="1019" spans="1:21" ht="45" hidden="1" x14ac:dyDescent="0.25">
      <c r="A1019">
        <v>1016</v>
      </c>
      <c r="B1019" s="3" t="s">
        <v>1017</v>
      </c>
      <c r="C1019" s="3" t="s">
        <v>5126</v>
      </c>
      <c r="D1019" s="6">
        <v>100000</v>
      </c>
      <c r="E1019" s="8">
        <v>2842</v>
      </c>
      <c r="F1019" t="s">
        <v>8219</v>
      </c>
      <c r="G1019" t="s">
        <v>8223</v>
      </c>
      <c r="H1019" t="s">
        <v>8245</v>
      </c>
      <c r="I1019">
        <v>1459992856</v>
      </c>
      <c r="J1019">
        <v>1456108456</v>
      </c>
      <c r="K1019" t="b">
        <v>0</v>
      </c>
      <c r="L1019">
        <v>38</v>
      </c>
      <c r="M1019" t="b">
        <v>0</v>
      </c>
      <c r="N1019" t="s">
        <v>8271</v>
      </c>
      <c r="O1019">
        <f t="shared" si="76"/>
        <v>3</v>
      </c>
      <c r="P1019">
        <f t="shared" si="77"/>
        <v>74.790000000000006</v>
      </c>
      <c r="Q1019" s="10" t="s">
        <v>8329</v>
      </c>
      <c r="R1019" t="s">
        <v>8350</v>
      </c>
      <c r="S1019" s="14">
        <f t="shared" si="78"/>
        <v>42422.107129629629</v>
      </c>
      <c r="T1019" s="14">
        <f t="shared" si="79"/>
        <v>42426.407592592594</v>
      </c>
      <c r="U1019">
        <f t="shared" si="75"/>
        <v>2016</v>
      </c>
    </row>
    <row r="1020" spans="1:21" ht="60" hidden="1" x14ac:dyDescent="0.25">
      <c r="A1020">
        <v>1017</v>
      </c>
      <c r="B1020" s="3" t="s">
        <v>1018</v>
      </c>
      <c r="C1020" s="3" t="s">
        <v>5127</v>
      </c>
      <c r="D1020" s="6">
        <v>250000</v>
      </c>
      <c r="E1020" s="8">
        <v>57197</v>
      </c>
      <c r="F1020" t="s">
        <v>8219</v>
      </c>
      <c r="G1020" t="s">
        <v>8223</v>
      </c>
      <c r="H1020" t="s">
        <v>8245</v>
      </c>
      <c r="I1020">
        <v>1448125935</v>
      </c>
      <c r="J1020">
        <v>1444666335</v>
      </c>
      <c r="K1020" t="b">
        <v>0</v>
      </c>
      <c r="L1020">
        <v>355</v>
      </c>
      <c r="M1020" t="b">
        <v>0</v>
      </c>
      <c r="N1020" t="s">
        <v>8271</v>
      </c>
      <c r="O1020">
        <f t="shared" si="76"/>
        <v>23</v>
      </c>
      <c r="P1020">
        <f t="shared" si="77"/>
        <v>161.12</v>
      </c>
      <c r="Q1020" s="10" t="s">
        <v>8329</v>
      </c>
      <c r="R1020" t="s">
        <v>8350</v>
      </c>
      <c r="S1020" s="14">
        <f t="shared" si="78"/>
        <v>42289.675173611111</v>
      </c>
      <c r="T1020" s="14">
        <f t="shared" si="79"/>
        <v>41905.034108796295</v>
      </c>
      <c r="U1020">
        <f t="shared" si="75"/>
        <v>2015</v>
      </c>
    </row>
    <row r="1021" spans="1:21" ht="45" hidden="1" x14ac:dyDescent="0.25">
      <c r="A1021">
        <v>1018</v>
      </c>
      <c r="B1021" s="3" t="s">
        <v>1019</v>
      </c>
      <c r="C1021" s="3" t="s">
        <v>5128</v>
      </c>
      <c r="D1021" s="6">
        <v>20000</v>
      </c>
      <c r="E1021" s="8">
        <v>621</v>
      </c>
      <c r="F1021" t="s">
        <v>8219</v>
      </c>
      <c r="G1021" t="s">
        <v>8223</v>
      </c>
      <c r="H1021" t="s">
        <v>8245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t="s">
        <v>8271</v>
      </c>
      <c r="O1021">
        <f t="shared" si="76"/>
        <v>3</v>
      </c>
      <c r="P1021">
        <f t="shared" si="77"/>
        <v>88.71</v>
      </c>
      <c r="Q1021" s="10" t="s">
        <v>8329</v>
      </c>
      <c r="R1021" t="s">
        <v>8350</v>
      </c>
      <c r="S1021" s="14">
        <f t="shared" si="78"/>
        <v>42535.492280092592</v>
      </c>
      <c r="T1021" s="14">
        <f t="shared" si="79"/>
        <v>42755.627372685187</v>
      </c>
      <c r="U1021">
        <f t="shared" si="75"/>
        <v>2016</v>
      </c>
    </row>
    <row r="1022" spans="1:21" ht="45" hidden="1" x14ac:dyDescent="0.25">
      <c r="A1022">
        <v>1019</v>
      </c>
      <c r="B1022" s="3" t="s">
        <v>1020</v>
      </c>
      <c r="C1022" s="3" t="s">
        <v>5129</v>
      </c>
      <c r="D1022" s="6">
        <v>45000</v>
      </c>
      <c r="E1022" s="8">
        <v>21300</v>
      </c>
      <c r="F1022" t="s">
        <v>8219</v>
      </c>
      <c r="G1022" t="s">
        <v>8223</v>
      </c>
      <c r="H1022" t="s">
        <v>8245</v>
      </c>
      <c r="I1022">
        <v>1423092149</v>
      </c>
      <c r="J1022">
        <v>1420500149</v>
      </c>
      <c r="K1022" t="b">
        <v>0</v>
      </c>
      <c r="L1022">
        <v>400</v>
      </c>
      <c r="M1022" t="b">
        <v>0</v>
      </c>
      <c r="N1022" t="s">
        <v>8271</v>
      </c>
      <c r="O1022">
        <f t="shared" si="76"/>
        <v>47</v>
      </c>
      <c r="P1022">
        <f t="shared" si="77"/>
        <v>53.25</v>
      </c>
      <c r="Q1022" s="10" t="s">
        <v>8329</v>
      </c>
      <c r="R1022" t="s">
        <v>8350</v>
      </c>
      <c r="S1022" s="14">
        <f t="shared" si="78"/>
        <v>42009.973946759259</v>
      </c>
      <c r="T1022" s="14">
        <f t="shared" si="79"/>
        <v>42044.711886574078</v>
      </c>
      <c r="U1022">
        <f t="shared" si="75"/>
        <v>2015</v>
      </c>
    </row>
    <row r="1023" spans="1:21" ht="60" hidden="1" x14ac:dyDescent="0.25">
      <c r="A1023">
        <v>1020</v>
      </c>
      <c r="B1023" s="3" t="s">
        <v>1021</v>
      </c>
      <c r="C1023" s="3" t="s">
        <v>5130</v>
      </c>
      <c r="D1023" s="6">
        <v>1550</v>
      </c>
      <c r="E1023" s="8">
        <v>3186</v>
      </c>
      <c r="F1023" t="s">
        <v>8218</v>
      </c>
      <c r="G1023" t="s">
        <v>8228</v>
      </c>
      <c r="H1023" t="s">
        <v>8250</v>
      </c>
      <c r="I1023">
        <v>1433206020</v>
      </c>
      <c r="J1023">
        <v>1430617209</v>
      </c>
      <c r="K1023" t="b">
        <v>0</v>
      </c>
      <c r="L1023">
        <v>30</v>
      </c>
      <c r="M1023" t="b">
        <v>1</v>
      </c>
      <c r="N1023" t="s">
        <v>8278</v>
      </c>
      <c r="O1023">
        <f t="shared" si="76"/>
        <v>206</v>
      </c>
      <c r="P1023">
        <f t="shared" si="77"/>
        <v>106.2</v>
      </c>
      <c r="Q1023" s="10" t="s">
        <v>8310</v>
      </c>
      <c r="R1023" t="s">
        <v>8336</v>
      </c>
      <c r="S1023" s="14">
        <f t="shared" si="78"/>
        <v>42127.069548611107</v>
      </c>
      <c r="T1023" s="14">
        <f t="shared" si="79"/>
        <v>42611.483206018514</v>
      </c>
      <c r="U1023">
        <f t="shared" si="75"/>
        <v>2015</v>
      </c>
    </row>
    <row r="1024" spans="1:21" ht="45" hidden="1" x14ac:dyDescent="0.25">
      <c r="A1024">
        <v>1021</v>
      </c>
      <c r="B1024" s="3" t="s">
        <v>1022</v>
      </c>
      <c r="C1024" s="3" t="s">
        <v>5131</v>
      </c>
      <c r="D1024" s="6">
        <v>3000</v>
      </c>
      <c r="E1024" s="8">
        <v>10554.11</v>
      </c>
      <c r="F1024" t="s">
        <v>8218</v>
      </c>
      <c r="G1024" t="s">
        <v>8223</v>
      </c>
      <c r="H1024" t="s">
        <v>8245</v>
      </c>
      <c r="I1024">
        <v>1445054400</v>
      </c>
      <c r="J1024">
        <v>1443074571</v>
      </c>
      <c r="K1024" t="b">
        <v>1</v>
      </c>
      <c r="L1024">
        <v>478</v>
      </c>
      <c r="M1024" t="b">
        <v>1</v>
      </c>
      <c r="N1024" t="s">
        <v>8278</v>
      </c>
      <c r="O1024">
        <f t="shared" si="76"/>
        <v>352</v>
      </c>
      <c r="P1024">
        <f t="shared" si="77"/>
        <v>22.08</v>
      </c>
      <c r="Q1024" s="10" t="s">
        <v>8310</v>
      </c>
      <c r="R1024" t="s">
        <v>8336</v>
      </c>
      <c r="S1024" s="14">
        <f t="shared" si="78"/>
        <v>42271.251979166671</v>
      </c>
      <c r="T1024" s="14">
        <f t="shared" si="79"/>
        <v>42324.764004629629</v>
      </c>
      <c r="U1024">
        <f t="shared" si="75"/>
        <v>2015</v>
      </c>
    </row>
    <row r="1025" spans="1:21" ht="30" hidden="1" x14ac:dyDescent="0.25">
      <c r="A1025">
        <v>1022</v>
      </c>
      <c r="B1025" s="3" t="s">
        <v>1023</v>
      </c>
      <c r="C1025" s="3" t="s">
        <v>5132</v>
      </c>
      <c r="D1025" s="6">
        <v>2000</v>
      </c>
      <c r="E1025" s="8">
        <v>2298</v>
      </c>
      <c r="F1025" t="s">
        <v>8218</v>
      </c>
      <c r="G1025" t="s">
        <v>8223</v>
      </c>
      <c r="H1025" t="s">
        <v>8245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8278</v>
      </c>
      <c r="O1025">
        <f t="shared" si="76"/>
        <v>115</v>
      </c>
      <c r="P1025">
        <f t="shared" si="77"/>
        <v>31.05</v>
      </c>
      <c r="Q1025" s="10" t="s">
        <v>8310</v>
      </c>
      <c r="R1025" t="s">
        <v>8336</v>
      </c>
      <c r="S1025" s="14">
        <f t="shared" si="78"/>
        <v>42111.646724537044</v>
      </c>
      <c r="T1025" s="14">
        <f t="shared" si="79"/>
        <v>42514.666956018518</v>
      </c>
      <c r="U1025">
        <f t="shared" si="75"/>
        <v>2015</v>
      </c>
    </row>
    <row r="1026" spans="1:21" ht="45" hidden="1" x14ac:dyDescent="0.25">
      <c r="A1026">
        <v>1023</v>
      </c>
      <c r="B1026" s="3" t="s">
        <v>1024</v>
      </c>
      <c r="C1026" s="3" t="s">
        <v>5133</v>
      </c>
      <c r="D1026" s="6">
        <v>2000</v>
      </c>
      <c r="E1026" s="8">
        <v>4743</v>
      </c>
      <c r="F1026" t="s">
        <v>8218</v>
      </c>
      <c r="G1026" t="s">
        <v>8224</v>
      </c>
      <c r="H1026" t="s">
        <v>8246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8278</v>
      </c>
      <c r="O1026">
        <f t="shared" si="76"/>
        <v>237</v>
      </c>
      <c r="P1026">
        <f t="shared" si="77"/>
        <v>36.21</v>
      </c>
      <c r="Q1026" s="10" t="s">
        <v>8310</v>
      </c>
      <c r="R1026" t="s">
        <v>8336</v>
      </c>
      <c r="S1026" s="14">
        <f t="shared" si="78"/>
        <v>42145.919687500005</v>
      </c>
      <c r="T1026" s="14">
        <f t="shared" si="79"/>
        <v>42688.732407407413</v>
      </c>
      <c r="U1026">
        <f t="shared" si="75"/>
        <v>2015</v>
      </c>
    </row>
    <row r="1027" spans="1:21" ht="45" hidden="1" x14ac:dyDescent="0.25">
      <c r="A1027">
        <v>1024</v>
      </c>
      <c r="B1027" s="3" t="s">
        <v>1025</v>
      </c>
      <c r="C1027" s="3" t="s">
        <v>5134</v>
      </c>
      <c r="D1027" s="6">
        <v>20000</v>
      </c>
      <c r="E1027" s="8">
        <v>23727.55</v>
      </c>
      <c r="F1027" t="s">
        <v>8218</v>
      </c>
      <c r="G1027" t="s">
        <v>8234</v>
      </c>
      <c r="H1027" t="s">
        <v>8254</v>
      </c>
      <c r="I1027">
        <v>1454248563</v>
      </c>
      <c r="J1027">
        <v>1451656563</v>
      </c>
      <c r="K1027" t="b">
        <v>1</v>
      </c>
      <c r="L1027">
        <v>61</v>
      </c>
      <c r="M1027" t="b">
        <v>1</v>
      </c>
      <c r="N1027" t="s">
        <v>8278</v>
      </c>
      <c r="O1027">
        <f t="shared" si="76"/>
        <v>119</v>
      </c>
      <c r="P1027">
        <f t="shared" si="77"/>
        <v>388.98</v>
      </c>
      <c r="Q1027" s="10" t="s">
        <v>8310</v>
      </c>
      <c r="R1027" t="s">
        <v>8336</v>
      </c>
      <c r="S1027" s="14">
        <f t="shared" si="78"/>
        <v>42370.580590277779</v>
      </c>
      <c r="T1027" s="14">
        <f t="shared" si="79"/>
        <v>42555.166712962964</v>
      </c>
      <c r="U1027">
        <f t="shared" ref="U1027:U1090" si="80">YEAR(S1027)</f>
        <v>2016</v>
      </c>
    </row>
    <row r="1028" spans="1:21" ht="45" hidden="1" x14ac:dyDescent="0.25">
      <c r="A1028">
        <v>1025</v>
      </c>
      <c r="B1028" s="3" t="s">
        <v>1026</v>
      </c>
      <c r="C1028" s="3" t="s">
        <v>5135</v>
      </c>
      <c r="D1028" s="6">
        <v>70000</v>
      </c>
      <c r="E1028" s="8">
        <v>76949.820000000007</v>
      </c>
      <c r="F1028" t="s">
        <v>8218</v>
      </c>
      <c r="G1028" t="s">
        <v>8223</v>
      </c>
      <c r="H1028" t="s">
        <v>8245</v>
      </c>
      <c r="I1028">
        <v>1426532437</v>
      </c>
      <c r="J1028">
        <v>1423944037</v>
      </c>
      <c r="K1028" t="b">
        <v>1</v>
      </c>
      <c r="L1028">
        <v>1071</v>
      </c>
      <c r="M1028" t="b">
        <v>1</v>
      </c>
      <c r="N1028" t="s">
        <v>8278</v>
      </c>
      <c r="O1028">
        <f t="shared" ref="O1028:O1091" si="81">ROUND(E1028/D1028*100,0)</f>
        <v>110</v>
      </c>
      <c r="P1028">
        <f t="shared" ref="P1028:P1091" si="82">IFERROR(ROUND(E1028/L1028,2),0)</f>
        <v>71.849999999999994</v>
      </c>
      <c r="Q1028" s="10" t="s">
        <v>8310</v>
      </c>
      <c r="R1028" t="s">
        <v>8336</v>
      </c>
      <c r="S1028" s="14">
        <f t="shared" ref="S1028:S1091" si="83">(((J1028/60)/60)/24)+DATE(1970,1,1)</f>
        <v>42049.833761574075</v>
      </c>
      <c r="T1028" s="14">
        <f t="shared" ref="T1028:T1091" si="84">(((J1038/60)/60)/24)+DATE(1970,1,1)</f>
        <v>42016.641435185185</v>
      </c>
      <c r="U1028">
        <f t="shared" si="80"/>
        <v>2015</v>
      </c>
    </row>
    <row r="1029" spans="1:21" ht="60" hidden="1" x14ac:dyDescent="0.25">
      <c r="A1029">
        <v>1026</v>
      </c>
      <c r="B1029" s="3" t="s">
        <v>1027</v>
      </c>
      <c r="C1029" s="3" t="s">
        <v>5136</v>
      </c>
      <c r="D1029" s="6">
        <v>7000</v>
      </c>
      <c r="E1029" s="8">
        <v>7000.58</v>
      </c>
      <c r="F1029" t="s">
        <v>8218</v>
      </c>
      <c r="G1029" t="s">
        <v>8224</v>
      </c>
      <c r="H1029" t="s">
        <v>8246</v>
      </c>
      <c r="I1029">
        <v>1459414016</v>
      </c>
      <c r="J1029">
        <v>1456480016</v>
      </c>
      <c r="K1029" t="b">
        <v>1</v>
      </c>
      <c r="L1029">
        <v>122</v>
      </c>
      <c r="M1029" t="b">
        <v>1</v>
      </c>
      <c r="N1029" t="s">
        <v>8278</v>
      </c>
      <c r="O1029">
        <f t="shared" si="81"/>
        <v>100</v>
      </c>
      <c r="P1029">
        <f t="shared" si="82"/>
        <v>57.38</v>
      </c>
      <c r="Q1029" s="10" t="s">
        <v>8310</v>
      </c>
      <c r="R1029" t="s">
        <v>8336</v>
      </c>
      <c r="S1029" s="14">
        <f t="shared" si="83"/>
        <v>42426.407592592594</v>
      </c>
      <c r="T1029" s="14">
        <f t="shared" si="84"/>
        <v>41249.448958333334</v>
      </c>
      <c r="U1029">
        <f t="shared" si="80"/>
        <v>2016</v>
      </c>
    </row>
    <row r="1030" spans="1:21" ht="60" hidden="1" x14ac:dyDescent="0.25">
      <c r="A1030">
        <v>1027</v>
      </c>
      <c r="B1030" s="3" t="s">
        <v>1028</v>
      </c>
      <c r="C1030" s="3" t="s">
        <v>5137</v>
      </c>
      <c r="D1030" s="6">
        <v>7501</v>
      </c>
      <c r="E1030" s="8">
        <v>7733</v>
      </c>
      <c r="F1030" t="s">
        <v>8218</v>
      </c>
      <c r="G1030" t="s">
        <v>8223</v>
      </c>
      <c r="H1030" t="s">
        <v>8245</v>
      </c>
      <c r="I1030">
        <v>1414025347</v>
      </c>
      <c r="J1030">
        <v>1411433347</v>
      </c>
      <c r="K1030" t="b">
        <v>1</v>
      </c>
      <c r="L1030">
        <v>111</v>
      </c>
      <c r="M1030" t="b">
        <v>1</v>
      </c>
      <c r="N1030" t="s">
        <v>8278</v>
      </c>
      <c r="O1030">
        <f t="shared" si="81"/>
        <v>103</v>
      </c>
      <c r="P1030">
        <f t="shared" si="82"/>
        <v>69.67</v>
      </c>
      <c r="Q1030" s="10" t="s">
        <v>8310</v>
      </c>
      <c r="R1030" t="s">
        <v>8336</v>
      </c>
      <c r="S1030" s="14">
        <f t="shared" si="83"/>
        <v>41905.034108796295</v>
      </c>
      <c r="T1030" s="14">
        <f t="shared" si="84"/>
        <v>42119.822476851856</v>
      </c>
      <c r="U1030">
        <f t="shared" si="80"/>
        <v>2014</v>
      </c>
    </row>
    <row r="1031" spans="1:21" ht="45" hidden="1" x14ac:dyDescent="0.25">
      <c r="A1031">
        <v>1028</v>
      </c>
      <c r="B1031" s="3" t="s">
        <v>1029</v>
      </c>
      <c r="C1031" s="3" t="s">
        <v>5138</v>
      </c>
      <c r="D1031" s="6">
        <v>10000</v>
      </c>
      <c r="E1031" s="8">
        <v>11727</v>
      </c>
      <c r="F1031" t="s">
        <v>8218</v>
      </c>
      <c r="G1031" t="s">
        <v>8224</v>
      </c>
      <c r="H1031" t="s">
        <v>8246</v>
      </c>
      <c r="I1031">
        <v>1488830400</v>
      </c>
      <c r="J1031">
        <v>1484924605</v>
      </c>
      <c r="K1031" t="b">
        <v>1</v>
      </c>
      <c r="L1031">
        <v>255</v>
      </c>
      <c r="M1031" t="b">
        <v>1</v>
      </c>
      <c r="N1031" t="s">
        <v>8278</v>
      </c>
      <c r="O1031">
        <f t="shared" si="81"/>
        <v>117</v>
      </c>
      <c r="P1031">
        <f t="shared" si="82"/>
        <v>45.99</v>
      </c>
      <c r="Q1031" s="10" t="s">
        <v>8310</v>
      </c>
      <c r="R1031" t="s">
        <v>8336</v>
      </c>
      <c r="S1031" s="14">
        <f t="shared" si="83"/>
        <v>42755.627372685187</v>
      </c>
      <c r="T1031" s="14">
        <f t="shared" si="84"/>
        <v>42418.231747685189</v>
      </c>
      <c r="U1031">
        <f t="shared" si="80"/>
        <v>2017</v>
      </c>
    </row>
    <row r="1032" spans="1:21" ht="45" hidden="1" x14ac:dyDescent="0.25">
      <c r="A1032">
        <v>1029</v>
      </c>
      <c r="B1032" s="3" t="s">
        <v>1030</v>
      </c>
      <c r="C1032" s="3" t="s">
        <v>5139</v>
      </c>
      <c r="D1032" s="6">
        <v>10000</v>
      </c>
      <c r="E1032" s="8">
        <v>11176</v>
      </c>
      <c r="F1032" t="s">
        <v>8218</v>
      </c>
      <c r="G1032" t="s">
        <v>8234</v>
      </c>
      <c r="H1032" t="s">
        <v>8254</v>
      </c>
      <c r="I1032">
        <v>1428184740</v>
      </c>
      <c r="J1032">
        <v>1423501507</v>
      </c>
      <c r="K1032" t="b">
        <v>0</v>
      </c>
      <c r="L1032">
        <v>141</v>
      </c>
      <c r="M1032" t="b">
        <v>1</v>
      </c>
      <c r="N1032" t="s">
        <v>8278</v>
      </c>
      <c r="O1032">
        <f t="shared" si="81"/>
        <v>112</v>
      </c>
      <c r="P1032">
        <f t="shared" si="82"/>
        <v>79.260000000000005</v>
      </c>
      <c r="Q1032" s="10" t="s">
        <v>8310</v>
      </c>
      <c r="R1032" t="s">
        <v>8336</v>
      </c>
      <c r="S1032" s="14">
        <f t="shared" si="83"/>
        <v>42044.711886574078</v>
      </c>
      <c r="T1032" s="14">
        <f t="shared" si="84"/>
        <v>42692.109328703707</v>
      </c>
      <c r="U1032">
        <f t="shared" si="80"/>
        <v>2015</v>
      </c>
    </row>
    <row r="1033" spans="1:21" ht="30" hidden="1" x14ac:dyDescent="0.25">
      <c r="A1033">
        <v>1030</v>
      </c>
      <c r="B1033" s="3" t="s">
        <v>1031</v>
      </c>
      <c r="C1033" s="3" t="s">
        <v>5140</v>
      </c>
      <c r="D1033" s="6">
        <v>2000</v>
      </c>
      <c r="E1033" s="8">
        <v>6842</v>
      </c>
      <c r="F1033" t="s">
        <v>8218</v>
      </c>
      <c r="G1033" t="s">
        <v>8223</v>
      </c>
      <c r="H1033" t="s">
        <v>8245</v>
      </c>
      <c r="I1033">
        <v>1473680149</v>
      </c>
      <c r="J1033">
        <v>1472470549</v>
      </c>
      <c r="K1033" t="b">
        <v>0</v>
      </c>
      <c r="L1033">
        <v>159</v>
      </c>
      <c r="M1033" t="b">
        <v>1</v>
      </c>
      <c r="N1033" t="s">
        <v>8278</v>
      </c>
      <c r="O1033">
        <f t="shared" si="81"/>
        <v>342</v>
      </c>
      <c r="P1033">
        <f t="shared" si="82"/>
        <v>43.03</v>
      </c>
      <c r="Q1033" s="10" t="s">
        <v>8310</v>
      </c>
      <c r="R1033" t="s">
        <v>8336</v>
      </c>
      <c r="S1033" s="14">
        <f t="shared" si="83"/>
        <v>42611.483206018514</v>
      </c>
      <c r="T1033" s="14">
        <f t="shared" si="84"/>
        <v>42579.708437499998</v>
      </c>
      <c r="U1033">
        <f t="shared" si="80"/>
        <v>2016</v>
      </c>
    </row>
    <row r="1034" spans="1:21" ht="60" hidden="1" x14ac:dyDescent="0.25">
      <c r="A1034">
        <v>1031</v>
      </c>
      <c r="B1034" s="3" t="s">
        <v>1032</v>
      </c>
      <c r="C1034" s="3" t="s">
        <v>5141</v>
      </c>
      <c r="D1034" s="6">
        <v>10000</v>
      </c>
      <c r="E1034" s="8">
        <v>10740</v>
      </c>
      <c r="F1034" t="s">
        <v>8218</v>
      </c>
      <c r="G1034" t="s">
        <v>8223</v>
      </c>
      <c r="H1034" t="s">
        <v>8245</v>
      </c>
      <c r="I1034">
        <v>1450290010</v>
      </c>
      <c r="J1034">
        <v>1447698010</v>
      </c>
      <c r="K1034" t="b">
        <v>0</v>
      </c>
      <c r="L1034">
        <v>99</v>
      </c>
      <c r="M1034" t="b">
        <v>1</v>
      </c>
      <c r="N1034" t="s">
        <v>8278</v>
      </c>
      <c r="O1034">
        <f t="shared" si="81"/>
        <v>107</v>
      </c>
      <c r="P1034">
        <f t="shared" si="82"/>
        <v>108.48</v>
      </c>
      <c r="Q1034" s="10" t="s">
        <v>8310</v>
      </c>
      <c r="R1034" t="s">
        <v>8336</v>
      </c>
      <c r="S1034" s="14">
        <f t="shared" si="83"/>
        <v>42324.764004629629</v>
      </c>
      <c r="T1034" s="14">
        <f t="shared" si="84"/>
        <v>41831.060092592597</v>
      </c>
      <c r="U1034">
        <f t="shared" si="80"/>
        <v>2015</v>
      </c>
    </row>
    <row r="1035" spans="1:21" hidden="1" x14ac:dyDescent="0.25">
      <c r="A1035">
        <v>1032</v>
      </c>
      <c r="B1035" s="3" t="s">
        <v>1033</v>
      </c>
      <c r="C1035" s="3" t="s">
        <v>5142</v>
      </c>
      <c r="D1035" s="6">
        <v>5400</v>
      </c>
      <c r="E1035" s="8">
        <v>5858.84</v>
      </c>
      <c r="F1035" t="s">
        <v>8218</v>
      </c>
      <c r="G1035" t="s">
        <v>8223</v>
      </c>
      <c r="H1035" t="s">
        <v>8245</v>
      </c>
      <c r="I1035">
        <v>1466697625</v>
      </c>
      <c r="J1035">
        <v>1464105625</v>
      </c>
      <c r="K1035" t="b">
        <v>0</v>
      </c>
      <c r="L1035">
        <v>96</v>
      </c>
      <c r="M1035" t="b">
        <v>1</v>
      </c>
      <c r="N1035" t="s">
        <v>8278</v>
      </c>
      <c r="O1035">
        <f t="shared" si="81"/>
        <v>108</v>
      </c>
      <c r="P1035">
        <f t="shared" si="82"/>
        <v>61.03</v>
      </c>
      <c r="Q1035" s="10" t="s">
        <v>8310</v>
      </c>
      <c r="R1035" t="s">
        <v>8336</v>
      </c>
      <c r="S1035" s="14">
        <f t="shared" si="83"/>
        <v>42514.666956018518</v>
      </c>
      <c r="T1035" s="14">
        <f t="shared" si="84"/>
        <v>41851.696157407408</v>
      </c>
      <c r="U1035">
        <f t="shared" si="80"/>
        <v>2016</v>
      </c>
    </row>
    <row r="1036" spans="1:21" ht="60" hidden="1" x14ac:dyDescent="0.25">
      <c r="A1036">
        <v>1033</v>
      </c>
      <c r="B1036" s="3" t="s">
        <v>1034</v>
      </c>
      <c r="C1036" s="3" t="s">
        <v>5143</v>
      </c>
      <c r="D1036" s="6">
        <v>1328</v>
      </c>
      <c r="E1036" s="8">
        <v>1366</v>
      </c>
      <c r="F1036" t="s">
        <v>8218</v>
      </c>
      <c r="G1036" t="s">
        <v>8224</v>
      </c>
      <c r="H1036" t="s">
        <v>8246</v>
      </c>
      <c r="I1036">
        <v>1481564080</v>
      </c>
      <c r="J1036">
        <v>1479144880</v>
      </c>
      <c r="K1036" t="b">
        <v>0</v>
      </c>
      <c r="L1036">
        <v>27</v>
      </c>
      <c r="M1036" t="b">
        <v>1</v>
      </c>
      <c r="N1036" t="s">
        <v>8278</v>
      </c>
      <c r="O1036">
        <f t="shared" si="81"/>
        <v>103</v>
      </c>
      <c r="P1036">
        <f t="shared" si="82"/>
        <v>50.59</v>
      </c>
      <c r="Q1036" s="10" t="s">
        <v>8310</v>
      </c>
      <c r="R1036" t="s">
        <v>8336</v>
      </c>
      <c r="S1036" s="14">
        <f t="shared" si="83"/>
        <v>42688.732407407413</v>
      </c>
      <c r="T1036" s="14">
        <f t="shared" si="84"/>
        <v>42114.252951388888</v>
      </c>
      <c r="U1036">
        <f t="shared" si="80"/>
        <v>2016</v>
      </c>
    </row>
    <row r="1037" spans="1:21" ht="45" hidden="1" x14ac:dyDescent="0.25">
      <c r="A1037">
        <v>1034</v>
      </c>
      <c r="B1037" s="3" t="s">
        <v>1035</v>
      </c>
      <c r="C1037" s="3" t="s">
        <v>5144</v>
      </c>
      <c r="D1037" s="6">
        <v>5000</v>
      </c>
      <c r="E1037" s="8">
        <v>6500.09</v>
      </c>
      <c r="F1037" t="s">
        <v>8218</v>
      </c>
      <c r="G1037" t="s">
        <v>8223</v>
      </c>
      <c r="H1037" t="s">
        <v>8245</v>
      </c>
      <c r="I1037">
        <v>1470369540</v>
      </c>
      <c r="J1037">
        <v>1467604804</v>
      </c>
      <c r="K1037" t="b">
        <v>0</v>
      </c>
      <c r="L1037">
        <v>166</v>
      </c>
      <c r="M1037" t="b">
        <v>1</v>
      </c>
      <c r="N1037" t="s">
        <v>8278</v>
      </c>
      <c r="O1037">
        <f t="shared" si="81"/>
        <v>130</v>
      </c>
      <c r="P1037">
        <f t="shared" si="82"/>
        <v>39.159999999999997</v>
      </c>
      <c r="Q1037" s="10" t="s">
        <v>8310</v>
      </c>
      <c r="R1037" t="s">
        <v>8336</v>
      </c>
      <c r="S1037" s="14">
        <f t="shared" si="83"/>
        <v>42555.166712962964</v>
      </c>
      <c r="T1037" s="14">
        <f t="shared" si="84"/>
        <v>42011.925937499997</v>
      </c>
      <c r="U1037">
        <f t="shared" si="80"/>
        <v>2016</v>
      </c>
    </row>
    <row r="1038" spans="1:21" ht="60" hidden="1" x14ac:dyDescent="0.25">
      <c r="A1038">
        <v>1035</v>
      </c>
      <c r="B1038" s="3" t="s">
        <v>1036</v>
      </c>
      <c r="C1038" s="3" t="s">
        <v>5145</v>
      </c>
      <c r="D1038" s="6">
        <v>4600</v>
      </c>
      <c r="E1038" s="8">
        <v>4952</v>
      </c>
      <c r="F1038" t="s">
        <v>8218</v>
      </c>
      <c r="G1038" t="s">
        <v>8223</v>
      </c>
      <c r="H1038" t="s">
        <v>8245</v>
      </c>
      <c r="I1038">
        <v>1423668220</v>
      </c>
      <c r="J1038">
        <v>1421076220</v>
      </c>
      <c r="K1038" t="b">
        <v>0</v>
      </c>
      <c r="L1038">
        <v>76</v>
      </c>
      <c r="M1038" t="b">
        <v>1</v>
      </c>
      <c r="N1038" t="s">
        <v>8278</v>
      </c>
      <c r="O1038">
        <f t="shared" si="81"/>
        <v>108</v>
      </c>
      <c r="P1038">
        <f t="shared" si="82"/>
        <v>65.16</v>
      </c>
      <c r="Q1038" s="10" t="s">
        <v>8310</v>
      </c>
      <c r="R1038" t="s">
        <v>8336</v>
      </c>
      <c r="S1038" s="14">
        <f t="shared" si="83"/>
        <v>42016.641435185185</v>
      </c>
      <c r="T1038" s="14">
        <f t="shared" si="84"/>
        <v>41844.874421296299</v>
      </c>
      <c r="U1038">
        <f t="shared" si="80"/>
        <v>2015</v>
      </c>
    </row>
    <row r="1039" spans="1:21" ht="45" hidden="1" x14ac:dyDescent="0.25">
      <c r="A1039">
        <v>1036</v>
      </c>
      <c r="B1039" s="3" t="s">
        <v>1037</v>
      </c>
      <c r="C1039" s="3" t="s">
        <v>5146</v>
      </c>
      <c r="D1039" s="6">
        <v>4500</v>
      </c>
      <c r="E1039" s="8">
        <v>5056.22</v>
      </c>
      <c r="F1039" t="s">
        <v>8218</v>
      </c>
      <c r="G1039" t="s">
        <v>8223</v>
      </c>
      <c r="H1039" t="s">
        <v>8245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8278</v>
      </c>
      <c r="O1039">
        <f t="shared" si="81"/>
        <v>112</v>
      </c>
      <c r="P1039">
        <f t="shared" si="82"/>
        <v>23.96</v>
      </c>
      <c r="Q1039" s="10" t="s">
        <v>8310</v>
      </c>
      <c r="R1039" t="s">
        <v>8336</v>
      </c>
      <c r="S1039" s="14">
        <f t="shared" si="83"/>
        <v>41249.448958333334</v>
      </c>
      <c r="T1039" s="14">
        <f t="shared" si="84"/>
        <v>42319.851388888885</v>
      </c>
      <c r="U1039">
        <f t="shared" si="80"/>
        <v>2012</v>
      </c>
    </row>
    <row r="1040" spans="1:21" ht="60" hidden="1" x14ac:dyDescent="0.25">
      <c r="A1040">
        <v>1037</v>
      </c>
      <c r="B1040" s="3" t="s">
        <v>1038</v>
      </c>
      <c r="C1040" s="3" t="s">
        <v>5147</v>
      </c>
      <c r="D1040" s="6">
        <v>1000</v>
      </c>
      <c r="E1040" s="8">
        <v>1021</v>
      </c>
      <c r="F1040" t="s">
        <v>8218</v>
      </c>
      <c r="G1040" t="s">
        <v>8223</v>
      </c>
      <c r="H1040" t="s">
        <v>8245</v>
      </c>
      <c r="I1040">
        <v>1431925200</v>
      </c>
      <c r="J1040">
        <v>1429991062</v>
      </c>
      <c r="K1040" t="b">
        <v>0</v>
      </c>
      <c r="L1040">
        <v>21</v>
      </c>
      <c r="M1040" t="b">
        <v>1</v>
      </c>
      <c r="N1040" t="s">
        <v>8278</v>
      </c>
      <c r="O1040">
        <f t="shared" si="81"/>
        <v>102</v>
      </c>
      <c r="P1040">
        <f t="shared" si="82"/>
        <v>48.62</v>
      </c>
      <c r="Q1040" s="10" t="s">
        <v>8310</v>
      </c>
      <c r="R1040" t="s">
        <v>8336</v>
      </c>
      <c r="S1040" s="14">
        <f t="shared" si="83"/>
        <v>42119.822476851856</v>
      </c>
      <c r="T1040" s="14">
        <f t="shared" si="84"/>
        <v>41918.818460648145</v>
      </c>
      <c r="U1040">
        <f t="shared" si="80"/>
        <v>2015</v>
      </c>
    </row>
    <row r="1041" spans="1:21" ht="45" hidden="1" x14ac:dyDescent="0.25">
      <c r="A1041">
        <v>1038</v>
      </c>
      <c r="B1041" s="3" t="s">
        <v>1039</v>
      </c>
      <c r="C1041" s="3" t="s">
        <v>5148</v>
      </c>
      <c r="D1041" s="6">
        <v>1500</v>
      </c>
      <c r="E1041" s="8">
        <v>2180</v>
      </c>
      <c r="F1041" t="s">
        <v>8218</v>
      </c>
      <c r="G1041" t="s">
        <v>8223</v>
      </c>
      <c r="H1041" t="s">
        <v>8245</v>
      </c>
      <c r="I1041">
        <v>1458362023</v>
      </c>
      <c r="J1041">
        <v>1455773623</v>
      </c>
      <c r="K1041" t="b">
        <v>0</v>
      </c>
      <c r="L1041">
        <v>61</v>
      </c>
      <c r="M1041" t="b">
        <v>1</v>
      </c>
      <c r="N1041" t="s">
        <v>8278</v>
      </c>
      <c r="O1041">
        <f t="shared" si="81"/>
        <v>145</v>
      </c>
      <c r="P1041">
        <f t="shared" si="82"/>
        <v>35.74</v>
      </c>
      <c r="Q1041" s="10" t="s">
        <v>8310</v>
      </c>
      <c r="R1041" t="s">
        <v>8336</v>
      </c>
      <c r="S1041" s="14">
        <f t="shared" si="83"/>
        <v>42418.231747685189</v>
      </c>
      <c r="T1041" s="14">
        <f t="shared" si="84"/>
        <v>42598.053113425922</v>
      </c>
      <c r="U1041">
        <f t="shared" si="80"/>
        <v>2016</v>
      </c>
    </row>
    <row r="1042" spans="1:21" ht="60" hidden="1" x14ac:dyDescent="0.25">
      <c r="A1042">
        <v>1039</v>
      </c>
      <c r="B1042" s="3" t="s">
        <v>1040</v>
      </c>
      <c r="C1042" s="3" t="s">
        <v>5149</v>
      </c>
      <c r="D1042" s="6">
        <v>500</v>
      </c>
      <c r="E1042" s="8">
        <v>641</v>
      </c>
      <c r="F1042" t="s">
        <v>8218</v>
      </c>
      <c r="G1042" t="s">
        <v>8223</v>
      </c>
      <c r="H1042" t="s">
        <v>8245</v>
      </c>
      <c r="I1042">
        <v>1481615940</v>
      </c>
      <c r="J1042">
        <v>1479436646</v>
      </c>
      <c r="K1042" t="b">
        <v>0</v>
      </c>
      <c r="L1042">
        <v>30</v>
      </c>
      <c r="M1042" t="b">
        <v>1</v>
      </c>
      <c r="N1042" t="s">
        <v>8278</v>
      </c>
      <c r="O1042">
        <f t="shared" si="81"/>
        <v>128</v>
      </c>
      <c r="P1042">
        <f t="shared" si="82"/>
        <v>21.37</v>
      </c>
      <c r="Q1042" s="10" t="s">
        <v>8310</v>
      </c>
      <c r="R1042" t="s">
        <v>8336</v>
      </c>
      <c r="S1042" s="14">
        <f t="shared" si="83"/>
        <v>42692.109328703707</v>
      </c>
      <c r="T1042" s="14">
        <f t="shared" si="84"/>
        <v>42382.431076388893</v>
      </c>
      <c r="U1042">
        <f t="shared" si="80"/>
        <v>2016</v>
      </c>
    </row>
    <row r="1043" spans="1:21" ht="60" hidden="1" x14ac:dyDescent="0.25">
      <c r="A1043">
        <v>1040</v>
      </c>
      <c r="B1043" s="3" t="s">
        <v>1041</v>
      </c>
      <c r="C1043" s="3" t="s">
        <v>5150</v>
      </c>
      <c r="D1043" s="6">
        <v>85000</v>
      </c>
      <c r="E1043" s="8">
        <v>250</v>
      </c>
      <c r="F1043" t="s">
        <v>8219</v>
      </c>
      <c r="G1043" t="s">
        <v>8223</v>
      </c>
      <c r="H1043" t="s">
        <v>8245</v>
      </c>
      <c r="I1043">
        <v>1472317209</v>
      </c>
      <c r="J1043">
        <v>1469725209</v>
      </c>
      <c r="K1043" t="b">
        <v>0</v>
      </c>
      <c r="L1043">
        <v>1</v>
      </c>
      <c r="M1043" t="b">
        <v>0</v>
      </c>
      <c r="N1043" t="s">
        <v>8279</v>
      </c>
      <c r="O1043">
        <f t="shared" si="81"/>
        <v>0</v>
      </c>
      <c r="P1043">
        <f t="shared" si="82"/>
        <v>250</v>
      </c>
      <c r="Q1043" s="10" t="s">
        <v>8342</v>
      </c>
      <c r="R1043" t="s">
        <v>8343</v>
      </c>
      <c r="S1043" s="14">
        <f t="shared" si="83"/>
        <v>42579.708437499998</v>
      </c>
      <c r="T1043" s="14">
        <f t="shared" si="84"/>
        <v>42231.7971875</v>
      </c>
      <c r="U1043">
        <f t="shared" si="80"/>
        <v>2016</v>
      </c>
    </row>
    <row r="1044" spans="1:21" ht="45" hidden="1" x14ac:dyDescent="0.25">
      <c r="A1044">
        <v>1041</v>
      </c>
      <c r="B1044" s="3" t="s">
        <v>1042</v>
      </c>
      <c r="C1044" s="3" t="s">
        <v>5151</v>
      </c>
      <c r="D1044" s="6">
        <v>50</v>
      </c>
      <c r="E1044" s="8">
        <v>0</v>
      </c>
      <c r="F1044" t="s">
        <v>8219</v>
      </c>
      <c r="G1044" t="s">
        <v>8223</v>
      </c>
      <c r="H1044" t="s">
        <v>8245</v>
      </c>
      <c r="I1044">
        <v>1406769992</v>
      </c>
      <c r="J1044">
        <v>1405041992</v>
      </c>
      <c r="K1044" t="b">
        <v>0</v>
      </c>
      <c r="L1044">
        <v>0</v>
      </c>
      <c r="M1044" t="b">
        <v>0</v>
      </c>
      <c r="N1044" t="s">
        <v>8279</v>
      </c>
      <c r="O1044">
        <f t="shared" si="81"/>
        <v>0</v>
      </c>
      <c r="P1044">
        <f t="shared" si="82"/>
        <v>0</v>
      </c>
      <c r="Q1044" s="10" t="s">
        <v>8342</v>
      </c>
      <c r="R1044" t="s">
        <v>8343</v>
      </c>
      <c r="S1044" s="14">
        <f t="shared" si="83"/>
        <v>41831.060092592597</v>
      </c>
      <c r="T1044" s="14">
        <f t="shared" si="84"/>
        <v>41850.014178240745</v>
      </c>
      <c r="U1044">
        <f t="shared" si="80"/>
        <v>2014</v>
      </c>
    </row>
    <row r="1045" spans="1:21" ht="60" hidden="1" x14ac:dyDescent="0.25">
      <c r="A1045">
        <v>1042</v>
      </c>
      <c r="B1045" s="3" t="s">
        <v>1043</v>
      </c>
      <c r="C1045" s="3" t="s">
        <v>5152</v>
      </c>
      <c r="D1045" s="6">
        <v>650</v>
      </c>
      <c r="E1045" s="8">
        <v>10</v>
      </c>
      <c r="F1045" t="s">
        <v>8219</v>
      </c>
      <c r="G1045" t="s">
        <v>8223</v>
      </c>
      <c r="H1045" t="s">
        <v>8245</v>
      </c>
      <c r="I1045">
        <v>1410516000</v>
      </c>
      <c r="J1045">
        <v>1406824948</v>
      </c>
      <c r="K1045" t="b">
        <v>0</v>
      </c>
      <c r="L1045">
        <v>1</v>
      </c>
      <c r="M1045" t="b">
        <v>0</v>
      </c>
      <c r="N1045" t="s">
        <v>8279</v>
      </c>
      <c r="O1045">
        <f t="shared" si="81"/>
        <v>2</v>
      </c>
      <c r="P1045">
        <f t="shared" si="82"/>
        <v>10</v>
      </c>
      <c r="Q1045" s="10" t="s">
        <v>8342</v>
      </c>
      <c r="R1045" t="s">
        <v>8343</v>
      </c>
      <c r="S1045" s="14">
        <f t="shared" si="83"/>
        <v>41851.696157407408</v>
      </c>
      <c r="T1045" s="14">
        <f t="shared" si="84"/>
        <v>42483.797395833331</v>
      </c>
      <c r="U1045">
        <f t="shared" si="80"/>
        <v>2014</v>
      </c>
    </row>
    <row r="1046" spans="1:21" ht="45" hidden="1" x14ac:dyDescent="0.25">
      <c r="A1046">
        <v>1043</v>
      </c>
      <c r="B1046" s="3" t="s">
        <v>1044</v>
      </c>
      <c r="C1046" s="3" t="s">
        <v>5153</v>
      </c>
      <c r="D1046" s="6">
        <v>100000</v>
      </c>
      <c r="E1046" s="8">
        <v>8537</v>
      </c>
      <c r="F1046" t="s">
        <v>8219</v>
      </c>
      <c r="G1046" t="s">
        <v>8223</v>
      </c>
      <c r="H1046" t="s">
        <v>8245</v>
      </c>
      <c r="I1046">
        <v>1432101855</v>
      </c>
      <c r="J1046">
        <v>1429509855</v>
      </c>
      <c r="K1046" t="b">
        <v>0</v>
      </c>
      <c r="L1046">
        <v>292</v>
      </c>
      <c r="M1046" t="b">
        <v>0</v>
      </c>
      <c r="N1046" t="s">
        <v>8279</v>
      </c>
      <c r="O1046">
        <f t="shared" si="81"/>
        <v>9</v>
      </c>
      <c r="P1046">
        <f t="shared" si="82"/>
        <v>29.24</v>
      </c>
      <c r="Q1046" s="10" t="s">
        <v>8342</v>
      </c>
      <c r="R1046" t="s">
        <v>8343</v>
      </c>
      <c r="S1046" s="14">
        <f t="shared" si="83"/>
        <v>42114.252951388888</v>
      </c>
      <c r="T1046" s="14">
        <f t="shared" si="84"/>
        <v>42775.172824074078</v>
      </c>
      <c r="U1046">
        <f t="shared" si="80"/>
        <v>2015</v>
      </c>
    </row>
    <row r="1047" spans="1:21" ht="60" hidden="1" x14ac:dyDescent="0.25">
      <c r="A1047">
        <v>1044</v>
      </c>
      <c r="B1047" s="3" t="s">
        <v>1045</v>
      </c>
      <c r="C1047" s="3" t="s">
        <v>5154</v>
      </c>
      <c r="D1047" s="6">
        <v>7000</v>
      </c>
      <c r="E1047" s="8">
        <v>6</v>
      </c>
      <c r="F1047" t="s">
        <v>8219</v>
      </c>
      <c r="G1047" t="s">
        <v>8223</v>
      </c>
      <c r="H1047" t="s">
        <v>8245</v>
      </c>
      <c r="I1047">
        <v>1425587220</v>
      </c>
      <c r="J1047">
        <v>1420668801</v>
      </c>
      <c r="K1047" t="b">
        <v>0</v>
      </c>
      <c r="L1047">
        <v>2</v>
      </c>
      <c r="M1047" t="b">
        <v>0</v>
      </c>
      <c r="N1047" t="s">
        <v>8279</v>
      </c>
      <c r="O1047">
        <f t="shared" si="81"/>
        <v>0</v>
      </c>
      <c r="P1047">
        <f t="shared" si="82"/>
        <v>3</v>
      </c>
      <c r="Q1047" s="10" t="s">
        <v>8342</v>
      </c>
      <c r="R1047" t="s">
        <v>8343</v>
      </c>
      <c r="S1047" s="14">
        <f t="shared" si="83"/>
        <v>42011.925937499997</v>
      </c>
      <c r="T1047" s="14">
        <f t="shared" si="84"/>
        <v>41831.851840277777</v>
      </c>
      <c r="U1047">
        <f t="shared" si="80"/>
        <v>2015</v>
      </c>
    </row>
    <row r="1048" spans="1:21" ht="45" hidden="1" x14ac:dyDescent="0.25">
      <c r="A1048">
        <v>1045</v>
      </c>
      <c r="B1048" s="3" t="s">
        <v>1046</v>
      </c>
      <c r="C1048" s="3" t="s">
        <v>5155</v>
      </c>
      <c r="D1048" s="6">
        <v>10000</v>
      </c>
      <c r="E1048" s="8">
        <v>266</v>
      </c>
      <c r="F1048" t="s">
        <v>8219</v>
      </c>
      <c r="G1048" t="s">
        <v>8223</v>
      </c>
      <c r="H1048" t="s">
        <v>8245</v>
      </c>
      <c r="I1048">
        <v>1408827550</v>
      </c>
      <c r="J1048">
        <v>1406235550</v>
      </c>
      <c r="K1048" t="b">
        <v>0</v>
      </c>
      <c r="L1048">
        <v>8</v>
      </c>
      <c r="M1048" t="b">
        <v>0</v>
      </c>
      <c r="N1048" t="s">
        <v>8279</v>
      </c>
      <c r="O1048">
        <f t="shared" si="81"/>
        <v>3</v>
      </c>
      <c r="P1048">
        <f t="shared" si="82"/>
        <v>33.25</v>
      </c>
      <c r="Q1048" s="10" t="s">
        <v>8342</v>
      </c>
      <c r="R1048" t="s">
        <v>8343</v>
      </c>
      <c r="S1048" s="14">
        <f t="shared" si="83"/>
        <v>41844.874421296299</v>
      </c>
      <c r="T1048" s="14">
        <f t="shared" si="84"/>
        <v>42406.992418981477</v>
      </c>
      <c r="U1048">
        <f t="shared" si="80"/>
        <v>2014</v>
      </c>
    </row>
    <row r="1049" spans="1:21" ht="60" hidden="1" x14ac:dyDescent="0.25">
      <c r="A1049">
        <v>1046</v>
      </c>
      <c r="B1049" s="3" t="s">
        <v>1047</v>
      </c>
      <c r="C1049" s="3" t="s">
        <v>5156</v>
      </c>
      <c r="D1049" s="6">
        <v>3000</v>
      </c>
      <c r="E1049" s="8">
        <v>0</v>
      </c>
      <c r="F1049" t="s">
        <v>8219</v>
      </c>
      <c r="G1049" t="s">
        <v>8235</v>
      </c>
      <c r="H1049" t="s">
        <v>8248</v>
      </c>
      <c r="I1049">
        <v>1451161560</v>
      </c>
      <c r="J1049">
        <v>1447273560</v>
      </c>
      <c r="K1049" t="b">
        <v>0</v>
      </c>
      <c r="L1049">
        <v>0</v>
      </c>
      <c r="M1049" t="b">
        <v>0</v>
      </c>
      <c r="N1049" t="s">
        <v>8279</v>
      </c>
      <c r="O1049">
        <f t="shared" si="81"/>
        <v>0</v>
      </c>
      <c r="P1049">
        <f t="shared" si="82"/>
        <v>0</v>
      </c>
      <c r="Q1049" s="10" t="s">
        <v>8342</v>
      </c>
      <c r="R1049" t="s">
        <v>8343</v>
      </c>
      <c r="S1049" s="14">
        <f t="shared" si="83"/>
        <v>42319.851388888885</v>
      </c>
      <c r="T1049" s="14">
        <f t="shared" si="84"/>
        <v>42058.719641203701</v>
      </c>
      <c r="U1049">
        <f t="shared" si="80"/>
        <v>2015</v>
      </c>
    </row>
    <row r="1050" spans="1:21" ht="45" hidden="1" x14ac:dyDescent="0.25">
      <c r="A1050">
        <v>1047</v>
      </c>
      <c r="B1050" s="3" t="s">
        <v>1048</v>
      </c>
      <c r="C1050" s="3" t="s">
        <v>5157</v>
      </c>
      <c r="D1050" s="6">
        <v>2000</v>
      </c>
      <c r="E1050" s="8">
        <v>1</v>
      </c>
      <c r="F1050" t="s">
        <v>8219</v>
      </c>
      <c r="G1050" t="s">
        <v>8223</v>
      </c>
      <c r="H1050" t="s">
        <v>8245</v>
      </c>
      <c r="I1050">
        <v>1415219915</v>
      </c>
      <c r="J1050">
        <v>1412624315</v>
      </c>
      <c r="K1050" t="b">
        <v>0</v>
      </c>
      <c r="L1050">
        <v>1</v>
      </c>
      <c r="M1050" t="b">
        <v>0</v>
      </c>
      <c r="N1050" t="s">
        <v>8279</v>
      </c>
      <c r="O1050">
        <f t="shared" si="81"/>
        <v>0</v>
      </c>
      <c r="P1050">
        <f t="shared" si="82"/>
        <v>1</v>
      </c>
      <c r="Q1050" s="10" t="s">
        <v>8342</v>
      </c>
      <c r="R1050" t="s">
        <v>8343</v>
      </c>
      <c r="S1050" s="14">
        <f t="shared" si="83"/>
        <v>41918.818460648145</v>
      </c>
      <c r="T1050" s="14">
        <f t="shared" si="84"/>
        <v>42678.871331018512</v>
      </c>
      <c r="U1050">
        <f t="shared" si="80"/>
        <v>2014</v>
      </c>
    </row>
    <row r="1051" spans="1:21" ht="60" hidden="1" x14ac:dyDescent="0.25">
      <c r="A1051">
        <v>1048</v>
      </c>
      <c r="B1051" s="3" t="s">
        <v>1049</v>
      </c>
      <c r="C1051" s="3" t="s">
        <v>5158</v>
      </c>
      <c r="D1051" s="6">
        <v>15000</v>
      </c>
      <c r="E1051" s="8">
        <v>212</v>
      </c>
      <c r="F1051" t="s">
        <v>8219</v>
      </c>
      <c r="G1051" t="s">
        <v>8223</v>
      </c>
      <c r="H1051" t="s">
        <v>8245</v>
      </c>
      <c r="I1051">
        <v>1474766189</v>
      </c>
      <c r="J1051">
        <v>1471310189</v>
      </c>
      <c r="K1051" t="b">
        <v>0</v>
      </c>
      <c r="L1051">
        <v>4</v>
      </c>
      <c r="M1051" t="b">
        <v>0</v>
      </c>
      <c r="N1051" t="s">
        <v>8279</v>
      </c>
      <c r="O1051">
        <f t="shared" si="81"/>
        <v>1</v>
      </c>
      <c r="P1051">
        <f t="shared" si="82"/>
        <v>53</v>
      </c>
      <c r="Q1051" s="10" t="s">
        <v>8342</v>
      </c>
      <c r="R1051" t="s">
        <v>8343</v>
      </c>
      <c r="S1051" s="14">
        <f t="shared" si="83"/>
        <v>42598.053113425922</v>
      </c>
      <c r="T1051" s="14">
        <f t="shared" si="84"/>
        <v>42047.900960648149</v>
      </c>
      <c r="U1051">
        <f t="shared" si="80"/>
        <v>2016</v>
      </c>
    </row>
    <row r="1052" spans="1:21" hidden="1" x14ac:dyDescent="0.25">
      <c r="A1052">
        <v>1049</v>
      </c>
      <c r="B1052" s="3" t="s">
        <v>1050</v>
      </c>
      <c r="C1052" s="3" t="s">
        <v>5159</v>
      </c>
      <c r="D1052" s="6">
        <v>12000</v>
      </c>
      <c r="E1052" s="8">
        <v>0</v>
      </c>
      <c r="F1052" t="s">
        <v>8219</v>
      </c>
      <c r="G1052" t="s">
        <v>8223</v>
      </c>
      <c r="H1052" t="s">
        <v>8245</v>
      </c>
      <c r="I1052">
        <v>1455272445</v>
      </c>
      <c r="J1052">
        <v>1452680445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0" t="s">
        <v>8342</v>
      </c>
      <c r="R1052" t="s">
        <v>8343</v>
      </c>
      <c r="S1052" s="14">
        <f t="shared" si="83"/>
        <v>42382.431076388893</v>
      </c>
      <c r="T1052" s="14">
        <f t="shared" si="84"/>
        <v>42046.79</v>
      </c>
      <c r="U1052">
        <f t="shared" si="80"/>
        <v>2016</v>
      </c>
    </row>
    <row r="1053" spans="1:21" ht="30" hidden="1" x14ac:dyDescent="0.25">
      <c r="A1053">
        <v>1050</v>
      </c>
      <c r="B1053" s="3" t="s">
        <v>1051</v>
      </c>
      <c r="C1053" s="3" t="s">
        <v>5160</v>
      </c>
      <c r="D1053" s="6">
        <v>2500</v>
      </c>
      <c r="E1053" s="8">
        <v>0</v>
      </c>
      <c r="F1053" t="s">
        <v>8219</v>
      </c>
      <c r="G1053" t="s">
        <v>8223</v>
      </c>
      <c r="H1053" t="s">
        <v>8245</v>
      </c>
      <c r="I1053">
        <v>1442257677</v>
      </c>
      <c r="J1053">
        <v>1439665677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0" t="s">
        <v>8342</v>
      </c>
      <c r="R1053" t="s">
        <v>8343</v>
      </c>
      <c r="S1053" s="14">
        <f t="shared" si="83"/>
        <v>42231.7971875</v>
      </c>
      <c r="T1053" s="14">
        <f t="shared" si="84"/>
        <v>42079.913113425922</v>
      </c>
      <c r="U1053">
        <f t="shared" si="80"/>
        <v>2015</v>
      </c>
    </row>
    <row r="1054" spans="1:21" ht="60" hidden="1" x14ac:dyDescent="0.25">
      <c r="A1054">
        <v>1051</v>
      </c>
      <c r="B1054" s="3" t="s">
        <v>1052</v>
      </c>
      <c r="C1054" s="3" t="s">
        <v>5161</v>
      </c>
      <c r="D1054" s="6">
        <v>500</v>
      </c>
      <c r="E1054" s="8">
        <v>0</v>
      </c>
      <c r="F1054" t="s">
        <v>8219</v>
      </c>
      <c r="G1054" t="s">
        <v>8223</v>
      </c>
      <c r="H1054" t="s">
        <v>8245</v>
      </c>
      <c r="I1054">
        <v>1409098825</v>
      </c>
      <c r="J1054">
        <v>1406679625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0" t="s">
        <v>8342</v>
      </c>
      <c r="R1054" t="s">
        <v>8343</v>
      </c>
      <c r="S1054" s="14">
        <f t="shared" si="83"/>
        <v>41850.014178240745</v>
      </c>
      <c r="T1054" s="14">
        <f t="shared" si="84"/>
        <v>42432.276712962965</v>
      </c>
      <c r="U1054">
        <f t="shared" si="80"/>
        <v>2014</v>
      </c>
    </row>
    <row r="1055" spans="1:21" ht="75" hidden="1" x14ac:dyDescent="0.25">
      <c r="A1055">
        <v>1052</v>
      </c>
      <c r="B1055" s="3" t="s">
        <v>1053</v>
      </c>
      <c r="C1055" s="3" t="s">
        <v>5162</v>
      </c>
      <c r="D1055" s="6">
        <v>4336</v>
      </c>
      <c r="E1055" s="8">
        <v>0</v>
      </c>
      <c r="F1055" t="s">
        <v>8219</v>
      </c>
      <c r="G1055" t="s">
        <v>8223</v>
      </c>
      <c r="H1055" t="s">
        <v>8245</v>
      </c>
      <c r="I1055">
        <v>1465243740</v>
      </c>
      <c r="J1055">
        <v>1461438495</v>
      </c>
      <c r="K1055" t="b">
        <v>0</v>
      </c>
      <c r="L1055">
        <v>0</v>
      </c>
      <c r="M1055" t="b">
        <v>0</v>
      </c>
      <c r="N1055" t="s">
        <v>8279</v>
      </c>
      <c r="O1055">
        <f t="shared" si="81"/>
        <v>0</v>
      </c>
      <c r="P1055">
        <f t="shared" si="82"/>
        <v>0</v>
      </c>
      <c r="Q1055" s="10" t="s">
        <v>8342</v>
      </c>
      <c r="R1055" t="s">
        <v>8343</v>
      </c>
      <c r="S1055" s="14">
        <f t="shared" si="83"/>
        <v>42483.797395833331</v>
      </c>
      <c r="T1055" s="14">
        <f t="shared" si="84"/>
        <v>42556.807187500002</v>
      </c>
      <c r="U1055">
        <f t="shared" si="80"/>
        <v>2016</v>
      </c>
    </row>
    <row r="1056" spans="1:21" ht="60" hidden="1" x14ac:dyDescent="0.25">
      <c r="A1056">
        <v>1053</v>
      </c>
      <c r="B1056" s="3" t="s">
        <v>1054</v>
      </c>
      <c r="C1056" s="3" t="s">
        <v>5163</v>
      </c>
      <c r="D1056" s="6">
        <v>1500</v>
      </c>
      <c r="E1056" s="8">
        <v>15</v>
      </c>
      <c r="F1056" t="s">
        <v>8219</v>
      </c>
      <c r="G1056" t="s">
        <v>8223</v>
      </c>
      <c r="H1056" t="s">
        <v>8245</v>
      </c>
      <c r="I1056">
        <v>1488773332</v>
      </c>
      <c r="J1056">
        <v>1486613332</v>
      </c>
      <c r="K1056" t="b">
        <v>0</v>
      </c>
      <c r="L1056">
        <v>1</v>
      </c>
      <c r="M1056" t="b">
        <v>0</v>
      </c>
      <c r="N1056" t="s">
        <v>8279</v>
      </c>
      <c r="O1056">
        <f t="shared" si="81"/>
        <v>1</v>
      </c>
      <c r="P1056">
        <f t="shared" si="82"/>
        <v>15</v>
      </c>
      <c r="Q1056" s="10" t="s">
        <v>8342</v>
      </c>
      <c r="R1056" t="s">
        <v>8343</v>
      </c>
      <c r="S1056" s="14">
        <f t="shared" si="83"/>
        <v>42775.172824074078</v>
      </c>
      <c r="T1056" s="14">
        <f t="shared" si="84"/>
        <v>42583.030810185184</v>
      </c>
      <c r="U1056">
        <f t="shared" si="80"/>
        <v>2017</v>
      </c>
    </row>
    <row r="1057" spans="1:21" ht="60" hidden="1" x14ac:dyDescent="0.25">
      <c r="A1057">
        <v>1054</v>
      </c>
      <c r="B1057" s="3" t="s">
        <v>1055</v>
      </c>
      <c r="C1057" s="3" t="s">
        <v>5164</v>
      </c>
      <c r="D1057" s="6">
        <v>2500</v>
      </c>
      <c r="E1057" s="8">
        <v>0</v>
      </c>
      <c r="F1057" t="s">
        <v>8219</v>
      </c>
      <c r="G1057" t="s">
        <v>8223</v>
      </c>
      <c r="H1057" t="s">
        <v>8245</v>
      </c>
      <c r="I1057">
        <v>1407708000</v>
      </c>
      <c r="J1057">
        <v>1405110399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0" t="s">
        <v>8342</v>
      </c>
      <c r="R1057" t="s">
        <v>8343</v>
      </c>
      <c r="S1057" s="14">
        <f t="shared" si="83"/>
        <v>41831.851840277777</v>
      </c>
      <c r="T1057" s="14">
        <f t="shared" si="84"/>
        <v>41417.228043981479</v>
      </c>
      <c r="U1057">
        <f t="shared" si="80"/>
        <v>2014</v>
      </c>
    </row>
    <row r="1058" spans="1:21" ht="60" hidden="1" x14ac:dyDescent="0.25">
      <c r="A1058">
        <v>1055</v>
      </c>
      <c r="B1058" s="3" t="s">
        <v>1056</v>
      </c>
      <c r="C1058" s="3" t="s">
        <v>5165</v>
      </c>
      <c r="D1058" s="6">
        <v>3500</v>
      </c>
      <c r="E1058" s="8">
        <v>0</v>
      </c>
      <c r="F1058" t="s">
        <v>8219</v>
      </c>
      <c r="G1058" t="s">
        <v>8223</v>
      </c>
      <c r="H1058" t="s">
        <v>8245</v>
      </c>
      <c r="I1058">
        <v>1457394545</v>
      </c>
      <c r="J1058">
        <v>1454802545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0" t="s">
        <v>8342</v>
      </c>
      <c r="R1058" t="s">
        <v>8343</v>
      </c>
      <c r="S1058" s="14">
        <f t="shared" si="83"/>
        <v>42406.992418981477</v>
      </c>
      <c r="T1058" s="14">
        <f t="shared" si="84"/>
        <v>41661.381041666667</v>
      </c>
      <c r="U1058">
        <f t="shared" si="80"/>
        <v>2016</v>
      </c>
    </row>
    <row r="1059" spans="1:21" ht="60" hidden="1" x14ac:dyDescent="0.25">
      <c r="A1059">
        <v>1056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1429892177</v>
      </c>
      <c r="J1059">
        <v>1424711777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0" t="s">
        <v>8342</v>
      </c>
      <c r="R1059" t="s">
        <v>8343</v>
      </c>
      <c r="S1059" s="14">
        <f t="shared" si="83"/>
        <v>42058.719641203701</v>
      </c>
      <c r="T1059" s="14">
        <f t="shared" si="84"/>
        <v>41445.962754629632</v>
      </c>
      <c r="U1059">
        <f t="shared" si="80"/>
        <v>2015</v>
      </c>
    </row>
    <row r="1060" spans="1:21" ht="45" hidden="1" x14ac:dyDescent="0.25">
      <c r="A1060">
        <v>1057</v>
      </c>
      <c r="B1060" s="3" t="s">
        <v>1058</v>
      </c>
      <c r="C1060" s="3" t="s">
        <v>5167</v>
      </c>
      <c r="D1060" s="6">
        <v>10000</v>
      </c>
      <c r="E1060" s="8">
        <v>0</v>
      </c>
      <c r="F1060" t="s">
        <v>8219</v>
      </c>
      <c r="G1060" t="s">
        <v>8223</v>
      </c>
      <c r="H1060" t="s">
        <v>8245</v>
      </c>
      <c r="I1060">
        <v>1480888483</v>
      </c>
      <c r="J1060">
        <v>1478292883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0" t="s">
        <v>8342</v>
      </c>
      <c r="R1060" t="s">
        <v>8343</v>
      </c>
      <c r="S1060" s="14">
        <f t="shared" si="83"/>
        <v>42678.871331018512</v>
      </c>
      <c r="T1060" s="14">
        <f t="shared" si="84"/>
        <v>41599.855682870373</v>
      </c>
      <c r="U1060">
        <f t="shared" si="80"/>
        <v>2016</v>
      </c>
    </row>
    <row r="1061" spans="1:21" ht="60" hidden="1" x14ac:dyDescent="0.25">
      <c r="A1061">
        <v>1058</v>
      </c>
      <c r="B1061" s="3" t="s">
        <v>1059</v>
      </c>
      <c r="C1061" s="3" t="s">
        <v>5168</v>
      </c>
      <c r="D1061" s="6">
        <v>40000</v>
      </c>
      <c r="E1061" s="8">
        <v>0</v>
      </c>
      <c r="F1061" t="s">
        <v>8219</v>
      </c>
      <c r="G1061" t="s">
        <v>8223</v>
      </c>
      <c r="H1061" t="s">
        <v>8245</v>
      </c>
      <c r="I1061">
        <v>1427328000</v>
      </c>
      <c r="J1061">
        <v>1423777043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0" t="s">
        <v>8342</v>
      </c>
      <c r="R1061" t="s">
        <v>8343</v>
      </c>
      <c r="S1061" s="14">
        <f t="shared" si="83"/>
        <v>42047.900960648149</v>
      </c>
      <c r="T1061" s="14">
        <f t="shared" si="84"/>
        <v>42440.371111111104</v>
      </c>
      <c r="U1061">
        <f t="shared" si="80"/>
        <v>2015</v>
      </c>
    </row>
    <row r="1062" spans="1:21" hidden="1" x14ac:dyDescent="0.25">
      <c r="A1062">
        <v>1059</v>
      </c>
      <c r="B1062" s="3" t="s">
        <v>1060</v>
      </c>
      <c r="C1062" s="3" t="s">
        <v>5169</v>
      </c>
      <c r="D1062" s="6">
        <v>1100</v>
      </c>
      <c r="E1062" s="8">
        <v>0</v>
      </c>
      <c r="F1062" t="s">
        <v>8219</v>
      </c>
      <c r="G1062" t="s">
        <v>8223</v>
      </c>
      <c r="H1062" t="s">
        <v>8245</v>
      </c>
      <c r="I1062">
        <v>1426269456</v>
      </c>
      <c r="J1062">
        <v>1423681056</v>
      </c>
      <c r="K1062" t="b">
        <v>0</v>
      </c>
      <c r="L1062">
        <v>0</v>
      </c>
      <c r="M1062" t="b">
        <v>0</v>
      </c>
      <c r="N1062" t="s">
        <v>8279</v>
      </c>
      <c r="O1062">
        <f t="shared" si="81"/>
        <v>0</v>
      </c>
      <c r="P1062">
        <f t="shared" si="82"/>
        <v>0</v>
      </c>
      <c r="Q1062" s="10" t="s">
        <v>8342</v>
      </c>
      <c r="R1062" t="s">
        <v>8343</v>
      </c>
      <c r="S1062" s="14">
        <f t="shared" si="83"/>
        <v>42046.79</v>
      </c>
      <c r="T1062" s="14">
        <f t="shared" si="84"/>
        <v>41572.229849537034</v>
      </c>
      <c r="U1062">
        <f t="shared" si="80"/>
        <v>2015</v>
      </c>
    </row>
    <row r="1063" spans="1:21" ht="60" hidden="1" x14ac:dyDescent="0.25">
      <c r="A1063">
        <v>1060</v>
      </c>
      <c r="B1063" s="3" t="s">
        <v>1061</v>
      </c>
      <c r="C1063" s="3" t="s">
        <v>5170</v>
      </c>
      <c r="D1063" s="6">
        <v>5000</v>
      </c>
      <c r="E1063" s="8">
        <v>50</v>
      </c>
      <c r="F1063" t="s">
        <v>8219</v>
      </c>
      <c r="G1063" t="s">
        <v>8223</v>
      </c>
      <c r="H1063" t="s">
        <v>8245</v>
      </c>
      <c r="I1063">
        <v>1429134893</v>
      </c>
      <c r="J1063">
        <v>1426542893</v>
      </c>
      <c r="K1063" t="b">
        <v>0</v>
      </c>
      <c r="L1063">
        <v>1</v>
      </c>
      <c r="M1063" t="b">
        <v>0</v>
      </c>
      <c r="N1063" t="s">
        <v>8279</v>
      </c>
      <c r="O1063">
        <f t="shared" si="81"/>
        <v>1</v>
      </c>
      <c r="P1063">
        <f t="shared" si="82"/>
        <v>50</v>
      </c>
      <c r="Q1063" s="10" t="s">
        <v>8342</v>
      </c>
      <c r="R1063" t="s">
        <v>8343</v>
      </c>
      <c r="S1063" s="14">
        <f t="shared" si="83"/>
        <v>42079.913113425922</v>
      </c>
      <c r="T1063" s="14">
        <f t="shared" si="84"/>
        <v>41163.011828703704</v>
      </c>
      <c r="U1063">
        <f t="shared" si="80"/>
        <v>2015</v>
      </c>
    </row>
    <row r="1064" spans="1:21" ht="45" hidden="1" x14ac:dyDescent="0.25">
      <c r="A1064">
        <v>1061</v>
      </c>
      <c r="B1064" s="3" t="s">
        <v>1062</v>
      </c>
      <c r="C1064" s="3" t="s">
        <v>5171</v>
      </c>
      <c r="D1064" s="6">
        <v>4000</v>
      </c>
      <c r="E1064" s="8">
        <v>0</v>
      </c>
      <c r="F1064" t="s">
        <v>8219</v>
      </c>
      <c r="G1064" t="s">
        <v>8223</v>
      </c>
      <c r="H1064" t="s">
        <v>8245</v>
      </c>
      <c r="I1064">
        <v>1462150800</v>
      </c>
      <c r="J1064">
        <v>1456987108</v>
      </c>
      <c r="K1064" t="b">
        <v>0</v>
      </c>
      <c r="L1064">
        <v>0</v>
      </c>
      <c r="M1064" t="b">
        <v>0</v>
      </c>
      <c r="N1064" t="s">
        <v>8279</v>
      </c>
      <c r="O1064">
        <f t="shared" si="81"/>
        <v>0</v>
      </c>
      <c r="P1064">
        <f t="shared" si="82"/>
        <v>0</v>
      </c>
      <c r="Q1064" s="10" t="s">
        <v>8342</v>
      </c>
      <c r="R1064" t="s">
        <v>8343</v>
      </c>
      <c r="S1064" s="14">
        <f t="shared" si="83"/>
        <v>42432.276712962965</v>
      </c>
      <c r="T1064" s="14">
        <f t="shared" si="84"/>
        <v>42295.753391203703</v>
      </c>
      <c r="U1064">
        <f t="shared" si="80"/>
        <v>2016</v>
      </c>
    </row>
    <row r="1065" spans="1:21" ht="30" hidden="1" x14ac:dyDescent="0.25">
      <c r="A1065">
        <v>1062</v>
      </c>
      <c r="B1065" s="3" t="s">
        <v>1063</v>
      </c>
      <c r="C1065" s="3" t="s">
        <v>5172</v>
      </c>
      <c r="D1065" s="6">
        <v>199</v>
      </c>
      <c r="E1065" s="8">
        <v>190</v>
      </c>
      <c r="F1065" t="s">
        <v>8219</v>
      </c>
      <c r="G1065" t="s">
        <v>8223</v>
      </c>
      <c r="H1065" t="s">
        <v>8245</v>
      </c>
      <c r="I1065">
        <v>1468351341</v>
      </c>
      <c r="J1065">
        <v>1467746541</v>
      </c>
      <c r="K1065" t="b">
        <v>0</v>
      </c>
      <c r="L1065">
        <v>4</v>
      </c>
      <c r="M1065" t="b">
        <v>0</v>
      </c>
      <c r="N1065" t="s">
        <v>8279</v>
      </c>
      <c r="O1065">
        <f t="shared" si="81"/>
        <v>95</v>
      </c>
      <c r="P1065">
        <f t="shared" si="82"/>
        <v>47.5</v>
      </c>
      <c r="Q1065" s="10" t="s">
        <v>8342</v>
      </c>
      <c r="R1065" t="s">
        <v>8343</v>
      </c>
      <c r="S1065" s="14">
        <f t="shared" si="83"/>
        <v>42556.807187500002</v>
      </c>
      <c r="T1065" s="14">
        <f t="shared" si="84"/>
        <v>41645.832141203704</v>
      </c>
      <c r="U1065">
        <f t="shared" si="80"/>
        <v>2016</v>
      </c>
    </row>
    <row r="1066" spans="1:21" ht="60" hidden="1" x14ac:dyDescent="0.25">
      <c r="A1066">
        <v>1063</v>
      </c>
      <c r="B1066" s="3" t="s">
        <v>1064</v>
      </c>
      <c r="C1066" s="3" t="s">
        <v>5173</v>
      </c>
      <c r="D1066" s="6">
        <v>1000</v>
      </c>
      <c r="E1066" s="8">
        <v>0</v>
      </c>
      <c r="F1066" t="s">
        <v>8219</v>
      </c>
      <c r="G1066" t="s">
        <v>8223</v>
      </c>
      <c r="H1066" t="s">
        <v>8245</v>
      </c>
      <c r="I1066">
        <v>1472604262</v>
      </c>
      <c r="J1066">
        <v>1470012262</v>
      </c>
      <c r="K1066" t="b">
        <v>0</v>
      </c>
      <c r="L1066">
        <v>0</v>
      </c>
      <c r="M1066" t="b">
        <v>0</v>
      </c>
      <c r="N1066" t="s">
        <v>8279</v>
      </c>
      <c r="O1066">
        <f t="shared" si="81"/>
        <v>0</v>
      </c>
      <c r="P1066">
        <f t="shared" si="82"/>
        <v>0</v>
      </c>
      <c r="Q1066" s="10" t="s">
        <v>8342</v>
      </c>
      <c r="R1066" t="s">
        <v>8343</v>
      </c>
      <c r="S1066" s="14">
        <f t="shared" si="83"/>
        <v>42583.030810185184</v>
      </c>
      <c r="T1066" s="14">
        <f t="shared" si="84"/>
        <v>40802.964594907404</v>
      </c>
      <c r="U1066">
        <f t="shared" si="80"/>
        <v>2016</v>
      </c>
    </row>
    <row r="1067" spans="1:21" ht="60" hidden="1" x14ac:dyDescent="0.25">
      <c r="A1067">
        <v>1064</v>
      </c>
      <c r="B1067" s="3" t="s">
        <v>1065</v>
      </c>
      <c r="C1067" s="3" t="s">
        <v>5174</v>
      </c>
      <c r="D1067" s="6">
        <v>90000</v>
      </c>
      <c r="E1067" s="8">
        <v>8077</v>
      </c>
      <c r="F1067" t="s">
        <v>8220</v>
      </c>
      <c r="G1067" t="s">
        <v>8223</v>
      </c>
      <c r="H1067" t="s">
        <v>8245</v>
      </c>
      <c r="I1067">
        <v>1373174903</v>
      </c>
      <c r="J1067">
        <v>1369286903</v>
      </c>
      <c r="K1067" t="b">
        <v>0</v>
      </c>
      <c r="L1067">
        <v>123</v>
      </c>
      <c r="M1067" t="b">
        <v>0</v>
      </c>
      <c r="N1067" t="s">
        <v>8280</v>
      </c>
      <c r="O1067">
        <f t="shared" si="81"/>
        <v>9</v>
      </c>
      <c r="P1067">
        <f t="shared" si="82"/>
        <v>65.67</v>
      </c>
      <c r="Q1067" s="10" t="s">
        <v>8339</v>
      </c>
      <c r="R1067" t="s">
        <v>8347</v>
      </c>
      <c r="S1067" s="14">
        <f t="shared" si="83"/>
        <v>41417.228043981479</v>
      </c>
      <c r="T1067" s="14">
        <f t="shared" si="84"/>
        <v>41613.172974537039</v>
      </c>
      <c r="U1067">
        <f t="shared" si="80"/>
        <v>2013</v>
      </c>
    </row>
    <row r="1068" spans="1:21" ht="60" hidden="1" x14ac:dyDescent="0.25">
      <c r="A1068">
        <v>1065</v>
      </c>
      <c r="B1068" s="3" t="s">
        <v>1066</v>
      </c>
      <c r="C1068" s="3" t="s">
        <v>5175</v>
      </c>
      <c r="D1068" s="6">
        <v>3000</v>
      </c>
      <c r="E1068" s="8">
        <v>81</v>
      </c>
      <c r="F1068" t="s">
        <v>8220</v>
      </c>
      <c r="G1068" t="s">
        <v>8225</v>
      </c>
      <c r="H1068" t="s">
        <v>8247</v>
      </c>
      <c r="I1068">
        <v>1392800922</v>
      </c>
      <c r="J1068">
        <v>1390381722</v>
      </c>
      <c r="K1068" t="b">
        <v>0</v>
      </c>
      <c r="L1068">
        <v>5</v>
      </c>
      <c r="M1068" t="b">
        <v>0</v>
      </c>
      <c r="N1068" t="s">
        <v>8280</v>
      </c>
      <c r="O1068">
        <f t="shared" si="81"/>
        <v>3</v>
      </c>
      <c r="P1068">
        <f t="shared" si="82"/>
        <v>16.2</v>
      </c>
      <c r="Q1068" s="10" t="s">
        <v>8339</v>
      </c>
      <c r="R1068" t="s">
        <v>8347</v>
      </c>
      <c r="S1068" s="14">
        <f t="shared" si="83"/>
        <v>41661.381041666667</v>
      </c>
      <c r="T1068" s="14">
        <f t="shared" si="84"/>
        <v>41005.904120370367</v>
      </c>
      <c r="U1068">
        <f t="shared" si="80"/>
        <v>2014</v>
      </c>
    </row>
    <row r="1069" spans="1:21" ht="45" hidden="1" x14ac:dyDescent="0.25">
      <c r="A1069">
        <v>1066</v>
      </c>
      <c r="B1069" s="3" t="s">
        <v>1067</v>
      </c>
      <c r="C1069" s="3" t="s">
        <v>5176</v>
      </c>
      <c r="D1069" s="6">
        <v>150000</v>
      </c>
      <c r="E1069" s="8">
        <v>5051</v>
      </c>
      <c r="F1069" t="s">
        <v>8220</v>
      </c>
      <c r="G1069" t="s">
        <v>8223</v>
      </c>
      <c r="H1069" t="s">
        <v>8245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8280</v>
      </c>
      <c r="O1069">
        <f t="shared" si="81"/>
        <v>3</v>
      </c>
      <c r="P1069">
        <f t="shared" si="82"/>
        <v>34.130000000000003</v>
      </c>
      <c r="Q1069" s="10" t="s">
        <v>8339</v>
      </c>
      <c r="R1069" t="s">
        <v>8347</v>
      </c>
      <c r="S1069" s="14">
        <f t="shared" si="83"/>
        <v>41445.962754629632</v>
      </c>
      <c r="T1069" s="14">
        <f t="shared" si="84"/>
        <v>41838.377893518518</v>
      </c>
      <c r="U1069">
        <f t="shared" si="80"/>
        <v>2013</v>
      </c>
    </row>
    <row r="1070" spans="1:21" ht="60" hidden="1" x14ac:dyDescent="0.25">
      <c r="A1070">
        <v>1067</v>
      </c>
      <c r="B1070" s="3" t="s">
        <v>1068</v>
      </c>
      <c r="C1070" s="3" t="s">
        <v>5177</v>
      </c>
      <c r="D1070" s="6">
        <v>500</v>
      </c>
      <c r="E1070" s="8">
        <v>130</v>
      </c>
      <c r="F1070" t="s">
        <v>8220</v>
      </c>
      <c r="G1070" t="s">
        <v>8223</v>
      </c>
      <c r="H1070" t="s">
        <v>8245</v>
      </c>
      <c r="I1070">
        <v>1387657931</v>
      </c>
      <c r="J1070">
        <v>1385065931</v>
      </c>
      <c r="K1070" t="b">
        <v>0</v>
      </c>
      <c r="L1070">
        <v>10</v>
      </c>
      <c r="M1070" t="b">
        <v>0</v>
      </c>
      <c r="N1070" t="s">
        <v>8280</v>
      </c>
      <c r="O1070">
        <f t="shared" si="81"/>
        <v>26</v>
      </c>
      <c r="P1070">
        <f t="shared" si="82"/>
        <v>13</v>
      </c>
      <c r="Q1070" s="10" t="s">
        <v>8339</v>
      </c>
      <c r="R1070" t="s">
        <v>8347</v>
      </c>
      <c r="S1070" s="14">
        <f t="shared" si="83"/>
        <v>41599.855682870373</v>
      </c>
      <c r="T1070" s="14">
        <f t="shared" si="84"/>
        <v>42353.16679398148</v>
      </c>
      <c r="U1070">
        <f t="shared" si="80"/>
        <v>2013</v>
      </c>
    </row>
    <row r="1071" spans="1:21" ht="60" hidden="1" x14ac:dyDescent="0.25">
      <c r="A1071">
        <v>1068</v>
      </c>
      <c r="B1071" s="3" t="s">
        <v>1069</v>
      </c>
      <c r="C1071" s="3" t="s">
        <v>5178</v>
      </c>
      <c r="D1071" s="6">
        <v>30000</v>
      </c>
      <c r="E1071" s="8">
        <v>45</v>
      </c>
      <c r="F1071" t="s">
        <v>8220</v>
      </c>
      <c r="G1071" t="s">
        <v>8223</v>
      </c>
      <c r="H1071" t="s">
        <v>8245</v>
      </c>
      <c r="I1071">
        <v>1460274864</v>
      </c>
      <c r="J1071">
        <v>1457686464</v>
      </c>
      <c r="K1071" t="b">
        <v>0</v>
      </c>
      <c r="L1071">
        <v>4</v>
      </c>
      <c r="M1071" t="b">
        <v>0</v>
      </c>
      <c r="N1071" t="s">
        <v>8280</v>
      </c>
      <c r="O1071">
        <f t="shared" si="81"/>
        <v>0</v>
      </c>
      <c r="P1071">
        <f t="shared" si="82"/>
        <v>11.25</v>
      </c>
      <c r="Q1071" s="10" t="s">
        <v>8339</v>
      </c>
      <c r="R1071" t="s">
        <v>8347</v>
      </c>
      <c r="S1071" s="14">
        <f t="shared" si="83"/>
        <v>42440.371111111104</v>
      </c>
      <c r="T1071" s="14">
        <f t="shared" si="84"/>
        <v>40701.195844907408</v>
      </c>
      <c r="U1071">
        <f t="shared" si="80"/>
        <v>2016</v>
      </c>
    </row>
    <row r="1072" spans="1:21" ht="45" hidden="1" x14ac:dyDescent="0.25">
      <c r="A1072">
        <v>1069</v>
      </c>
      <c r="B1072" s="3" t="s">
        <v>1070</v>
      </c>
      <c r="C1072" s="3" t="s">
        <v>5179</v>
      </c>
      <c r="D1072" s="6">
        <v>2200</v>
      </c>
      <c r="E1072" s="8">
        <v>850</v>
      </c>
      <c r="F1072" t="s">
        <v>8220</v>
      </c>
      <c r="G1072" t="s">
        <v>8223</v>
      </c>
      <c r="H1072" t="s">
        <v>8245</v>
      </c>
      <c r="I1072">
        <v>1385447459</v>
      </c>
      <c r="J1072">
        <v>1382679059</v>
      </c>
      <c r="K1072" t="b">
        <v>0</v>
      </c>
      <c r="L1072">
        <v>21</v>
      </c>
      <c r="M1072" t="b">
        <v>0</v>
      </c>
      <c r="N1072" t="s">
        <v>8280</v>
      </c>
      <c r="O1072">
        <f t="shared" si="81"/>
        <v>39</v>
      </c>
      <c r="P1072">
        <f t="shared" si="82"/>
        <v>40.479999999999997</v>
      </c>
      <c r="Q1072" s="10" t="s">
        <v>8339</v>
      </c>
      <c r="R1072" t="s">
        <v>8347</v>
      </c>
      <c r="S1072" s="14">
        <f t="shared" si="83"/>
        <v>41572.229849537034</v>
      </c>
      <c r="T1072" s="14">
        <f t="shared" si="84"/>
        <v>42479.566388888896</v>
      </c>
      <c r="U1072">
        <f t="shared" si="80"/>
        <v>2013</v>
      </c>
    </row>
    <row r="1073" spans="1:21" ht="45" hidden="1" x14ac:dyDescent="0.25">
      <c r="A1073">
        <v>1070</v>
      </c>
      <c r="B1073" s="3" t="s">
        <v>1071</v>
      </c>
      <c r="C1073" s="3" t="s">
        <v>5180</v>
      </c>
      <c r="D1073" s="6">
        <v>10000</v>
      </c>
      <c r="E1073" s="8">
        <v>70</v>
      </c>
      <c r="F1073" t="s">
        <v>8220</v>
      </c>
      <c r="G1073" t="s">
        <v>8223</v>
      </c>
      <c r="H1073" t="s">
        <v>8245</v>
      </c>
      <c r="I1073">
        <v>1349050622</v>
      </c>
      <c r="J1073">
        <v>1347322622</v>
      </c>
      <c r="K1073" t="b">
        <v>0</v>
      </c>
      <c r="L1073">
        <v>2</v>
      </c>
      <c r="M1073" t="b">
        <v>0</v>
      </c>
      <c r="N1073" t="s">
        <v>8280</v>
      </c>
      <c r="O1073">
        <f t="shared" si="81"/>
        <v>1</v>
      </c>
      <c r="P1073">
        <f t="shared" si="82"/>
        <v>35</v>
      </c>
      <c r="Q1073" s="10" t="s">
        <v>8339</v>
      </c>
      <c r="R1073" t="s">
        <v>8347</v>
      </c>
      <c r="S1073" s="14">
        <f t="shared" si="83"/>
        <v>41163.011828703704</v>
      </c>
      <c r="T1073" s="14">
        <f t="shared" si="84"/>
        <v>41740.138113425928</v>
      </c>
      <c r="U1073">
        <f t="shared" si="80"/>
        <v>2012</v>
      </c>
    </row>
    <row r="1074" spans="1:21" ht="60" hidden="1" x14ac:dyDescent="0.25">
      <c r="A1074">
        <v>1071</v>
      </c>
      <c r="B1074" s="3" t="s">
        <v>1072</v>
      </c>
      <c r="C1074" s="3" t="s">
        <v>5181</v>
      </c>
      <c r="D1074" s="6">
        <v>100</v>
      </c>
      <c r="E1074" s="8">
        <v>0</v>
      </c>
      <c r="F1074" t="s">
        <v>8220</v>
      </c>
      <c r="G1074" t="s">
        <v>8233</v>
      </c>
      <c r="H1074" t="s">
        <v>8253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8280</v>
      </c>
      <c r="O1074">
        <f t="shared" si="81"/>
        <v>0</v>
      </c>
      <c r="P1074">
        <f t="shared" si="82"/>
        <v>0</v>
      </c>
      <c r="Q1074" s="10" t="s">
        <v>8339</v>
      </c>
      <c r="R1074" t="s">
        <v>8347</v>
      </c>
      <c r="S1074" s="14">
        <f t="shared" si="83"/>
        <v>42295.753391203703</v>
      </c>
      <c r="T1074" s="14">
        <f t="shared" si="84"/>
        <v>42002.926990740743</v>
      </c>
      <c r="U1074">
        <f t="shared" si="80"/>
        <v>2015</v>
      </c>
    </row>
    <row r="1075" spans="1:21" ht="60" hidden="1" x14ac:dyDescent="0.25">
      <c r="A1075">
        <v>1072</v>
      </c>
      <c r="B1075" s="3" t="s">
        <v>1073</v>
      </c>
      <c r="C1075" s="3" t="s">
        <v>5182</v>
      </c>
      <c r="D1075" s="6">
        <v>75000</v>
      </c>
      <c r="E1075" s="8">
        <v>51</v>
      </c>
      <c r="F1075" t="s">
        <v>8220</v>
      </c>
      <c r="G1075" t="s">
        <v>8223</v>
      </c>
      <c r="H1075" t="s">
        <v>8245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8280</v>
      </c>
      <c r="O1075">
        <f t="shared" si="81"/>
        <v>0</v>
      </c>
      <c r="P1075">
        <f t="shared" si="82"/>
        <v>12.75</v>
      </c>
      <c r="Q1075" s="10" t="s">
        <v>8339</v>
      </c>
      <c r="R1075" t="s">
        <v>8347</v>
      </c>
      <c r="S1075" s="14">
        <f t="shared" si="83"/>
        <v>41645.832141203704</v>
      </c>
      <c r="T1075" s="14">
        <f t="shared" si="84"/>
        <v>41101.906111111115</v>
      </c>
      <c r="U1075">
        <f t="shared" si="80"/>
        <v>2014</v>
      </c>
    </row>
    <row r="1076" spans="1:21" ht="45" hidden="1" x14ac:dyDescent="0.25">
      <c r="A1076">
        <v>1073</v>
      </c>
      <c r="B1076" s="3" t="s">
        <v>1074</v>
      </c>
      <c r="C1076" s="3" t="s">
        <v>5183</v>
      </c>
      <c r="D1076" s="6">
        <v>750</v>
      </c>
      <c r="E1076" s="8">
        <v>10</v>
      </c>
      <c r="F1076" t="s">
        <v>8220</v>
      </c>
      <c r="G1076" t="s">
        <v>8223</v>
      </c>
      <c r="H1076" t="s">
        <v>8245</v>
      </c>
      <c r="I1076">
        <v>1318806541</v>
      </c>
      <c r="J1076">
        <v>1316214541</v>
      </c>
      <c r="K1076" t="b">
        <v>0</v>
      </c>
      <c r="L1076">
        <v>1</v>
      </c>
      <c r="M1076" t="b">
        <v>0</v>
      </c>
      <c r="N1076" t="s">
        <v>8280</v>
      </c>
      <c r="O1076">
        <f t="shared" si="81"/>
        <v>1</v>
      </c>
      <c r="P1076">
        <f t="shared" si="82"/>
        <v>10</v>
      </c>
      <c r="Q1076" s="10" t="s">
        <v>8339</v>
      </c>
      <c r="R1076" t="s">
        <v>8347</v>
      </c>
      <c r="S1076" s="14">
        <f t="shared" si="83"/>
        <v>40802.964594907404</v>
      </c>
      <c r="T1076" s="14">
        <f t="shared" si="84"/>
        <v>41793.659525462965</v>
      </c>
      <c r="U1076">
        <f t="shared" si="80"/>
        <v>2011</v>
      </c>
    </row>
    <row r="1077" spans="1:21" ht="60" hidden="1" x14ac:dyDescent="0.25">
      <c r="A1077">
        <v>1074</v>
      </c>
      <c r="B1077" s="3" t="s">
        <v>1075</v>
      </c>
      <c r="C1077" s="3" t="s">
        <v>5184</v>
      </c>
      <c r="D1077" s="6">
        <v>54000</v>
      </c>
      <c r="E1077" s="8">
        <v>3407</v>
      </c>
      <c r="F1077" t="s">
        <v>8220</v>
      </c>
      <c r="G1077" t="s">
        <v>8223</v>
      </c>
      <c r="H1077" t="s">
        <v>8245</v>
      </c>
      <c r="I1077">
        <v>1388808545</v>
      </c>
      <c r="J1077">
        <v>1386216545</v>
      </c>
      <c r="K1077" t="b">
        <v>0</v>
      </c>
      <c r="L1077">
        <v>30</v>
      </c>
      <c r="M1077" t="b">
        <v>0</v>
      </c>
      <c r="N1077" t="s">
        <v>8280</v>
      </c>
      <c r="O1077">
        <f t="shared" si="81"/>
        <v>6</v>
      </c>
      <c r="P1077">
        <f t="shared" si="82"/>
        <v>113.57</v>
      </c>
      <c r="Q1077" s="10" t="s">
        <v>8339</v>
      </c>
      <c r="R1077" t="s">
        <v>8347</v>
      </c>
      <c r="S1077" s="14">
        <f t="shared" si="83"/>
        <v>41613.172974537039</v>
      </c>
      <c r="T1077" s="14">
        <f t="shared" si="84"/>
        <v>41829.912083333329</v>
      </c>
      <c r="U1077">
        <f t="shared" si="80"/>
        <v>2013</v>
      </c>
    </row>
    <row r="1078" spans="1:21" ht="45" hidden="1" x14ac:dyDescent="0.25">
      <c r="A1078">
        <v>1075</v>
      </c>
      <c r="B1078" s="3" t="s">
        <v>1076</v>
      </c>
      <c r="C1078" s="3" t="s">
        <v>5185</v>
      </c>
      <c r="D1078" s="6">
        <v>1000</v>
      </c>
      <c r="E1078" s="8">
        <v>45</v>
      </c>
      <c r="F1078" t="s">
        <v>8220</v>
      </c>
      <c r="G1078" t="s">
        <v>8223</v>
      </c>
      <c r="H1078" t="s">
        <v>8245</v>
      </c>
      <c r="I1078">
        <v>1336340516</v>
      </c>
      <c r="J1078">
        <v>1333748516</v>
      </c>
      <c r="K1078" t="b">
        <v>0</v>
      </c>
      <c r="L1078">
        <v>3</v>
      </c>
      <c r="M1078" t="b">
        <v>0</v>
      </c>
      <c r="N1078" t="s">
        <v>8280</v>
      </c>
      <c r="O1078">
        <f t="shared" si="81"/>
        <v>5</v>
      </c>
      <c r="P1078">
        <f t="shared" si="82"/>
        <v>15</v>
      </c>
      <c r="Q1078" s="10" t="s">
        <v>8339</v>
      </c>
      <c r="R1078" t="s">
        <v>8347</v>
      </c>
      <c r="S1078" s="14">
        <f t="shared" si="83"/>
        <v>41005.904120370367</v>
      </c>
      <c r="T1078" s="14">
        <f t="shared" si="84"/>
        <v>42413.671006944445</v>
      </c>
      <c r="U1078">
        <f t="shared" si="80"/>
        <v>2012</v>
      </c>
    </row>
    <row r="1079" spans="1:21" ht="45" hidden="1" x14ac:dyDescent="0.25">
      <c r="A1079">
        <v>1076</v>
      </c>
      <c r="B1079" s="3" t="s">
        <v>1077</v>
      </c>
      <c r="C1079" s="3" t="s">
        <v>5186</v>
      </c>
      <c r="D1079" s="6">
        <v>75000</v>
      </c>
      <c r="E1079" s="8">
        <v>47074</v>
      </c>
      <c r="F1079" t="s">
        <v>8220</v>
      </c>
      <c r="G1079" t="s">
        <v>8223</v>
      </c>
      <c r="H1079" t="s">
        <v>8245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8280</v>
      </c>
      <c r="O1079">
        <f t="shared" si="81"/>
        <v>63</v>
      </c>
      <c r="P1079">
        <f t="shared" si="82"/>
        <v>48.28</v>
      </c>
      <c r="Q1079" s="10" t="s">
        <v>8339</v>
      </c>
      <c r="R1079" t="s">
        <v>8347</v>
      </c>
      <c r="S1079" s="14">
        <f t="shared" si="83"/>
        <v>41838.377893518518</v>
      </c>
      <c r="T1079" s="14">
        <f t="shared" si="84"/>
        <v>41845.866793981484</v>
      </c>
      <c r="U1079">
        <f t="shared" si="80"/>
        <v>2014</v>
      </c>
    </row>
    <row r="1080" spans="1:21" ht="45" hidden="1" x14ac:dyDescent="0.25">
      <c r="A1080">
        <v>1077</v>
      </c>
      <c r="B1080" s="3" t="s">
        <v>1078</v>
      </c>
      <c r="C1080" s="3" t="s">
        <v>5187</v>
      </c>
      <c r="D1080" s="6">
        <v>25000</v>
      </c>
      <c r="E1080" s="8">
        <v>7344</v>
      </c>
      <c r="F1080" t="s">
        <v>8220</v>
      </c>
      <c r="G1080" t="s">
        <v>8223</v>
      </c>
      <c r="H1080" t="s">
        <v>8245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t="s">
        <v>8280</v>
      </c>
      <c r="O1080">
        <f t="shared" si="81"/>
        <v>29</v>
      </c>
      <c r="P1080">
        <f t="shared" si="82"/>
        <v>43.98</v>
      </c>
      <c r="Q1080" s="10" t="s">
        <v>8339</v>
      </c>
      <c r="R1080" t="s">
        <v>8347</v>
      </c>
      <c r="S1080" s="14">
        <f t="shared" si="83"/>
        <v>42353.16679398148</v>
      </c>
      <c r="T1080" s="14">
        <f t="shared" si="84"/>
        <v>41775.713969907411</v>
      </c>
      <c r="U1080">
        <f t="shared" si="80"/>
        <v>2015</v>
      </c>
    </row>
    <row r="1081" spans="1:21" ht="60" hidden="1" x14ac:dyDescent="0.25">
      <c r="A1081">
        <v>1078</v>
      </c>
      <c r="B1081" s="3" t="s">
        <v>1079</v>
      </c>
      <c r="C1081" s="3" t="s">
        <v>5188</v>
      </c>
      <c r="D1081" s="6">
        <v>600</v>
      </c>
      <c r="E1081" s="8">
        <v>45</v>
      </c>
      <c r="F1081" t="s">
        <v>8220</v>
      </c>
      <c r="G1081" t="s">
        <v>8223</v>
      </c>
      <c r="H1081" t="s">
        <v>8245</v>
      </c>
      <c r="I1081">
        <v>1311309721</v>
      </c>
      <c r="J1081">
        <v>1307421721</v>
      </c>
      <c r="K1081" t="b">
        <v>0</v>
      </c>
      <c r="L1081">
        <v>5</v>
      </c>
      <c r="M1081" t="b">
        <v>0</v>
      </c>
      <c r="N1081" t="s">
        <v>8280</v>
      </c>
      <c r="O1081">
        <f t="shared" si="81"/>
        <v>8</v>
      </c>
      <c r="P1081">
        <f t="shared" si="82"/>
        <v>9</v>
      </c>
      <c r="Q1081" s="10" t="s">
        <v>8339</v>
      </c>
      <c r="R1081" t="s">
        <v>8347</v>
      </c>
      <c r="S1081" s="14">
        <f t="shared" si="83"/>
        <v>40701.195844907408</v>
      </c>
      <c r="T1081" s="14">
        <f t="shared" si="84"/>
        <v>41723.799386574072</v>
      </c>
      <c r="U1081">
        <f t="shared" si="80"/>
        <v>2011</v>
      </c>
    </row>
    <row r="1082" spans="1:21" ht="60" hidden="1" x14ac:dyDescent="0.25">
      <c r="A1082">
        <v>1079</v>
      </c>
      <c r="B1082" s="3" t="s">
        <v>1080</v>
      </c>
      <c r="C1082" s="3" t="s">
        <v>5189</v>
      </c>
      <c r="D1082" s="6">
        <v>26000</v>
      </c>
      <c r="E1082" s="8">
        <v>678</v>
      </c>
      <c r="F1082" t="s">
        <v>8220</v>
      </c>
      <c r="G1082" t="s">
        <v>8235</v>
      </c>
      <c r="H1082" t="s">
        <v>8248</v>
      </c>
      <c r="I1082">
        <v>1463232936</v>
      </c>
      <c r="J1082">
        <v>1461072936</v>
      </c>
      <c r="K1082" t="b">
        <v>0</v>
      </c>
      <c r="L1082">
        <v>18</v>
      </c>
      <c r="M1082" t="b">
        <v>0</v>
      </c>
      <c r="N1082" t="s">
        <v>8280</v>
      </c>
      <c r="O1082">
        <f t="shared" si="81"/>
        <v>3</v>
      </c>
      <c r="P1082">
        <f t="shared" si="82"/>
        <v>37.67</v>
      </c>
      <c r="Q1082" s="10" t="s">
        <v>8339</v>
      </c>
      <c r="R1082" t="s">
        <v>8347</v>
      </c>
      <c r="S1082" s="14">
        <f t="shared" si="83"/>
        <v>42479.566388888896</v>
      </c>
      <c r="T1082" s="14">
        <f t="shared" si="84"/>
        <v>42151.189525462964</v>
      </c>
      <c r="U1082">
        <f t="shared" si="80"/>
        <v>2016</v>
      </c>
    </row>
    <row r="1083" spans="1:21" ht="45" hidden="1" x14ac:dyDescent="0.25">
      <c r="A1083">
        <v>1080</v>
      </c>
      <c r="B1083" s="3" t="s">
        <v>1081</v>
      </c>
      <c r="C1083" s="3" t="s">
        <v>5190</v>
      </c>
      <c r="D1083" s="6">
        <v>20000</v>
      </c>
      <c r="E1083" s="8">
        <v>1821</v>
      </c>
      <c r="F1083" t="s">
        <v>8220</v>
      </c>
      <c r="G1083" t="s">
        <v>8223</v>
      </c>
      <c r="H1083" t="s">
        <v>8245</v>
      </c>
      <c r="I1083">
        <v>1399778333</v>
      </c>
      <c r="J1083">
        <v>1397186333</v>
      </c>
      <c r="K1083" t="b">
        <v>0</v>
      </c>
      <c r="L1083">
        <v>98</v>
      </c>
      <c r="M1083" t="b">
        <v>0</v>
      </c>
      <c r="N1083" t="s">
        <v>8280</v>
      </c>
      <c r="O1083">
        <f t="shared" si="81"/>
        <v>9</v>
      </c>
      <c r="P1083">
        <f t="shared" si="82"/>
        <v>18.579999999999998</v>
      </c>
      <c r="Q1083" s="10" t="s">
        <v>8339</v>
      </c>
      <c r="R1083" t="s">
        <v>8347</v>
      </c>
      <c r="S1083" s="14">
        <f t="shared" si="83"/>
        <v>41740.138113425928</v>
      </c>
      <c r="T1083" s="14">
        <f t="shared" si="84"/>
        <v>42123.185798611114</v>
      </c>
      <c r="U1083">
        <f t="shared" si="80"/>
        <v>2014</v>
      </c>
    </row>
    <row r="1084" spans="1:21" ht="45" hidden="1" x14ac:dyDescent="0.25">
      <c r="A1084">
        <v>1081</v>
      </c>
      <c r="B1084" s="3" t="s">
        <v>1082</v>
      </c>
      <c r="C1084" s="3" t="s">
        <v>5191</v>
      </c>
      <c r="D1084" s="6">
        <v>68000</v>
      </c>
      <c r="E1084" s="8">
        <v>12</v>
      </c>
      <c r="F1084" t="s">
        <v>8220</v>
      </c>
      <c r="G1084" t="s">
        <v>8223</v>
      </c>
      <c r="H1084" t="s">
        <v>8245</v>
      </c>
      <c r="I1084">
        <v>1422483292</v>
      </c>
      <c r="J1084">
        <v>1419891292</v>
      </c>
      <c r="K1084" t="b">
        <v>0</v>
      </c>
      <c r="L1084">
        <v>4</v>
      </c>
      <c r="M1084" t="b">
        <v>0</v>
      </c>
      <c r="N1084" t="s">
        <v>8280</v>
      </c>
      <c r="O1084">
        <f t="shared" si="81"/>
        <v>0</v>
      </c>
      <c r="P1084">
        <f t="shared" si="82"/>
        <v>3</v>
      </c>
      <c r="Q1084" s="10" t="s">
        <v>8339</v>
      </c>
      <c r="R1084" t="s">
        <v>8347</v>
      </c>
      <c r="S1084" s="14">
        <f t="shared" si="83"/>
        <v>42002.926990740743</v>
      </c>
      <c r="T1084" s="14">
        <f t="shared" si="84"/>
        <v>42440.820277777777</v>
      </c>
      <c r="U1084">
        <f t="shared" si="80"/>
        <v>2014</v>
      </c>
    </row>
    <row r="1085" spans="1:21" ht="45" hidden="1" x14ac:dyDescent="0.25">
      <c r="A1085">
        <v>1082</v>
      </c>
      <c r="B1085" s="3" t="s">
        <v>1083</v>
      </c>
      <c r="C1085" s="3" t="s">
        <v>5192</v>
      </c>
      <c r="D1085" s="6">
        <v>10000</v>
      </c>
      <c r="E1085" s="8">
        <v>56</v>
      </c>
      <c r="F1085" t="s">
        <v>8220</v>
      </c>
      <c r="G1085" t="s">
        <v>8223</v>
      </c>
      <c r="H1085" t="s">
        <v>8245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8280</v>
      </c>
      <c r="O1085">
        <f t="shared" si="81"/>
        <v>1</v>
      </c>
      <c r="P1085">
        <f t="shared" si="82"/>
        <v>18.670000000000002</v>
      </c>
      <c r="Q1085" s="10" t="s">
        <v>8339</v>
      </c>
      <c r="R1085" t="s">
        <v>8347</v>
      </c>
      <c r="S1085" s="14">
        <f t="shared" si="83"/>
        <v>41101.906111111115</v>
      </c>
      <c r="T1085" s="14">
        <f t="shared" si="84"/>
        <v>41250.025902777779</v>
      </c>
      <c r="U1085">
        <f t="shared" si="80"/>
        <v>2012</v>
      </c>
    </row>
    <row r="1086" spans="1:21" ht="60" hidden="1" x14ac:dyDescent="0.25">
      <c r="A1086">
        <v>1083</v>
      </c>
      <c r="B1086" s="3" t="s">
        <v>1084</v>
      </c>
      <c r="C1086" s="3" t="s">
        <v>5193</v>
      </c>
      <c r="D1086" s="6">
        <v>50000</v>
      </c>
      <c r="E1086" s="8">
        <v>410</v>
      </c>
      <c r="F1086" t="s">
        <v>8220</v>
      </c>
      <c r="G1086" t="s">
        <v>8228</v>
      </c>
      <c r="H1086" t="s">
        <v>8250</v>
      </c>
      <c r="I1086">
        <v>1406994583</v>
      </c>
      <c r="J1086">
        <v>1401810583</v>
      </c>
      <c r="K1086" t="b">
        <v>0</v>
      </c>
      <c r="L1086">
        <v>1</v>
      </c>
      <c r="M1086" t="b">
        <v>0</v>
      </c>
      <c r="N1086" t="s">
        <v>8280</v>
      </c>
      <c r="O1086">
        <f t="shared" si="81"/>
        <v>1</v>
      </c>
      <c r="P1086">
        <f t="shared" si="82"/>
        <v>410</v>
      </c>
      <c r="Q1086" s="10" t="s">
        <v>8339</v>
      </c>
      <c r="R1086" t="s">
        <v>8347</v>
      </c>
      <c r="S1086" s="14">
        <f t="shared" si="83"/>
        <v>41793.659525462965</v>
      </c>
      <c r="T1086" s="14">
        <f t="shared" si="84"/>
        <v>42396.973807870367</v>
      </c>
      <c r="U1086">
        <f t="shared" si="80"/>
        <v>2014</v>
      </c>
    </row>
    <row r="1087" spans="1:21" hidden="1" x14ac:dyDescent="0.25">
      <c r="A1087">
        <v>1084</v>
      </c>
      <c r="B1087" s="3" t="s">
        <v>1085</v>
      </c>
      <c r="C1087" s="3" t="s">
        <v>5194</v>
      </c>
      <c r="D1087" s="6">
        <v>550</v>
      </c>
      <c r="E1087" s="8">
        <v>0</v>
      </c>
      <c r="F1087" t="s">
        <v>8220</v>
      </c>
      <c r="G1087" t="s">
        <v>8223</v>
      </c>
      <c r="H1087" t="s">
        <v>8245</v>
      </c>
      <c r="I1087">
        <v>1407534804</v>
      </c>
      <c r="J1087">
        <v>1404942804</v>
      </c>
      <c r="K1087" t="b">
        <v>0</v>
      </c>
      <c r="L1087">
        <v>0</v>
      </c>
      <c r="M1087" t="b">
        <v>0</v>
      </c>
      <c r="N1087" t="s">
        <v>8280</v>
      </c>
      <c r="O1087">
        <f t="shared" si="81"/>
        <v>0</v>
      </c>
      <c r="P1087">
        <f t="shared" si="82"/>
        <v>0</v>
      </c>
      <c r="Q1087" s="10" t="s">
        <v>8339</v>
      </c>
      <c r="R1087" t="s">
        <v>8347</v>
      </c>
      <c r="S1087" s="14">
        <f t="shared" si="83"/>
        <v>41829.912083333329</v>
      </c>
      <c r="T1087" s="14">
        <f t="shared" si="84"/>
        <v>40795.713344907403</v>
      </c>
      <c r="U1087">
        <f t="shared" si="80"/>
        <v>2014</v>
      </c>
    </row>
    <row r="1088" spans="1:21" ht="45" hidden="1" x14ac:dyDescent="0.25">
      <c r="A1088">
        <v>1085</v>
      </c>
      <c r="B1088" s="3" t="s">
        <v>1086</v>
      </c>
      <c r="C1088" s="3" t="s">
        <v>5195</v>
      </c>
      <c r="D1088" s="6">
        <v>30000</v>
      </c>
      <c r="E1088" s="8">
        <v>1026</v>
      </c>
      <c r="F1088" t="s">
        <v>8220</v>
      </c>
      <c r="G1088" t="s">
        <v>8228</v>
      </c>
      <c r="H1088" t="s">
        <v>8250</v>
      </c>
      <c r="I1088">
        <v>1457967975</v>
      </c>
      <c r="J1088">
        <v>1455379575</v>
      </c>
      <c r="K1088" t="b">
        <v>0</v>
      </c>
      <c r="L1088">
        <v>9</v>
      </c>
      <c r="M1088" t="b">
        <v>0</v>
      </c>
      <c r="N1088" t="s">
        <v>8280</v>
      </c>
      <c r="O1088">
        <f t="shared" si="81"/>
        <v>3</v>
      </c>
      <c r="P1088">
        <f t="shared" si="82"/>
        <v>114</v>
      </c>
      <c r="Q1088" s="10" t="s">
        <v>8339</v>
      </c>
      <c r="R1088" t="s">
        <v>8347</v>
      </c>
      <c r="S1088" s="14">
        <f t="shared" si="83"/>
        <v>42413.671006944445</v>
      </c>
      <c r="T1088" s="14">
        <f t="shared" si="84"/>
        <v>41486.537268518521</v>
      </c>
      <c r="U1088">
        <f t="shared" si="80"/>
        <v>2016</v>
      </c>
    </row>
    <row r="1089" spans="1:21" hidden="1" x14ac:dyDescent="0.25">
      <c r="A1089">
        <v>1086</v>
      </c>
      <c r="B1089" s="3" t="s">
        <v>1087</v>
      </c>
      <c r="C1089" s="3" t="s">
        <v>5196</v>
      </c>
      <c r="D1089" s="6">
        <v>18000</v>
      </c>
      <c r="E1089" s="8">
        <v>15</v>
      </c>
      <c r="F1089" t="s">
        <v>8220</v>
      </c>
      <c r="G1089" t="s">
        <v>8223</v>
      </c>
      <c r="H1089" t="s">
        <v>8245</v>
      </c>
      <c r="I1089">
        <v>1408913291</v>
      </c>
      <c r="J1089">
        <v>1406321291</v>
      </c>
      <c r="K1089" t="b">
        <v>0</v>
      </c>
      <c r="L1089">
        <v>2</v>
      </c>
      <c r="M1089" t="b">
        <v>0</v>
      </c>
      <c r="N1089" t="s">
        <v>8280</v>
      </c>
      <c r="O1089">
        <f t="shared" si="81"/>
        <v>0</v>
      </c>
      <c r="P1089">
        <f t="shared" si="82"/>
        <v>7.5</v>
      </c>
      <c r="Q1089" s="10" t="s">
        <v>8339</v>
      </c>
      <c r="R1089" t="s">
        <v>8347</v>
      </c>
      <c r="S1089" s="14">
        <f t="shared" si="83"/>
        <v>41845.866793981484</v>
      </c>
      <c r="T1089" s="14">
        <f t="shared" si="84"/>
        <v>41885.51798611111</v>
      </c>
      <c r="U1089">
        <f t="shared" si="80"/>
        <v>2014</v>
      </c>
    </row>
    <row r="1090" spans="1:21" ht="60" hidden="1" x14ac:dyDescent="0.25">
      <c r="A1090">
        <v>1087</v>
      </c>
      <c r="B1090" s="3" t="s">
        <v>1088</v>
      </c>
      <c r="C1090" s="3" t="s">
        <v>5197</v>
      </c>
      <c r="D1090" s="6">
        <v>1100</v>
      </c>
      <c r="E1090" s="8">
        <v>0</v>
      </c>
      <c r="F1090" t="s">
        <v>8220</v>
      </c>
      <c r="G1090" t="s">
        <v>8223</v>
      </c>
      <c r="H1090" t="s">
        <v>8245</v>
      </c>
      <c r="I1090">
        <v>1402852087</v>
      </c>
      <c r="J1090">
        <v>1400260087</v>
      </c>
      <c r="K1090" t="b">
        <v>0</v>
      </c>
      <c r="L1090">
        <v>0</v>
      </c>
      <c r="M1090" t="b">
        <v>0</v>
      </c>
      <c r="N1090" t="s">
        <v>8280</v>
      </c>
      <c r="O1090">
        <f t="shared" si="81"/>
        <v>0</v>
      </c>
      <c r="P1090">
        <f t="shared" si="82"/>
        <v>0</v>
      </c>
      <c r="Q1090" s="10" t="s">
        <v>8339</v>
      </c>
      <c r="R1090" t="s">
        <v>8347</v>
      </c>
      <c r="S1090" s="14">
        <f t="shared" si="83"/>
        <v>41775.713969907411</v>
      </c>
      <c r="T1090" s="14">
        <f t="shared" si="84"/>
        <v>41660.792557870373</v>
      </c>
      <c r="U1090">
        <f t="shared" si="80"/>
        <v>2014</v>
      </c>
    </row>
    <row r="1091" spans="1:21" ht="45" hidden="1" x14ac:dyDescent="0.25">
      <c r="A1091">
        <v>1088</v>
      </c>
      <c r="B1091" s="3" t="s">
        <v>1089</v>
      </c>
      <c r="C1091" s="3" t="s">
        <v>5198</v>
      </c>
      <c r="D1091" s="6">
        <v>45000</v>
      </c>
      <c r="E1091" s="8">
        <v>6382.34</v>
      </c>
      <c r="F1091" t="s">
        <v>8220</v>
      </c>
      <c r="G1091" t="s">
        <v>8223</v>
      </c>
      <c r="H1091" t="s">
        <v>8245</v>
      </c>
      <c r="I1091">
        <v>1398366667</v>
      </c>
      <c r="J1091">
        <v>1395774667</v>
      </c>
      <c r="K1091" t="b">
        <v>0</v>
      </c>
      <c r="L1091">
        <v>147</v>
      </c>
      <c r="M1091" t="b">
        <v>0</v>
      </c>
      <c r="N1091" t="s">
        <v>8280</v>
      </c>
      <c r="O1091">
        <f t="shared" si="81"/>
        <v>14</v>
      </c>
      <c r="P1091">
        <f t="shared" si="82"/>
        <v>43.42</v>
      </c>
      <c r="Q1091" s="10" t="s">
        <v>8339</v>
      </c>
      <c r="R1091" t="s">
        <v>8347</v>
      </c>
      <c r="S1091" s="14">
        <f t="shared" si="83"/>
        <v>41723.799386574072</v>
      </c>
      <c r="T1091" s="14">
        <f t="shared" si="84"/>
        <v>41712.762673611112</v>
      </c>
      <c r="U1091">
        <f t="shared" ref="U1091:U1154" si="85">YEAR(S1091)</f>
        <v>2014</v>
      </c>
    </row>
    <row r="1092" spans="1:21" ht="30" hidden="1" x14ac:dyDescent="0.25">
      <c r="A1092">
        <v>1089</v>
      </c>
      <c r="B1092" s="3" t="s">
        <v>1090</v>
      </c>
      <c r="C1092" s="3" t="s">
        <v>5199</v>
      </c>
      <c r="D1092" s="6">
        <v>15000</v>
      </c>
      <c r="E1092" s="8">
        <v>1174</v>
      </c>
      <c r="F1092" t="s">
        <v>8220</v>
      </c>
      <c r="G1092" t="s">
        <v>8229</v>
      </c>
      <c r="H1092" t="s">
        <v>8248</v>
      </c>
      <c r="I1092">
        <v>1435293175</v>
      </c>
      <c r="J1092">
        <v>1432701175</v>
      </c>
      <c r="K1092" t="b">
        <v>0</v>
      </c>
      <c r="L1092">
        <v>49</v>
      </c>
      <c r="M1092" t="b">
        <v>0</v>
      </c>
      <c r="N1092" t="s">
        <v>8280</v>
      </c>
      <c r="O1092">
        <f t="shared" ref="O1092:O1155" si="86">ROUND(E1092/D1092*100,0)</f>
        <v>8</v>
      </c>
      <c r="P1092">
        <f t="shared" ref="P1092:P1155" si="87">IFERROR(ROUND(E1092/L1092,2),0)</f>
        <v>23.96</v>
      </c>
      <c r="Q1092" s="10" t="s">
        <v>8339</v>
      </c>
      <c r="R1092" t="s">
        <v>8347</v>
      </c>
      <c r="S1092" s="14">
        <f t="shared" ref="S1092:S1155" si="88">(((J1092/60)/60)/24)+DATE(1970,1,1)</f>
        <v>42151.189525462964</v>
      </c>
      <c r="T1092" s="14">
        <f t="shared" ref="T1092:T1155" si="89">(((J1102/60)/60)/24)+DATE(1970,1,1)</f>
        <v>42107.836435185185</v>
      </c>
      <c r="U1092">
        <f t="shared" si="85"/>
        <v>2015</v>
      </c>
    </row>
    <row r="1093" spans="1:21" ht="60" hidden="1" x14ac:dyDescent="0.25">
      <c r="A1093">
        <v>1090</v>
      </c>
      <c r="B1093" s="3" t="s">
        <v>1091</v>
      </c>
      <c r="C1093" s="3" t="s">
        <v>5200</v>
      </c>
      <c r="D1093" s="6">
        <v>12999</v>
      </c>
      <c r="E1093" s="8">
        <v>5</v>
      </c>
      <c r="F1093" t="s">
        <v>8220</v>
      </c>
      <c r="G1093" t="s">
        <v>8225</v>
      </c>
      <c r="H1093" t="s">
        <v>8247</v>
      </c>
      <c r="I1093">
        <v>1432873653</v>
      </c>
      <c r="J1093">
        <v>1430281653</v>
      </c>
      <c r="K1093" t="b">
        <v>0</v>
      </c>
      <c r="L1093">
        <v>1</v>
      </c>
      <c r="M1093" t="b">
        <v>0</v>
      </c>
      <c r="N1093" t="s">
        <v>8280</v>
      </c>
      <c r="O1093">
        <f t="shared" si="86"/>
        <v>0</v>
      </c>
      <c r="P1093">
        <f t="shared" si="87"/>
        <v>5</v>
      </c>
      <c r="Q1093" s="10" t="s">
        <v>8339</v>
      </c>
      <c r="R1093" t="s">
        <v>8347</v>
      </c>
      <c r="S1093" s="14">
        <f t="shared" si="88"/>
        <v>42123.185798611114</v>
      </c>
      <c r="T1093" s="14">
        <f t="shared" si="89"/>
        <v>42384.110775462963</v>
      </c>
      <c r="U1093">
        <f t="shared" si="85"/>
        <v>2015</v>
      </c>
    </row>
    <row r="1094" spans="1:21" ht="60" hidden="1" x14ac:dyDescent="0.25">
      <c r="A1094">
        <v>1091</v>
      </c>
      <c r="B1094" s="3" t="s">
        <v>1092</v>
      </c>
      <c r="C1094" s="3" t="s">
        <v>5201</v>
      </c>
      <c r="D1094" s="6">
        <v>200</v>
      </c>
      <c r="E1094" s="8">
        <v>25</v>
      </c>
      <c r="F1094" t="s">
        <v>8220</v>
      </c>
      <c r="G1094" t="s">
        <v>8224</v>
      </c>
      <c r="H1094" t="s">
        <v>8246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8280</v>
      </c>
      <c r="O1094">
        <f t="shared" si="86"/>
        <v>13</v>
      </c>
      <c r="P1094">
        <f t="shared" si="87"/>
        <v>12.5</v>
      </c>
      <c r="Q1094" s="10" t="s">
        <v>8339</v>
      </c>
      <c r="R1094" t="s">
        <v>8347</v>
      </c>
      <c r="S1094" s="14">
        <f t="shared" si="88"/>
        <v>42440.820277777777</v>
      </c>
      <c r="T1094" s="14">
        <f t="shared" si="89"/>
        <v>42538.77243055556</v>
      </c>
      <c r="U1094">
        <f t="shared" si="85"/>
        <v>2016</v>
      </c>
    </row>
    <row r="1095" spans="1:21" ht="60" hidden="1" x14ac:dyDescent="0.25">
      <c r="A1095">
        <v>1092</v>
      </c>
      <c r="B1095" s="3" t="s">
        <v>1093</v>
      </c>
      <c r="C1095" s="3" t="s">
        <v>5202</v>
      </c>
      <c r="D1095" s="6">
        <v>2000</v>
      </c>
      <c r="E1095" s="8">
        <v>21</v>
      </c>
      <c r="F1095" t="s">
        <v>8220</v>
      </c>
      <c r="G1095" t="s">
        <v>8223</v>
      </c>
      <c r="H1095" t="s">
        <v>8245</v>
      </c>
      <c r="I1095">
        <v>1357432638</v>
      </c>
      <c r="J1095">
        <v>1354840638</v>
      </c>
      <c r="K1095" t="b">
        <v>0</v>
      </c>
      <c r="L1095">
        <v>7</v>
      </c>
      <c r="M1095" t="b">
        <v>0</v>
      </c>
      <c r="N1095" t="s">
        <v>8280</v>
      </c>
      <c r="O1095">
        <f t="shared" si="86"/>
        <v>1</v>
      </c>
      <c r="P1095">
        <f t="shared" si="87"/>
        <v>3</v>
      </c>
      <c r="Q1095" s="10" t="s">
        <v>8339</v>
      </c>
      <c r="R1095" t="s">
        <v>8347</v>
      </c>
      <c r="S1095" s="14">
        <f t="shared" si="88"/>
        <v>41250.025902777779</v>
      </c>
      <c r="T1095" s="14">
        <f t="shared" si="89"/>
        <v>41577.045428240745</v>
      </c>
      <c r="U1095">
        <f t="shared" si="85"/>
        <v>2012</v>
      </c>
    </row>
    <row r="1096" spans="1:21" ht="45" hidden="1" x14ac:dyDescent="0.25">
      <c r="A1096">
        <v>1093</v>
      </c>
      <c r="B1096" s="3" t="s">
        <v>1094</v>
      </c>
      <c r="C1096" s="3" t="s">
        <v>5203</v>
      </c>
      <c r="D1096" s="6">
        <v>300</v>
      </c>
      <c r="E1096" s="8">
        <v>42.25</v>
      </c>
      <c r="F1096" t="s">
        <v>8220</v>
      </c>
      <c r="G1096" t="s">
        <v>8228</v>
      </c>
      <c r="H1096" t="s">
        <v>8250</v>
      </c>
      <c r="I1096">
        <v>1455232937</v>
      </c>
      <c r="J1096">
        <v>1453936937</v>
      </c>
      <c r="K1096" t="b">
        <v>0</v>
      </c>
      <c r="L1096">
        <v>4</v>
      </c>
      <c r="M1096" t="b">
        <v>0</v>
      </c>
      <c r="N1096" t="s">
        <v>8280</v>
      </c>
      <c r="O1096">
        <f t="shared" si="86"/>
        <v>14</v>
      </c>
      <c r="P1096">
        <f t="shared" si="87"/>
        <v>10.56</v>
      </c>
      <c r="Q1096" s="10" t="s">
        <v>8339</v>
      </c>
      <c r="R1096" t="s">
        <v>8347</v>
      </c>
      <c r="S1096" s="14">
        <f t="shared" si="88"/>
        <v>42396.973807870367</v>
      </c>
      <c r="T1096" s="14">
        <f t="shared" si="89"/>
        <v>42479.22210648148</v>
      </c>
      <c r="U1096">
        <f t="shared" si="85"/>
        <v>2016</v>
      </c>
    </row>
    <row r="1097" spans="1:21" ht="60" hidden="1" x14ac:dyDescent="0.25">
      <c r="A1097">
        <v>1094</v>
      </c>
      <c r="B1097" s="3" t="s">
        <v>1095</v>
      </c>
      <c r="C1097" s="3" t="s">
        <v>5204</v>
      </c>
      <c r="D1097" s="6">
        <v>18000</v>
      </c>
      <c r="E1097" s="8">
        <v>3294.01</v>
      </c>
      <c r="F1097" t="s">
        <v>8220</v>
      </c>
      <c r="G1097" t="s">
        <v>8223</v>
      </c>
      <c r="H1097" t="s">
        <v>8245</v>
      </c>
      <c r="I1097">
        <v>1318180033</v>
      </c>
      <c r="J1097">
        <v>1315588033</v>
      </c>
      <c r="K1097" t="b">
        <v>0</v>
      </c>
      <c r="L1097">
        <v>27</v>
      </c>
      <c r="M1097" t="b">
        <v>0</v>
      </c>
      <c r="N1097" t="s">
        <v>8280</v>
      </c>
      <c r="O1097">
        <f t="shared" si="86"/>
        <v>18</v>
      </c>
      <c r="P1097">
        <f t="shared" si="87"/>
        <v>122</v>
      </c>
      <c r="Q1097" s="10" t="s">
        <v>8339</v>
      </c>
      <c r="R1097" t="s">
        <v>8347</v>
      </c>
      <c r="S1097" s="14">
        <f t="shared" si="88"/>
        <v>40795.713344907403</v>
      </c>
      <c r="T1097" s="14">
        <f t="shared" si="89"/>
        <v>41771.40996527778</v>
      </c>
      <c r="U1097">
        <f t="shared" si="85"/>
        <v>2011</v>
      </c>
    </row>
    <row r="1098" spans="1:21" ht="60" hidden="1" x14ac:dyDescent="0.25">
      <c r="A1098">
        <v>1095</v>
      </c>
      <c r="B1098" s="3" t="s">
        <v>1096</v>
      </c>
      <c r="C1098" s="3" t="s">
        <v>5205</v>
      </c>
      <c r="D1098" s="6">
        <v>500000</v>
      </c>
      <c r="E1098" s="8">
        <v>25174</v>
      </c>
      <c r="F1098" t="s">
        <v>8220</v>
      </c>
      <c r="G1098" t="s">
        <v>8223</v>
      </c>
      <c r="H1098" t="s">
        <v>8245</v>
      </c>
      <c r="I1098">
        <v>1377867220</v>
      </c>
      <c r="J1098">
        <v>1375275220</v>
      </c>
      <c r="K1098" t="b">
        <v>0</v>
      </c>
      <c r="L1098">
        <v>94</v>
      </c>
      <c r="M1098" t="b">
        <v>0</v>
      </c>
      <c r="N1098" t="s">
        <v>8280</v>
      </c>
      <c r="O1098">
        <f t="shared" si="86"/>
        <v>5</v>
      </c>
      <c r="P1098">
        <f t="shared" si="87"/>
        <v>267.81</v>
      </c>
      <c r="Q1098" s="10" t="s">
        <v>8339</v>
      </c>
      <c r="R1098" t="s">
        <v>8347</v>
      </c>
      <c r="S1098" s="14">
        <f t="shared" si="88"/>
        <v>41486.537268518521</v>
      </c>
      <c r="T1098" s="14">
        <f t="shared" si="89"/>
        <v>41692.135729166665</v>
      </c>
      <c r="U1098">
        <f t="shared" si="85"/>
        <v>2013</v>
      </c>
    </row>
    <row r="1099" spans="1:21" ht="60" hidden="1" x14ac:dyDescent="0.25">
      <c r="A1099">
        <v>1096</v>
      </c>
      <c r="B1099" s="3" t="s">
        <v>1097</v>
      </c>
      <c r="C1099" s="3" t="s">
        <v>5206</v>
      </c>
      <c r="D1099" s="6">
        <v>12000</v>
      </c>
      <c r="E1099" s="8">
        <v>2152</v>
      </c>
      <c r="F1099" t="s">
        <v>8220</v>
      </c>
      <c r="G1099" t="s">
        <v>8223</v>
      </c>
      <c r="H1099" t="s">
        <v>8245</v>
      </c>
      <c r="I1099">
        <v>1412393400</v>
      </c>
      <c r="J1099">
        <v>1409747154</v>
      </c>
      <c r="K1099" t="b">
        <v>0</v>
      </c>
      <c r="L1099">
        <v>29</v>
      </c>
      <c r="M1099" t="b">
        <v>0</v>
      </c>
      <c r="N1099" t="s">
        <v>8280</v>
      </c>
      <c r="O1099">
        <f t="shared" si="86"/>
        <v>18</v>
      </c>
      <c r="P1099">
        <f t="shared" si="87"/>
        <v>74.209999999999994</v>
      </c>
      <c r="Q1099" s="10" t="s">
        <v>8339</v>
      </c>
      <c r="R1099" t="s">
        <v>8347</v>
      </c>
      <c r="S1099" s="14">
        <f t="shared" si="88"/>
        <v>41885.51798611111</v>
      </c>
      <c r="T1099" s="14">
        <f t="shared" si="89"/>
        <v>40973.740451388891</v>
      </c>
      <c r="U1099">
        <f t="shared" si="85"/>
        <v>2014</v>
      </c>
    </row>
    <row r="1100" spans="1:21" ht="45" hidden="1" x14ac:dyDescent="0.25">
      <c r="A1100">
        <v>1097</v>
      </c>
      <c r="B1100" s="3" t="s">
        <v>1098</v>
      </c>
      <c r="C1100" s="3" t="s">
        <v>5207</v>
      </c>
      <c r="D1100" s="6">
        <v>100000</v>
      </c>
      <c r="E1100" s="8">
        <v>47</v>
      </c>
      <c r="F1100" t="s">
        <v>8220</v>
      </c>
      <c r="G1100" t="s">
        <v>8223</v>
      </c>
      <c r="H1100" t="s">
        <v>8245</v>
      </c>
      <c r="I1100">
        <v>1393786877</v>
      </c>
      <c r="J1100">
        <v>1390330877</v>
      </c>
      <c r="K1100" t="b">
        <v>0</v>
      </c>
      <c r="L1100">
        <v>7</v>
      </c>
      <c r="M1100" t="b">
        <v>0</v>
      </c>
      <c r="N1100" t="s">
        <v>8280</v>
      </c>
      <c r="O1100">
        <f t="shared" si="86"/>
        <v>0</v>
      </c>
      <c r="P1100">
        <f t="shared" si="87"/>
        <v>6.71</v>
      </c>
      <c r="Q1100" s="10" t="s">
        <v>8339</v>
      </c>
      <c r="R1100" t="s">
        <v>8347</v>
      </c>
      <c r="S1100" s="14">
        <f t="shared" si="88"/>
        <v>41660.792557870373</v>
      </c>
      <c r="T1100" s="14">
        <f t="shared" si="89"/>
        <v>41813.861388888887</v>
      </c>
      <c r="U1100">
        <f t="shared" si="85"/>
        <v>2014</v>
      </c>
    </row>
    <row r="1101" spans="1:21" ht="30" hidden="1" x14ac:dyDescent="0.25">
      <c r="A1101">
        <v>1098</v>
      </c>
      <c r="B1101" s="3" t="s">
        <v>1099</v>
      </c>
      <c r="C1101" s="3" t="s">
        <v>5208</v>
      </c>
      <c r="D1101" s="6">
        <v>25000</v>
      </c>
      <c r="E1101" s="8">
        <v>1803</v>
      </c>
      <c r="F1101" t="s">
        <v>8220</v>
      </c>
      <c r="G1101" t="s">
        <v>8223</v>
      </c>
      <c r="H1101" t="s">
        <v>8245</v>
      </c>
      <c r="I1101">
        <v>1397413095</v>
      </c>
      <c r="J1101">
        <v>1394821095</v>
      </c>
      <c r="K1101" t="b">
        <v>0</v>
      </c>
      <c r="L1101">
        <v>22</v>
      </c>
      <c r="M1101" t="b">
        <v>0</v>
      </c>
      <c r="N1101" t="s">
        <v>8280</v>
      </c>
      <c r="O1101">
        <f t="shared" si="86"/>
        <v>7</v>
      </c>
      <c r="P1101">
        <f t="shared" si="87"/>
        <v>81.95</v>
      </c>
      <c r="Q1101" s="10" t="s">
        <v>8339</v>
      </c>
      <c r="R1101" t="s">
        <v>8347</v>
      </c>
      <c r="S1101" s="14">
        <f t="shared" si="88"/>
        <v>41712.762673611112</v>
      </c>
      <c r="T1101" s="14">
        <f t="shared" si="89"/>
        <v>40952.636979166666</v>
      </c>
      <c r="U1101">
        <f t="shared" si="85"/>
        <v>2014</v>
      </c>
    </row>
    <row r="1102" spans="1:21" ht="60" hidden="1" x14ac:dyDescent="0.25">
      <c r="A1102">
        <v>1099</v>
      </c>
      <c r="B1102" s="3" t="s">
        <v>1100</v>
      </c>
      <c r="C1102" s="3" t="s">
        <v>5209</v>
      </c>
      <c r="D1102" s="6">
        <v>5000</v>
      </c>
      <c r="E1102" s="8">
        <v>25</v>
      </c>
      <c r="F1102" t="s">
        <v>8220</v>
      </c>
      <c r="G1102" t="s">
        <v>8224</v>
      </c>
      <c r="H1102" t="s">
        <v>8246</v>
      </c>
      <c r="I1102">
        <v>1431547468</v>
      </c>
      <c r="J1102">
        <v>1428955468</v>
      </c>
      <c r="K1102" t="b">
        <v>0</v>
      </c>
      <c r="L1102">
        <v>1</v>
      </c>
      <c r="M1102" t="b">
        <v>0</v>
      </c>
      <c r="N1102" t="s">
        <v>8280</v>
      </c>
      <c r="O1102">
        <f t="shared" si="86"/>
        <v>1</v>
      </c>
      <c r="P1102">
        <f t="shared" si="87"/>
        <v>25</v>
      </c>
      <c r="Q1102" s="10" t="s">
        <v>8339</v>
      </c>
      <c r="R1102" t="s">
        <v>8347</v>
      </c>
      <c r="S1102" s="14">
        <f t="shared" si="88"/>
        <v>42107.836435185185</v>
      </c>
      <c r="T1102" s="14">
        <f t="shared" si="89"/>
        <v>42662.752199074079</v>
      </c>
      <c r="U1102">
        <f t="shared" si="85"/>
        <v>2015</v>
      </c>
    </row>
    <row r="1103" spans="1:21" ht="45" hidden="1" x14ac:dyDescent="0.25">
      <c r="A1103">
        <v>1100</v>
      </c>
      <c r="B1103" s="3" t="s">
        <v>1101</v>
      </c>
      <c r="C1103" s="3" t="s">
        <v>5210</v>
      </c>
      <c r="D1103" s="6">
        <v>4000</v>
      </c>
      <c r="E1103" s="8">
        <v>100</v>
      </c>
      <c r="F1103" t="s">
        <v>8220</v>
      </c>
      <c r="G1103" t="s">
        <v>8235</v>
      </c>
      <c r="H1103" t="s">
        <v>8248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8280</v>
      </c>
      <c r="O1103">
        <f t="shared" si="86"/>
        <v>3</v>
      </c>
      <c r="P1103">
        <f t="shared" si="87"/>
        <v>10</v>
      </c>
      <c r="Q1103" s="10" t="s">
        <v>8339</v>
      </c>
      <c r="R1103" t="s">
        <v>8347</v>
      </c>
      <c r="S1103" s="14">
        <f t="shared" si="88"/>
        <v>42384.110775462963</v>
      </c>
      <c r="T1103" s="14">
        <f t="shared" si="89"/>
        <v>41220.933124999996</v>
      </c>
      <c r="U1103">
        <f t="shared" si="85"/>
        <v>2016</v>
      </c>
    </row>
    <row r="1104" spans="1:21" ht="45" hidden="1" x14ac:dyDescent="0.25">
      <c r="A1104">
        <v>1101</v>
      </c>
      <c r="B1104" s="3" t="s">
        <v>1102</v>
      </c>
      <c r="C1104" s="3" t="s">
        <v>5211</v>
      </c>
      <c r="D1104" s="6">
        <v>100000</v>
      </c>
      <c r="E1104" s="8">
        <v>41</v>
      </c>
      <c r="F1104" t="s">
        <v>8220</v>
      </c>
      <c r="G1104" t="s">
        <v>8223</v>
      </c>
      <c r="H1104" t="s">
        <v>8245</v>
      </c>
      <c r="I1104">
        <v>1468519920</v>
      </c>
      <c r="J1104">
        <v>1466188338</v>
      </c>
      <c r="K1104" t="b">
        <v>0</v>
      </c>
      <c r="L1104">
        <v>6</v>
      </c>
      <c r="M1104" t="b">
        <v>0</v>
      </c>
      <c r="N1104" t="s">
        <v>8280</v>
      </c>
      <c r="O1104">
        <f t="shared" si="86"/>
        <v>0</v>
      </c>
      <c r="P1104">
        <f t="shared" si="87"/>
        <v>6.83</v>
      </c>
      <c r="Q1104" s="10" t="s">
        <v>8339</v>
      </c>
      <c r="R1104" t="s">
        <v>8347</v>
      </c>
      <c r="S1104" s="14">
        <f t="shared" si="88"/>
        <v>42538.77243055556</v>
      </c>
      <c r="T1104" s="14">
        <f t="shared" si="89"/>
        <v>42347.203587962969</v>
      </c>
      <c r="U1104">
        <f t="shared" si="85"/>
        <v>2016</v>
      </c>
    </row>
    <row r="1105" spans="1:21" ht="60" hidden="1" x14ac:dyDescent="0.25">
      <c r="A1105">
        <v>1102</v>
      </c>
      <c r="B1105" s="3" t="s">
        <v>1103</v>
      </c>
      <c r="C1105" s="3" t="s">
        <v>5212</v>
      </c>
      <c r="D1105" s="6">
        <v>8000</v>
      </c>
      <c r="E1105" s="8">
        <v>425</v>
      </c>
      <c r="F1105" t="s">
        <v>8220</v>
      </c>
      <c r="G1105" t="s">
        <v>8223</v>
      </c>
      <c r="H1105" t="s">
        <v>8245</v>
      </c>
      <c r="I1105">
        <v>1386568740</v>
      </c>
      <c r="J1105">
        <v>1383095125</v>
      </c>
      <c r="K1105" t="b">
        <v>0</v>
      </c>
      <c r="L1105">
        <v>24</v>
      </c>
      <c r="M1105" t="b">
        <v>0</v>
      </c>
      <c r="N1105" t="s">
        <v>8280</v>
      </c>
      <c r="O1105">
        <f t="shared" si="86"/>
        <v>5</v>
      </c>
      <c r="P1105">
        <f t="shared" si="87"/>
        <v>17.71</v>
      </c>
      <c r="Q1105" s="10" t="s">
        <v>8339</v>
      </c>
      <c r="R1105" t="s">
        <v>8347</v>
      </c>
      <c r="S1105" s="14">
        <f t="shared" si="88"/>
        <v>41577.045428240745</v>
      </c>
      <c r="T1105" s="14">
        <f t="shared" si="89"/>
        <v>41963.759386574078</v>
      </c>
      <c r="U1105">
        <f t="shared" si="85"/>
        <v>2013</v>
      </c>
    </row>
    <row r="1106" spans="1:21" ht="45" hidden="1" x14ac:dyDescent="0.25">
      <c r="A1106">
        <v>1103</v>
      </c>
      <c r="B1106" s="3" t="s">
        <v>1104</v>
      </c>
      <c r="C1106" s="3" t="s">
        <v>5213</v>
      </c>
      <c r="D1106" s="6">
        <v>15000</v>
      </c>
      <c r="E1106" s="8">
        <v>243</v>
      </c>
      <c r="F1106" t="s">
        <v>8220</v>
      </c>
      <c r="G1106" t="s">
        <v>8223</v>
      </c>
      <c r="H1106" t="s">
        <v>8245</v>
      </c>
      <c r="I1106">
        <v>1466227190</v>
      </c>
      <c r="J1106">
        <v>1461043190</v>
      </c>
      <c r="K1106" t="b">
        <v>0</v>
      </c>
      <c r="L1106">
        <v>15</v>
      </c>
      <c r="M1106" t="b">
        <v>0</v>
      </c>
      <c r="N1106" t="s">
        <v>8280</v>
      </c>
      <c r="O1106">
        <f t="shared" si="86"/>
        <v>2</v>
      </c>
      <c r="P1106">
        <f t="shared" si="87"/>
        <v>16.2</v>
      </c>
      <c r="Q1106" s="10" t="s">
        <v>8339</v>
      </c>
      <c r="R1106" t="s">
        <v>8347</v>
      </c>
      <c r="S1106" s="14">
        <f t="shared" si="88"/>
        <v>42479.22210648148</v>
      </c>
      <c r="T1106" s="14">
        <f t="shared" si="89"/>
        <v>41835.977083333331</v>
      </c>
      <c r="U1106">
        <f t="shared" si="85"/>
        <v>2016</v>
      </c>
    </row>
    <row r="1107" spans="1:21" ht="60" hidden="1" x14ac:dyDescent="0.25">
      <c r="A1107">
        <v>1104</v>
      </c>
      <c r="B1107" s="3" t="s">
        <v>1105</v>
      </c>
      <c r="C1107" s="3" t="s">
        <v>5214</v>
      </c>
      <c r="D1107" s="6">
        <v>60000</v>
      </c>
      <c r="E1107" s="8">
        <v>2971</v>
      </c>
      <c r="F1107" t="s">
        <v>8220</v>
      </c>
      <c r="G1107" t="s">
        <v>8224</v>
      </c>
      <c r="H1107" t="s">
        <v>8246</v>
      </c>
      <c r="I1107">
        <v>1402480221</v>
      </c>
      <c r="J1107">
        <v>1399888221</v>
      </c>
      <c r="K1107" t="b">
        <v>0</v>
      </c>
      <c r="L1107">
        <v>37</v>
      </c>
      <c r="M1107" t="b">
        <v>0</v>
      </c>
      <c r="N1107" t="s">
        <v>8280</v>
      </c>
      <c r="O1107">
        <f t="shared" si="86"/>
        <v>5</v>
      </c>
      <c r="P1107">
        <f t="shared" si="87"/>
        <v>80.3</v>
      </c>
      <c r="Q1107" s="10" t="s">
        <v>8339</v>
      </c>
      <c r="R1107" t="s">
        <v>8347</v>
      </c>
      <c r="S1107" s="14">
        <f t="shared" si="88"/>
        <v>41771.40996527778</v>
      </c>
      <c r="T1107" s="14">
        <f t="shared" si="89"/>
        <v>41526.345914351856</v>
      </c>
      <c r="U1107">
        <f t="shared" si="85"/>
        <v>2014</v>
      </c>
    </row>
    <row r="1108" spans="1:21" ht="60" hidden="1" x14ac:dyDescent="0.25">
      <c r="A1108">
        <v>1105</v>
      </c>
      <c r="B1108" s="3" t="s">
        <v>1106</v>
      </c>
      <c r="C1108" s="3" t="s">
        <v>5215</v>
      </c>
      <c r="D1108" s="6">
        <v>900000</v>
      </c>
      <c r="E1108" s="8">
        <v>1431</v>
      </c>
      <c r="F1108" t="s">
        <v>8220</v>
      </c>
      <c r="G1108" t="s">
        <v>8223</v>
      </c>
      <c r="H1108" t="s">
        <v>8245</v>
      </c>
      <c r="I1108">
        <v>1395627327</v>
      </c>
      <c r="J1108">
        <v>1393038927</v>
      </c>
      <c r="K1108" t="b">
        <v>0</v>
      </c>
      <c r="L1108">
        <v>20</v>
      </c>
      <c r="M1108" t="b">
        <v>0</v>
      </c>
      <c r="N1108" t="s">
        <v>8280</v>
      </c>
      <c r="O1108">
        <f t="shared" si="86"/>
        <v>0</v>
      </c>
      <c r="P1108">
        <f t="shared" si="87"/>
        <v>71.55</v>
      </c>
      <c r="Q1108" s="10" t="s">
        <v>8339</v>
      </c>
      <c r="R1108" t="s">
        <v>8347</v>
      </c>
      <c r="S1108" s="14">
        <f t="shared" si="88"/>
        <v>41692.135729166665</v>
      </c>
      <c r="T1108" s="14">
        <f t="shared" si="89"/>
        <v>42429.695543981477</v>
      </c>
      <c r="U1108">
        <f t="shared" si="85"/>
        <v>2014</v>
      </c>
    </row>
    <row r="1109" spans="1:21" ht="45" hidden="1" x14ac:dyDescent="0.25">
      <c r="A1109">
        <v>1106</v>
      </c>
      <c r="B1109" s="3" t="s">
        <v>1107</v>
      </c>
      <c r="C1109" s="3" t="s">
        <v>5216</v>
      </c>
      <c r="D1109" s="6">
        <v>400</v>
      </c>
      <c r="E1109" s="8">
        <v>165</v>
      </c>
      <c r="F1109" t="s">
        <v>8220</v>
      </c>
      <c r="G1109" t="s">
        <v>8223</v>
      </c>
      <c r="H1109" t="s">
        <v>8245</v>
      </c>
      <c r="I1109">
        <v>1333557975</v>
      </c>
      <c r="J1109">
        <v>1330969575</v>
      </c>
      <c r="K1109" t="b">
        <v>0</v>
      </c>
      <c r="L1109">
        <v>7</v>
      </c>
      <c r="M1109" t="b">
        <v>0</v>
      </c>
      <c r="N1109" t="s">
        <v>8280</v>
      </c>
      <c r="O1109">
        <f t="shared" si="86"/>
        <v>41</v>
      </c>
      <c r="P1109">
        <f t="shared" si="87"/>
        <v>23.57</v>
      </c>
      <c r="Q1109" s="10" t="s">
        <v>8339</v>
      </c>
      <c r="R1109" t="s">
        <v>8347</v>
      </c>
      <c r="S1109" s="14">
        <f t="shared" si="88"/>
        <v>40973.740451388891</v>
      </c>
      <c r="T1109" s="14">
        <f t="shared" si="89"/>
        <v>41009.847314814811</v>
      </c>
      <c r="U1109">
        <f t="shared" si="85"/>
        <v>2012</v>
      </c>
    </row>
    <row r="1110" spans="1:21" ht="60" hidden="1" x14ac:dyDescent="0.25">
      <c r="A1110">
        <v>1107</v>
      </c>
      <c r="B1110" s="3" t="s">
        <v>1108</v>
      </c>
      <c r="C1110" s="3" t="s">
        <v>5217</v>
      </c>
      <c r="D1110" s="6">
        <v>10000</v>
      </c>
      <c r="E1110" s="8">
        <v>0</v>
      </c>
      <c r="F1110" t="s">
        <v>8220</v>
      </c>
      <c r="G1110" t="s">
        <v>8223</v>
      </c>
      <c r="H1110" t="s">
        <v>8245</v>
      </c>
      <c r="I1110">
        <v>1406148024</v>
      </c>
      <c r="J1110">
        <v>1403556024</v>
      </c>
      <c r="K1110" t="b">
        <v>0</v>
      </c>
      <c r="L1110">
        <v>0</v>
      </c>
      <c r="M1110" t="b">
        <v>0</v>
      </c>
      <c r="N1110" t="s">
        <v>8280</v>
      </c>
      <c r="O1110">
        <f t="shared" si="86"/>
        <v>0</v>
      </c>
      <c r="P1110">
        <f t="shared" si="87"/>
        <v>0</v>
      </c>
      <c r="Q1110" s="10" t="s">
        <v>8339</v>
      </c>
      <c r="R1110" t="s">
        <v>8347</v>
      </c>
      <c r="S1110" s="14">
        <f t="shared" si="88"/>
        <v>41813.861388888887</v>
      </c>
      <c r="T1110" s="14">
        <f t="shared" si="89"/>
        <v>42333.598530092597</v>
      </c>
      <c r="U1110">
        <f t="shared" si="85"/>
        <v>2014</v>
      </c>
    </row>
    <row r="1111" spans="1:21" ht="60" hidden="1" x14ac:dyDescent="0.25">
      <c r="A1111">
        <v>1108</v>
      </c>
      <c r="B1111" s="3" t="s">
        <v>1109</v>
      </c>
      <c r="C1111" s="3" t="s">
        <v>5218</v>
      </c>
      <c r="D1111" s="6">
        <v>25000</v>
      </c>
      <c r="E1111" s="8">
        <v>732.5</v>
      </c>
      <c r="F1111" t="s">
        <v>8220</v>
      </c>
      <c r="G1111" t="s">
        <v>8223</v>
      </c>
      <c r="H1111" t="s">
        <v>8245</v>
      </c>
      <c r="I1111">
        <v>1334326635</v>
      </c>
      <c r="J1111">
        <v>1329146235</v>
      </c>
      <c r="K1111" t="b">
        <v>0</v>
      </c>
      <c r="L1111">
        <v>21</v>
      </c>
      <c r="M1111" t="b">
        <v>0</v>
      </c>
      <c r="N1111" t="s">
        <v>8280</v>
      </c>
      <c r="O1111">
        <f t="shared" si="86"/>
        <v>3</v>
      </c>
      <c r="P1111">
        <f t="shared" si="87"/>
        <v>34.880000000000003</v>
      </c>
      <c r="Q1111" s="10" t="s">
        <v>8339</v>
      </c>
      <c r="R1111" t="s">
        <v>8347</v>
      </c>
      <c r="S1111" s="14">
        <f t="shared" si="88"/>
        <v>40952.636979166666</v>
      </c>
      <c r="T1111" s="14">
        <f t="shared" si="89"/>
        <v>41704.16642361111</v>
      </c>
      <c r="U1111">
        <f t="shared" si="85"/>
        <v>2012</v>
      </c>
    </row>
    <row r="1112" spans="1:21" ht="60" hidden="1" x14ac:dyDescent="0.25">
      <c r="A1112">
        <v>1109</v>
      </c>
      <c r="B1112" s="3" t="s">
        <v>1110</v>
      </c>
      <c r="C1112" s="3" t="s">
        <v>5219</v>
      </c>
      <c r="D1112" s="6">
        <v>10000</v>
      </c>
      <c r="E1112" s="8">
        <v>45</v>
      </c>
      <c r="F1112" t="s">
        <v>8220</v>
      </c>
      <c r="G1112" t="s">
        <v>8223</v>
      </c>
      <c r="H1112" t="s">
        <v>8245</v>
      </c>
      <c r="I1112">
        <v>1479495790</v>
      </c>
      <c r="J1112">
        <v>1476900190</v>
      </c>
      <c r="K1112" t="b">
        <v>0</v>
      </c>
      <c r="L1112">
        <v>3</v>
      </c>
      <c r="M1112" t="b">
        <v>0</v>
      </c>
      <c r="N1112" t="s">
        <v>8280</v>
      </c>
      <c r="O1112">
        <f t="shared" si="86"/>
        <v>0</v>
      </c>
      <c r="P1112">
        <f t="shared" si="87"/>
        <v>15</v>
      </c>
      <c r="Q1112" s="10" t="s">
        <v>8339</v>
      </c>
      <c r="R1112" t="s">
        <v>8347</v>
      </c>
      <c r="S1112" s="14">
        <f t="shared" si="88"/>
        <v>42662.752199074079</v>
      </c>
      <c r="T1112" s="14">
        <f t="shared" si="89"/>
        <v>41722.792407407411</v>
      </c>
      <c r="U1112">
        <f t="shared" si="85"/>
        <v>2016</v>
      </c>
    </row>
    <row r="1113" spans="1:21" ht="60" hidden="1" x14ac:dyDescent="0.25">
      <c r="A1113">
        <v>1110</v>
      </c>
      <c r="B1113" s="3" t="s">
        <v>1111</v>
      </c>
      <c r="C1113" s="3" t="s">
        <v>5220</v>
      </c>
      <c r="D1113" s="6">
        <v>50000</v>
      </c>
      <c r="E1113" s="8">
        <v>255</v>
      </c>
      <c r="F1113" t="s">
        <v>8220</v>
      </c>
      <c r="G1113" t="s">
        <v>8223</v>
      </c>
      <c r="H1113" t="s">
        <v>8245</v>
      </c>
      <c r="I1113">
        <v>1354919022</v>
      </c>
      <c r="J1113">
        <v>1352327022</v>
      </c>
      <c r="K1113" t="b">
        <v>0</v>
      </c>
      <c r="L1113">
        <v>11</v>
      </c>
      <c r="M1113" t="b">
        <v>0</v>
      </c>
      <c r="N1113" t="s">
        <v>8280</v>
      </c>
      <c r="O1113">
        <f t="shared" si="86"/>
        <v>1</v>
      </c>
      <c r="P1113">
        <f t="shared" si="87"/>
        <v>23.18</v>
      </c>
      <c r="Q1113" s="10" t="s">
        <v>8339</v>
      </c>
      <c r="R1113" t="s">
        <v>8347</v>
      </c>
      <c r="S1113" s="14">
        <f t="shared" si="88"/>
        <v>41220.933124999996</v>
      </c>
      <c r="T1113" s="14">
        <f t="shared" si="89"/>
        <v>40799.872685185182</v>
      </c>
      <c r="U1113">
        <f t="shared" si="85"/>
        <v>2012</v>
      </c>
    </row>
    <row r="1114" spans="1:21" ht="60" hidden="1" x14ac:dyDescent="0.25">
      <c r="A1114">
        <v>1111</v>
      </c>
      <c r="B1114" s="3" t="s">
        <v>1112</v>
      </c>
      <c r="C1114" s="3" t="s">
        <v>5221</v>
      </c>
      <c r="D1114" s="6">
        <v>2500</v>
      </c>
      <c r="E1114" s="8">
        <v>1</v>
      </c>
      <c r="F1114" t="s">
        <v>8220</v>
      </c>
      <c r="G1114" t="s">
        <v>8223</v>
      </c>
      <c r="H1114" t="s">
        <v>8245</v>
      </c>
      <c r="I1114">
        <v>1452228790</v>
      </c>
      <c r="J1114">
        <v>1449636790</v>
      </c>
      <c r="K1114" t="b">
        <v>0</v>
      </c>
      <c r="L1114">
        <v>1</v>
      </c>
      <c r="M1114" t="b">
        <v>0</v>
      </c>
      <c r="N1114" t="s">
        <v>8280</v>
      </c>
      <c r="O1114">
        <f t="shared" si="86"/>
        <v>0</v>
      </c>
      <c r="P1114">
        <f t="shared" si="87"/>
        <v>1</v>
      </c>
      <c r="Q1114" s="10" t="s">
        <v>8339</v>
      </c>
      <c r="R1114" t="s">
        <v>8347</v>
      </c>
      <c r="S1114" s="14">
        <f t="shared" si="88"/>
        <v>42347.203587962969</v>
      </c>
      <c r="T1114" s="14">
        <f t="shared" si="89"/>
        <v>42412.934212962966</v>
      </c>
      <c r="U1114">
        <f t="shared" si="85"/>
        <v>2015</v>
      </c>
    </row>
    <row r="1115" spans="1:21" ht="45" hidden="1" x14ac:dyDescent="0.25">
      <c r="A1115">
        <v>1112</v>
      </c>
      <c r="B1115" s="3" t="s">
        <v>1113</v>
      </c>
      <c r="C1115" s="3" t="s">
        <v>5222</v>
      </c>
      <c r="D1115" s="6">
        <v>88000</v>
      </c>
      <c r="E1115" s="8">
        <v>31272.92</v>
      </c>
      <c r="F1115" t="s">
        <v>8220</v>
      </c>
      <c r="G1115" t="s">
        <v>8223</v>
      </c>
      <c r="H1115" t="s">
        <v>8245</v>
      </c>
      <c r="I1115">
        <v>1421656200</v>
      </c>
      <c r="J1115">
        <v>1416507211</v>
      </c>
      <c r="K1115" t="b">
        <v>0</v>
      </c>
      <c r="L1115">
        <v>312</v>
      </c>
      <c r="M1115" t="b">
        <v>0</v>
      </c>
      <c r="N1115" t="s">
        <v>8280</v>
      </c>
      <c r="O1115">
        <f t="shared" si="86"/>
        <v>36</v>
      </c>
      <c r="P1115">
        <f t="shared" si="87"/>
        <v>100.23</v>
      </c>
      <c r="Q1115" s="10" t="s">
        <v>8339</v>
      </c>
      <c r="R1115" t="s">
        <v>8347</v>
      </c>
      <c r="S1115" s="14">
        <f t="shared" si="88"/>
        <v>41963.759386574078</v>
      </c>
      <c r="T1115" s="14">
        <f t="shared" si="89"/>
        <v>41410.703993055555</v>
      </c>
      <c r="U1115">
        <f t="shared" si="85"/>
        <v>2014</v>
      </c>
    </row>
    <row r="1116" spans="1:21" ht="60" hidden="1" x14ac:dyDescent="0.25">
      <c r="A1116">
        <v>1113</v>
      </c>
      <c r="B1116" s="3" t="s">
        <v>1114</v>
      </c>
      <c r="C1116" s="3" t="s">
        <v>5223</v>
      </c>
      <c r="D1116" s="6">
        <v>1000</v>
      </c>
      <c r="E1116" s="8">
        <v>5</v>
      </c>
      <c r="F1116" t="s">
        <v>8220</v>
      </c>
      <c r="G1116" t="s">
        <v>8224</v>
      </c>
      <c r="H1116" t="s">
        <v>8246</v>
      </c>
      <c r="I1116">
        <v>1408058820</v>
      </c>
      <c r="J1116">
        <v>1405466820</v>
      </c>
      <c r="K1116" t="b">
        <v>0</v>
      </c>
      <c r="L1116">
        <v>1</v>
      </c>
      <c r="M1116" t="b">
        <v>0</v>
      </c>
      <c r="N1116" t="s">
        <v>8280</v>
      </c>
      <c r="O1116">
        <f t="shared" si="86"/>
        <v>1</v>
      </c>
      <c r="P1116">
        <f t="shared" si="87"/>
        <v>5</v>
      </c>
      <c r="Q1116" s="10" t="s">
        <v>8339</v>
      </c>
      <c r="R1116" t="s">
        <v>8347</v>
      </c>
      <c r="S1116" s="14">
        <f t="shared" si="88"/>
        <v>41835.977083333331</v>
      </c>
      <c r="T1116" s="14">
        <f t="shared" si="89"/>
        <v>41718.5237037037</v>
      </c>
      <c r="U1116">
        <f t="shared" si="85"/>
        <v>2014</v>
      </c>
    </row>
    <row r="1117" spans="1:21" ht="60" hidden="1" x14ac:dyDescent="0.25">
      <c r="A1117">
        <v>1114</v>
      </c>
      <c r="B1117" s="3" t="s">
        <v>1115</v>
      </c>
      <c r="C1117" s="3" t="s">
        <v>5224</v>
      </c>
      <c r="D1117" s="6">
        <v>6000</v>
      </c>
      <c r="E1117" s="8">
        <v>10</v>
      </c>
      <c r="F1117" t="s">
        <v>8220</v>
      </c>
      <c r="G1117" t="s">
        <v>8224</v>
      </c>
      <c r="H1117" t="s">
        <v>8246</v>
      </c>
      <c r="I1117">
        <v>1381306687</v>
      </c>
      <c r="J1117">
        <v>1378714687</v>
      </c>
      <c r="K1117" t="b">
        <v>0</v>
      </c>
      <c r="L1117">
        <v>3</v>
      </c>
      <c r="M1117" t="b">
        <v>0</v>
      </c>
      <c r="N1117" t="s">
        <v>8280</v>
      </c>
      <c r="O1117">
        <f t="shared" si="86"/>
        <v>0</v>
      </c>
      <c r="P1117">
        <f t="shared" si="87"/>
        <v>3.33</v>
      </c>
      <c r="Q1117" s="10" t="s">
        <v>8339</v>
      </c>
      <c r="R1117" t="s">
        <v>8347</v>
      </c>
      <c r="S1117" s="14">
        <f t="shared" si="88"/>
        <v>41526.345914351856</v>
      </c>
      <c r="T1117" s="14">
        <f t="shared" si="89"/>
        <v>42094.667256944449</v>
      </c>
      <c r="U1117">
        <f t="shared" si="85"/>
        <v>2013</v>
      </c>
    </row>
    <row r="1118" spans="1:21" ht="60" hidden="1" x14ac:dyDescent="0.25">
      <c r="A1118">
        <v>1115</v>
      </c>
      <c r="B1118" s="3" t="s">
        <v>1116</v>
      </c>
      <c r="C1118" s="3" t="s">
        <v>5225</v>
      </c>
      <c r="D1118" s="6">
        <v>40000</v>
      </c>
      <c r="E1118" s="8">
        <v>53</v>
      </c>
      <c r="F1118" t="s">
        <v>8220</v>
      </c>
      <c r="G1118" t="s">
        <v>8223</v>
      </c>
      <c r="H1118" t="s">
        <v>8245</v>
      </c>
      <c r="I1118">
        <v>1459352495</v>
      </c>
      <c r="J1118">
        <v>1456764095</v>
      </c>
      <c r="K1118" t="b">
        <v>0</v>
      </c>
      <c r="L1118">
        <v>4</v>
      </c>
      <c r="M1118" t="b">
        <v>0</v>
      </c>
      <c r="N1118" t="s">
        <v>8280</v>
      </c>
      <c r="O1118">
        <f t="shared" si="86"/>
        <v>0</v>
      </c>
      <c r="P1118">
        <f t="shared" si="87"/>
        <v>13.25</v>
      </c>
      <c r="Q1118" s="10" t="s">
        <v>8339</v>
      </c>
      <c r="R1118" t="s">
        <v>8347</v>
      </c>
      <c r="S1118" s="14">
        <f t="shared" si="88"/>
        <v>42429.695543981477</v>
      </c>
      <c r="T1118" s="14">
        <f t="shared" si="89"/>
        <v>42212.624189814815</v>
      </c>
      <c r="U1118">
        <f t="shared" si="85"/>
        <v>2016</v>
      </c>
    </row>
    <row r="1119" spans="1:21" ht="45" hidden="1" x14ac:dyDescent="0.25">
      <c r="A1119">
        <v>1116</v>
      </c>
      <c r="B1119" s="3" t="s">
        <v>1117</v>
      </c>
      <c r="C1119" s="3" t="s">
        <v>5226</v>
      </c>
      <c r="D1119" s="6">
        <v>500000</v>
      </c>
      <c r="E1119" s="8">
        <v>178.52</v>
      </c>
      <c r="F1119" t="s">
        <v>8220</v>
      </c>
      <c r="G1119" t="s">
        <v>8223</v>
      </c>
      <c r="H1119" t="s">
        <v>8245</v>
      </c>
      <c r="I1119">
        <v>1339273208</v>
      </c>
      <c r="J1119">
        <v>1334089208</v>
      </c>
      <c r="K1119" t="b">
        <v>0</v>
      </c>
      <c r="L1119">
        <v>10</v>
      </c>
      <c r="M1119" t="b">
        <v>0</v>
      </c>
      <c r="N1119" t="s">
        <v>8280</v>
      </c>
      <c r="O1119">
        <f t="shared" si="86"/>
        <v>0</v>
      </c>
      <c r="P1119">
        <f t="shared" si="87"/>
        <v>17.850000000000001</v>
      </c>
      <c r="Q1119" s="10" t="s">
        <v>8339</v>
      </c>
      <c r="R1119" t="s">
        <v>8347</v>
      </c>
      <c r="S1119" s="14">
        <f t="shared" si="88"/>
        <v>41009.847314814811</v>
      </c>
      <c r="T1119" s="14">
        <f t="shared" si="89"/>
        <v>42535.327476851846</v>
      </c>
      <c r="U1119">
        <f t="shared" si="85"/>
        <v>2012</v>
      </c>
    </row>
    <row r="1120" spans="1:21" ht="45" hidden="1" x14ac:dyDescent="0.25">
      <c r="A1120">
        <v>1117</v>
      </c>
      <c r="B1120" s="3" t="s">
        <v>1118</v>
      </c>
      <c r="C1120" s="3" t="s">
        <v>5227</v>
      </c>
      <c r="D1120" s="6">
        <v>1000</v>
      </c>
      <c r="E1120" s="8">
        <v>83</v>
      </c>
      <c r="F1120" t="s">
        <v>8220</v>
      </c>
      <c r="G1120" t="s">
        <v>8235</v>
      </c>
      <c r="H1120" t="s">
        <v>8248</v>
      </c>
      <c r="I1120">
        <v>1451053313</v>
      </c>
      <c r="J1120">
        <v>1448461313</v>
      </c>
      <c r="K1120" t="b">
        <v>0</v>
      </c>
      <c r="L1120">
        <v>8</v>
      </c>
      <c r="M1120" t="b">
        <v>0</v>
      </c>
      <c r="N1120" t="s">
        <v>8280</v>
      </c>
      <c r="O1120">
        <f t="shared" si="86"/>
        <v>8</v>
      </c>
      <c r="P1120">
        <f t="shared" si="87"/>
        <v>10.38</v>
      </c>
      <c r="Q1120" s="10" t="s">
        <v>8339</v>
      </c>
      <c r="R1120" t="s">
        <v>8347</v>
      </c>
      <c r="S1120" s="14">
        <f t="shared" si="88"/>
        <v>42333.598530092597</v>
      </c>
      <c r="T1120" s="14">
        <f t="shared" si="89"/>
        <v>41926.854166666664</v>
      </c>
      <c r="U1120">
        <f t="shared" si="85"/>
        <v>2015</v>
      </c>
    </row>
    <row r="1121" spans="1:21" ht="60" hidden="1" x14ac:dyDescent="0.25">
      <c r="A1121">
        <v>1118</v>
      </c>
      <c r="B1121" s="3" t="s">
        <v>1119</v>
      </c>
      <c r="C1121" s="3" t="s">
        <v>5228</v>
      </c>
      <c r="D1121" s="6">
        <v>4500</v>
      </c>
      <c r="E1121" s="8">
        <v>109</v>
      </c>
      <c r="F1121" t="s">
        <v>8220</v>
      </c>
      <c r="G1121" t="s">
        <v>8225</v>
      </c>
      <c r="H1121" t="s">
        <v>8247</v>
      </c>
      <c r="I1121">
        <v>1396666779</v>
      </c>
      <c r="J1121">
        <v>1394078379</v>
      </c>
      <c r="K1121" t="b">
        <v>0</v>
      </c>
      <c r="L1121">
        <v>3</v>
      </c>
      <c r="M1121" t="b">
        <v>0</v>
      </c>
      <c r="N1121" t="s">
        <v>8280</v>
      </c>
      <c r="O1121">
        <f t="shared" si="86"/>
        <v>2</v>
      </c>
      <c r="P1121">
        <f t="shared" si="87"/>
        <v>36.33</v>
      </c>
      <c r="Q1121" s="10" t="s">
        <v>8339</v>
      </c>
      <c r="R1121" t="s">
        <v>8347</v>
      </c>
      <c r="S1121" s="14">
        <f t="shared" si="88"/>
        <v>41704.16642361111</v>
      </c>
      <c r="T1121" s="14">
        <f t="shared" si="89"/>
        <v>41828.649502314816</v>
      </c>
      <c r="U1121">
        <f t="shared" si="85"/>
        <v>2014</v>
      </c>
    </row>
    <row r="1122" spans="1:21" ht="60" hidden="1" x14ac:dyDescent="0.25">
      <c r="A1122">
        <v>1119</v>
      </c>
      <c r="B1122" s="3" t="s">
        <v>1120</v>
      </c>
      <c r="C1122" s="3" t="s">
        <v>5229</v>
      </c>
      <c r="D1122" s="6">
        <v>2100</v>
      </c>
      <c r="E1122" s="8">
        <v>5</v>
      </c>
      <c r="F1122" t="s">
        <v>8220</v>
      </c>
      <c r="G1122" t="s">
        <v>8223</v>
      </c>
      <c r="H1122" t="s">
        <v>8245</v>
      </c>
      <c r="I1122">
        <v>1396810864</v>
      </c>
      <c r="J1122">
        <v>1395687664</v>
      </c>
      <c r="K1122" t="b">
        <v>0</v>
      </c>
      <c r="L1122">
        <v>1</v>
      </c>
      <c r="M1122" t="b">
        <v>0</v>
      </c>
      <c r="N1122" t="s">
        <v>8280</v>
      </c>
      <c r="O1122">
        <f t="shared" si="86"/>
        <v>0</v>
      </c>
      <c r="P1122">
        <f t="shared" si="87"/>
        <v>5</v>
      </c>
      <c r="Q1122" s="10" t="s">
        <v>8339</v>
      </c>
      <c r="R1122" t="s">
        <v>8347</v>
      </c>
      <c r="S1122" s="14">
        <f t="shared" si="88"/>
        <v>41722.792407407411</v>
      </c>
      <c r="T1122" s="14">
        <f t="shared" si="89"/>
        <v>42496.264965277776</v>
      </c>
      <c r="U1122">
        <f t="shared" si="85"/>
        <v>2014</v>
      </c>
    </row>
    <row r="1123" spans="1:21" ht="45" hidden="1" x14ac:dyDescent="0.25">
      <c r="A1123">
        <v>1120</v>
      </c>
      <c r="B1123" s="3" t="s">
        <v>1121</v>
      </c>
      <c r="C1123" s="3" t="s">
        <v>5230</v>
      </c>
      <c r="D1123" s="6">
        <v>25000</v>
      </c>
      <c r="E1123" s="8">
        <v>0</v>
      </c>
      <c r="F1123" t="s">
        <v>8220</v>
      </c>
      <c r="G1123" t="s">
        <v>8223</v>
      </c>
      <c r="H1123" t="s">
        <v>8245</v>
      </c>
      <c r="I1123">
        <v>1319835400</v>
      </c>
      <c r="J1123">
        <v>1315947400</v>
      </c>
      <c r="K1123" t="b">
        <v>0</v>
      </c>
      <c r="L1123">
        <v>0</v>
      </c>
      <c r="M1123" t="b">
        <v>0</v>
      </c>
      <c r="N1123" t="s">
        <v>8280</v>
      </c>
      <c r="O1123">
        <f t="shared" si="86"/>
        <v>0</v>
      </c>
      <c r="P1123">
        <f t="shared" si="87"/>
        <v>0</v>
      </c>
      <c r="Q1123" s="10" t="s">
        <v>8339</v>
      </c>
      <c r="R1123" t="s">
        <v>8347</v>
      </c>
      <c r="S1123" s="14">
        <f t="shared" si="88"/>
        <v>40799.872685185182</v>
      </c>
      <c r="T1123" s="14">
        <f t="shared" si="89"/>
        <v>41908.996527777781</v>
      </c>
      <c r="U1123">
        <f t="shared" si="85"/>
        <v>2011</v>
      </c>
    </row>
    <row r="1124" spans="1:21" ht="45" hidden="1" x14ac:dyDescent="0.25">
      <c r="A1124">
        <v>1121</v>
      </c>
      <c r="B1124" s="3" t="s">
        <v>1122</v>
      </c>
      <c r="C1124" s="3" t="s">
        <v>5231</v>
      </c>
      <c r="D1124" s="6">
        <v>250000</v>
      </c>
      <c r="E1124" s="8">
        <v>29</v>
      </c>
      <c r="F1124" t="s">
        <v>8220</v>
      </c>
      <c r="G1124" t="s">
        <v>8223</v>
      </c>
      <c r="H1124" t="s">
        <v>8245</v>
      </c>
      <c r="I1124">
        <v>1457904316</v>
      </c>
      <c r="J1124">
        <v>1455315916</v>
      </c>
      <c r="K1124" t="b">
        <v>0</v>
      </c>
      <c r="L1124">
        <v>5</v>
      </c>
      <c r="M1124" t="b">
        <v>0</v>
      </c>
      <c r="N1124" t="s">
        <v>8280</v>
      </c>
      <c r="O1124">
        <f t="shared" si="86"/>
        <v>0</v>
      </c>
      <c r="P1124">
        <f t="shared" si="87"/>
        <v>5.8</v>
      </c>
      <c r="Q1124" s="10" t="s">
        <v>8339</v>
      </c>
      <c r="R1124" t="s">
        <v>8347</v>
      </c>
      <c r="S1124" s="14">
        <f t="shared" si="88"/>
        <v>42412.934212962966</v>
      </c>
      <c r="T1124" s="14">
        <f t="shared" si="89"/>
        <v>42332.908194444448</v>
      </c>
      <c r="U1124">
        <f t="shared" si="85"/>
        <v>2016</v>
      </c>
    </row>
    <row r="1125" spans="1:21" ht="60" hidden="1" x14ac:dyDescent="0.25">
      <c r="A1125">
        <v>1122</v>
      </c>
      <c r="B1125" s="3" t="s">
        <v>1123</v>
      </c>
      <c r="C1125" s="3" t="s">
        <v>5232</v>
      </c>
      <c r="D1125" s="6">
        <v>3200</v>
      </c>
      <c r="E1125" s="8">
        <v>0</v>
      </c>
      <c r="F1125" t="s">
        <v>8220</v>
      </c>
      <c r="G1125" t="s">
        <v>8224</v>
      </c>
      <c r="H1125" t="s">
        <v>8246</v>
      </c>
      <c r="I1125">
        <v>1369932825</v>
      </c>
      <c r="J1125">
        <v>1368723225</v>
      </c>
      <c r="K1125" t="b">
        <v>0</v>
      </c>
      <c r="L1125">
        <v>0</v>
      </c>
      <c r="M1125" t="b">
        <v>0</v>
      </c>
      <c r="N1125" t="s">
        <v>8280</v>
      </c>
      <c r="O1125">
        <f t="shared" si="86"/>
        <v>0</v>
      </c>
      <c r="P1125">
        <f t="shared" si="87"/>
        <v>0</v>
      </c>
      <c r="Q1125" s="10" t="s">
        <v>8339</v>
      </c>
      <c r="R1125" t="s">
        <v>8347</v>
      </c>
      <c r="S1125" s="14">
        <f t="shared" si="88"/>
        <v>41410.703993055555</v>
      </c>
      <c r="T1125" s="14">
        <f t="shared" si="89"/>
        <v>42706.115405092598</v>
      </c>
      <c r="U1125">
        <f t="shared" si="85"/>
        <v>2013</v>
      </c>
    </row>
    <row r="1126" spans="1:21" ht="60" hidden="1" x14ac:dyDescent="0.25">
      <c r="A1126">
        <v>1123</v>
      </c>
      <c r="B1126" s="3" t="s">
        <v>1124</v>
      </c>
      <c r="C1126" s="3" t="s">
        <v>5233</v>
      </c>
      <c r="D1126" s="6">
        <v>5000</v>
      </c>
      <c r="E1126" s="8">
        <v>11</v>
      </c>
      <c r="F1126" t="s">
        <v>8220</v>
      </c>
      <c r="G1126" t="s">
        <v>8223</v>
      </c>
      <c r="H1126" t="s">
        <v>8245</v>
      </c>
      <c r="I1126">
        <v>1397910848</v>
      </c>
      <c r="J1126">
        <v>1395318848</v>
      </c>
      <c r="K1126" t="b">
        <v>0</v>
      </c>
      <c r="L1126">
        <v>3</v>
      </c>
      <c r="M1126" t="b">
        <v>0</v>
      </c>
      <c r="N1126" t="s">
        <v>8280</v>
      </c>
      <c r="O1126">
        <f t="shared" si="86"/>
        <v>0</v>
      </c>
      <c r="P1126">
        <f t="shared" si="87"/>
        <v>3.67</v>
      </c>
      <c r="Q1126" s="10" t="s">
        <v>8339</v>
      </c>
      <c r="R1126" t="s">
        <v>8347</v>
      </c>
      <c r="S1126" s="14">
        <f t="shared" si="88"/>
        <v>41718.5237037037</v>
      </c>
      <c r="T1126" s="14">
        <f t="shared" si="89"/>
        <v>41821.407187500001</v>
      </c>
      <c r="U1126">
        <f t="shared" si="85"/>
        <v>2014</v>
      </c>
    </row>
    <row r="1127" spans="1:21" ht="60" hidden="1" x14ac:dyDescent="0.25">
      <c r="A1127">
        <v>1124</v>
      </c>
      <c r="B1127" s="3" t="s">
        <v>1125</v>
      </c>
      <c r="C1127" s="3" t="s">
        <v>5234</v>
      </c>
      <c r="D1127" s="6">
        <v>90000</v>
      </c>
      <c r="E1127" s="8">
        <v>425</v>
      </c>
      <c r="F1127" t="s">
        <v>8220</v>
      </c>
      <c r="G1127" t="s">
        <v>8223</v>
      </c>
      <c r="H1127" t="s">
        <v>8245</v>
      </c>
      <c r="I1127">
        <v>1430409651</v>
      </c>
      <c r="J1127">
        <v>1427817651</v>
      </c>
      <c r="K1127" t="b">
        <v>0</v>
      </c>
      <c r="L1127">
        <v>7</v>
      </c>
      <c r="M1127" t="b">
        <v>0</v>
      </c>
      <c r="N1127" t="s">
        <v>8281</v>
      </c>
      <c r="O1127">
        <f t="shared" si="86"/>
        <v>0</v>
      </c>
      <c r="P1127">
        <f t="shared" si="87"/>
        <v>60.71</v>
      </c>
      <c r="Q1127" s="10" t="s">
        <v>8339</v>
      </c>
      <c r="R1127" t="s">
        <v>8351</v>
      </c>
      <c r="S1127" s="14">
        <f t="shared" si="88"/>
        <v>42094.667256944449</v>
      </c>
      <c r="T1127" s="14">
        <f t="shared" si="89"/>
        <v>41958.285046296296</v>
      </c>
      <c r="U1127">
        <f t="shared" si="85"/>
        <v>2015</v>
      </c>
    </row>
    <row r="1128" spans="1:21" ht="60" hidden="1" x14ac:dyDescent="0.25">
      <c r="A1128">
        <v>1125</v>
      </c>
      <c r="B1128" s="3" t="s">
        <v>1126</v>
      </c>
      <c r="C1128" s="3" t="s">
        <v>5235</v>
      </c>
      <c r="D1128" s="6">
        <v>3000</v>
      </c>
      <c r="E1128" s="8">
        <v>0</v>
      </c>
      <c r="F1128" t="s">
        <v>8220</v>
      </c>
      <c r="G1128" t="s">
        <v>8224</v>
      </c>
      <c r="H1128" t="s">
        <v>8246</v>
      </c>
      <c r="I1128">
        <v>1443193130</v>
      </c>
      <c r="J1128">
        <v>1438009130</v>
      </c>
      <c r="K1128" t="b">
        <v>0</v>
      </c>
      <c r="L1128">
        <v>0</v>
      </c>
      <c r="M1128" t="b">
        <v>0</v>
      </c>
      <c r="N1128" t="s">
        <v>8281</v>
      </c>
      <c r="O1128">
        <f t="shared" si="86"/>
        <v>0</v>
      </c>
      <c r="P1128">
        <f t="shared" si="87"/>
        <v>0</v>
      </c>
      <c r="Q1128" s="10" t="s">
        <v>8339</v>
      </c>
      <c r="R1128" t="s">
        <v>8351</v>
      </c>
      <c r="S1128" s="14">
        <f t="shared" si="88"/>
        <v>42212.624189814815</v>
      </c>
      <c r="T1128" s="14">
        <f t="shared" si="89"/>
        <v>42558.989513888882</v>
      </c>
      <c r="U1128">
        <f t="shared" si="85"/>
        <v>2015</v>
      </c>
    </row>
    <row r="1129" spans="1:21" ht="45" hidden="1" x14ac:dyDescent="0.25">
      <c r="A1129">
        <v>1126</v>
      </c>
      <c r="B1129" s="3" t="s">
        <v>1127</v>
      </c>
      <c r="C1129" s="3" t="s">
        <v>5236</v>
      </c>
      <c r="D1129" s="6">
        <v>2000</v>
      </c>
      <c r="E1129" s="8">
        <v>10</v>
      </c>
      <c r="F1129" t="s">
        <v>8220</v>
      </c>
      <c r="G1129" t="s">
        <v>8223</v>
      </c>
      <c r="H1129" t="s">
        <v>8245</v>
      </c>
      <c r="I1129">
        <v>1468482694</v>
      </c>
      <c r="J1129">
        <v>1465890694</v>
      </c>
      <c r="K1129" t="b">
        <v>0</v>
      </c>
      <c r="L1129">
        <v>2</v>
      </c>
      <c r="M1129" t="b">
        <v>0</v>
      </c>
      <c r="N1129" t="s">
        <v>8281</v>
      </c>
      <c r="O1129">
        <f t="shared" si="86"/>
        <v>1</v>
      </c>
      <c r="P1129">
        <f t="shared" si="87"/>
        <v>5</v>
      </c>
      <c r="Q1129" s="10" t="s">
        <v>8339</v>
      </c>
      <c r="R1129" t="s">
        <v>8351</v>
      </c>
      <c r="S1129" s="14">
        <f t="shared" si="88"/>
        <v>42535.327476851846</v>
      </c>
      <c r="T1129" s="14">
        <f t="shared" si="89"/>
        <v>42327.671631944439</v>
      </c>
      <c r="U1129">
        <f t="shared" si="85"/>
        <v>2016</v>
      </c>
    </row>
    <row r="1130" spans="1:21" ht="60" hidden="1" x14ac:dyDescent="0.25">
      <c r="A1130">
        <v>1127</v>
      </c>
      <c r="B1130" s="3" t="s">
        <v>1128</v>
      </c>
      <c r="C1130" s="3" t="s">
        <v>5237</v>
      </c>
      <c r="D1130" s="6">
        <v>35000</v>
      </c>
      <c r="E1130" s="8">
        <v>585</v>
      </c>
      <c r="F1130" t="s">
        <v>8220</v>
      </c>
      <c r="G1130" t="s">
        <v>8223</v>
      </c>
      <c r="H1130" t="s">
        <v>8245</v>
      </c>
      <c r="I1130">
        <v>1416000600</v>
      </c>
      <c r="J1130">
        <v>1413318600</v>
      </c>
      <c r="K1130" t="b">
        <v>0</v>
      </c>
      <c r="L1130">
        <v>23</v>
      </c>
      <c r="M1130" t="b">
        <v>0</v>
      </c>
      <c r="N1130" t="s">
        <v>8281</v>
      </c>
      <c r="O1130">
        <f t="shared" si="86"/>
        <v>2</v>
      </c>
      <c r="P1130">
        <f t="shared" si="87"/>
        <v>25.43</v>
      </c>
      <c r="Q1130" s="10" t="s">
        <v>8339</v>
      </c>
      <c r="R1130" t="s">
        <v>8351</v>
      </c>
      <c r="S1130" s="14">
        <f t="shared" si="88"/>
        <v>41926.854166666664</v>
      </c>
      <c r="T1130" s="14">
        <f t="shared" si="89"/>
        <v>42453.819687499999</v>
      </c>
      <c r="U1130">
        <f t="shared" si="85"/>
        <v>2014</v>
      </c>
    </row>
    <row r="1131" spans="1:21" hidden="1" x14ac:dyDescent="0.25">
      <c r="A1131">
        <v>1128</v>
      </c>
      <c r="B1131" s="3" t="s">
        <v>1129</v>
      </c>
      <c r="C1131" s="3" t="s">
        <v>5238</v>
      </c>
      <c r="D1131" s="6">
        <v>1000</v>
      </c>
      <c r="E1131" s="8">
        <v>1</v>
      </c>
      <c r="F1131" t="s">
        <v>8220</v>
      </c>
      <c r="G1131" t="s">
        <v>8224</v>
      </c>
      <c r="H1131" t="s">
        <v>8246</v>
      </c>
      <c r="I1131">
        <v>1407425717</v>
      </c>
      <c r="J1131">
        <v>1404833717</v>
      </c>
      <c r="K1131" t="b">
        <v>0</v>
      </c>
      <c r="L1131">
        <v>1</v>
      </c>
      <c r="M1131" t="b">
        <v>0</v>
      </c>
      <c r="N1131" t="s">
        <v>8281</v>
      </c>
      <c r="O1131">
        <f t="shared" si="86"/>
        <v>0</v>
      </c>
      <c r="P1131">
        <f t="shared" si="87"/>
        <v>1</v>
      </c>
      <c r="Q1131" s="10" t="s">
        <v>8339</v>
      </c>
      <c r="R1131" t="s">
        <v>8351</v>
      </c>
      <c r="S1131" s="14">
        <f t="shared" si="88"/>
        <v>41828.649502314816</v>
      </c>
      <c r="T1131" s="14">
        <f t="shared" si="89"/>
        <v>42736.9066087963</v>
      </c>
      <c r="U1131">
        <f t="shared" si="85"/>
        <v>2014</v>
      </c>
    </row>
    <row r="1132" spans="1:21" ht="45" hidden="1" x14ac:dyDescent="0.25">
      <c r="A1132">
        <v>1129</v>
      </c>
      <c r="B1132" s="3" t="s">
        <v>1130</v>
      </c>
      <c r="C1132" s="3" t="s">
        <v>5239</v>
      </c>
      <c r="D1132" s="6">
        <v>20000</v>
      </c>
      <c r="E1132" s="8">
        <v>21</v>
      </c>
      <c r="F1132" t="s">
        <v>8220</v>
      </c>
      <c r="G1132" t="s">
        <v>8223</v>
      </c>
      <c r="H1132" t="s">
        <v>8245</v>
      </c>
      <c r="I1132">
        <v>1465107693</v>
      </c>
      <c r="J1132">
        <v>1462515693</v>
      </c>
      <c r="K1132" t="b">
        <v>0</v>
      </c>
      <c r="L1132">
        <v>2</v>
      </c>
      <c r="M1132" t="b">
        <v>0</v>
      </c>
      <c r="N1132" t="s">
        <v>8281</v>
      </c>
      <c r="O1132">
        <f t="shared" si="86"/>
        <v>0</v>
      </c>
      <c r="P1132">
        <f t="shared" si="87"/>
        <v>10.5</v>
      </c>
      <c r="Q1132" s="10" t="s">
        <v>8339</v>
      </c>
      <c r="R1132" t="s">
        <v>8351</v>
      </c>
      <c r="S1132" s="14">
        <f t="shared" si="88"/>
        <v>42496.264965277776</v>
      </c>
      <c r="T1132" s="14">
        <f t="shared" si="89"/>
        <v>41975.347523148142</v>
      </c>
      <c r="U1132">
        <f t="shared" si="85"/>
        <v>2016</v>
      </c>
    </row>
    <row r="1133" spans="1:21" ht="60" hidden="1" x14ac:dyDescent="0.25">
      <c r="A1133">
        <v>1130</v>
      </c>
      <c r="B1133" s="3" t="s">
        <v>1131</v>
      </c>
      <c r="C1133" s="3" t="s">
        <v>5240</v>
      </c>
      <c r="D1133" s="6">
        <v>5000</v>
      </c>
      <c r="E1133" s="8">
        <v>11</v>
      </c>
      <c r="F1133" t="s">
        <v>8220</v>
      </c>
      <c r="G1133" t="s">
        <v>8223</v>
      </c>
      <c r="H1133" t="s">
        <v>8245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8281</v>
      </c>
      <c r="O1133">
        <f t="shared" si="86"/>
        <v>0</v>
      </c>
      <c r="P1133">
        <f t="shared" si="87"/>
        <v>3.67</v>
      </c>
      <c r="Q1133" s="10" t="s">
        <v>8339</v>
      </c>
      <c r="R1133" t="s">
        <v>8351</v>
      </c>
      <c r="S1133" s="14">
        <f t="shared" si="88"/>
        <v>41908.996527777781</v>
      </c>
      <c r="T1133" s="14">
        <f t="shared" si="89"/>
        <v>42192.462048611109</v>
      </c>
      <c r="U1133">
        <f t="shared" si="85"/>
        <v>2014</v>
      </c>
    </row>
    <row r="1134" spans="1:21" ht="60" hidden="1" x14ac:dyDescent="0.25">
      <c r="A1134">
        <v>1131</v>
      </c>
      <c r="B1134" s="3" t="s">
        <v>1132</v>
      </c>
      <c r="C1134" s="3" t="s">
        <v>5241</v>
      </c>
      <c r="D1134" s="6">
        <v>40000</v>
      </c>
      <c r="E1134" s="8">
        <v>0</v>
      </c>
      <c r="F1134" t="s">
        <v>8220</v>
      </c>
      <c r="G1134" t="s">
        <v>8225</v>
      </c>
      <c r="H1134" t="s">
        <v>8247</v>
      </c>
      <c r="I1134">
        <v>1450993668</v>
      </c>
      <c r="J1134">
        <v>1448401668</v>
      </c>
      <c r="K1134" t="b">
        <v>0</v>
      </c>
      <c r="L1134">
        <v>0</v>
      </c>
      <c r="M1134" t="b">
        <v>0</v>
      </c>
      <c r="N1134" t="s">
        <v>8281</v>
      </c>
      <c r="O1134">
        <f t="shared" si="86"/>
        <v>0</v>
      </c>
      <c r="P1134">
        <f t="shared" si="87"/>
        <v>0</v>
      </c>
      <c r="Q1134" s="10" t="s">
        <v>8339</v>
      </c>
      <c r="R1134" t="s">
        <v>8351</v>
      </c>
      <c r="S1134" s="14">
        <f t="shared" si="88"/>
        <v>42332.908194444448</v>
      </c>
      <c r="T1134" s="14">
        <f t="shared" si="89"/>
        <v>42164.699652777781</v>
      </c>
      <c r="U1134">
        <f t="shared" si="85"/>
        <v>2015</v>
      </c>
    </row>
    <row r="1135" spans="1:21" ht="45" hidden="1" x14ac:dyDescent="0.25">
      <c r="A1135">
        <v>1132</v>
      </c>
      <c r="B1135" s="3" t="s">
        <v>1133</v>
      </c>
      <c r="C1135" s="3" t="s">
        <v>5242</v>
      </c>
      <c r="D1135" s="6">
        <v>10000</v>
      </c>
      <c r="E1135" s="8">
        <v>1438</v>
      </c>
      <c r="F1135" t="s">
        <v>8220</v>
      </c>
      <c r="G1135" t="s">
        <v>8228</v>
      </c>
      <c r="H1135" t="s">
        <v>8250</v>
      </c>
      <c r="I1135">
        <v>1483238771</v>
      </c>
      <c r="J1135">
        <v>1480646771</v>
      </c>
      <c r="K1135" t="b">
        <v>0</v>
      </c>
      <c r="L1135">
        <v>13</v>
      </c>
      <c r="M1135" t="b">
        <v>0</v>
      </c>
      <c r="N1135" t="s">
        <v>8281</v>
      </c>
      <c r="O1135">
        <f t="shared" si="86"/>
        <v>14</v>
      </c>
      <c r="P1135">
        <f t="shared" si="87"/>
        <v>110.62</v>
      </c>
      <c r="Q1135" s="10" t="s">
        <v>8339</v>
      </c>
      <c r="R1135" t="s">
        <v>8351</v>
      </c>
      <c r="S1135" s="14">
        <f t="shared" si="88"/>
        <v>42706.115405092598</v>
      </c>
      <c r="T1135" s="14">
        <f t="shared" si="89"/>
        <v>42022.006099537044</v>
      </c>
      <c r="U1135">
        <f t="shared" si="85"/>
        <v>2016</v>
      </c>
    </row>
    <row r="1136" spans="1:21" ht="60" hidden="1" x14ac:dyDescent="0.25">
      <c r="A1136">
        <v>1133</v>
      </c>
      <c r="B1136" s="3" t="s">
        <v>1134</v>
      </c>
      <c r="C1136" s="3" t="s">
        <v>5243</v>
      </c>
      <c r="D1136" s="6">
        <v>3000</v>
      </c>
      <c r="E1136" s="8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1</v>
      </c>
      <c r="P1136">
        <f t="shared" si="87"/>
        <v>20</v>
      </c>
      <c r="Q1136" s="10" t="s">
        <v>8339</v>
      </c>
      <c r="R1136" t="s">
        <v>8351</v>
      </c>
      <c r="S1136" s="14">
        <f t="shared" si="88"/>
        <v>41821.407187500001</v>
      </c>
      <c r="T1136" s="14">
        <f t="shared" si="89"/>
        <v>42325.19358796296</v>
      </c>
      <c r="U1136">
        <f t="shared" si="85"/>
        <v>2014</v>
      </c>
    </row>
    <row r="1137" spans="1:21" ht="45" hidden="1" x14ac:dyDescent="0.25">
      <c r="A1137">
        <v>1134</v>
      </c>
      <c r="B1137" s="3" t="s">
        <v>1135</v>
      </c>
      <c r="C1137" s="3" t="s">
        <v>5244</v>
      </c>
      <c r="D1137" s="6">
        <v>25000</v>
      </c>
      <c r="E1137" s="8">
        <v>1</v>
      </c>
      <c r="F1137" t="s">
        <v>8220</v>
      </c>
      <c r="G1137" t="s">
        <v>8225</v>
      </c>
      <c r="H1137" t="s">
        <v>8247</v>
      </c>
      <c r="I1137">
        <v>1417235580</v>
      </c>
      <c r="J1137">
        <v>1416034228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0</v>
      </c>
      <c r="P1137">
        <f t="shared" si="87"/>
        <v>1</v>
      </c>
      <c r="Q1137" s="10" t="s">
        <v>8339</v>
      </c>
      <c r="R1137" t="s">
        <v>8351</v>
      </c>
      <c r="S1137" s="14">
        <f t="shared" si="88"/>
        <v>41958.285046296296</v>
      </c>
      <c r="T1137" s="14">
        <f t="shared" si="89"/>
        <v>42093.181944444441</v>
      </c>
      <c r="U1137">
        <f t="shared" si="85"/>
        <v>2014</v>
      </c>
    </row>
    <row r="1138" spans="1:21" ht="60" hidden="1" x14ac:dyDescent="0.25">
      <c r="A1138">
        <v>1135</v>
      </c>
      <c r="B1138" s="3" t="s">
        <v>1136</v>
      </c>
      <c r="C1138" s="3" t="s">
        <v>5245</v>
      </c>
      <c r="D1138" s="6">
        <v>1000</v>
      </c>
      <c r="E1138" s="8">
        <v>50</v>
      </c>
      <c r="F1138" t="s">
        <v>8220</v>
      </c>
      <c r="G1138" t="s">
        <v>8235</v>
      </c>
      <c r="H1138" t="s">
        <v>8248</v>
      </c>
      <c r="I1138">
        <v>1470527094</v>
      </c>
      <c r="J1138">
        <v>1467935094</v>
      </c>
      <c r="K1138" t="b">
        <v>0</v>
      </c>
      <c r="L1138">
        <v>1</v>
      </c>
      <c r="M1138" t="b">
        <v>0</v>
      </c>
      <c r="N1138" t="s">
        <v>8281</v>
      </c>
      <c r="O1138">
        <f t="shared" si="86"/>
        <v>5</v>
      </c>
      <c r="P1138">
        <f t="shared" si="87"/>
        <v>50</v>
      </c>
      <c r="Q1138" s="10" t="s">
        <v>8339</v>
      </c>
      <c r="R1138" t="s">
        <v>8351</v>
      </c>
      <c r="S1138" s="14">
        <f t="shared" si="88"/>
        <v>42558.989513888882</v>
      </c>
      <c r="T1138" s="14">
        <f t="shared" si="89"/>
        <v>41854.747592592597</v>
      </c>
      <c r="U1138">
        <f t="shared" si="85"/>
        <v>2016</v>
      </c>
    </row>
    <row r="1139" spans="1:21" ht="45" hidden="1" x14ac:dyDescent="0.25">
      <c r="A1139">
        <v>1136</v>
      </c>
      <c r="B1139" s="3" t="s">
        <v>1137</v>
      </c>
      <c r="C1139" s="3" t="s">
        <v>5246</v>
      </c>
      <c r="D1139" s="6">
        <v>4190</v>
      </c>
      <c r="E1139" s="8">
        <v>270</v>
      </c>
      <c r="F1139" t="s">
        <v>8220</v>
      </c>
      <c r="G1139" t="s">
        <v>8229</v>
      </c>
      <c r="H1139" t="s">
        <v>8248</v>
      </c>
      <c r="I1139">
        <v>1450541229</v>
      </c>
      <c r="J1139">
        <v>1447949229</v>
      </c>
      <c r="K1139" t="b">
        <v>0</v>
      </c>
      <c r="L1139">
        <v>6</v>
      </c>
      <c r="M1139" t="b">
        <v>0</v>
      </c>
      <c r="N1139" t="s">
        <v>8281</v>
      </c>
      <c r="O1139">
        <f t="shared" si="86"/>
        <v>6</v>
      </c>
      <c r="P1139">
        <f t="shared" si="87"/>
        <v>45</v>
      </c>
      <c r="Q1139" s="10" t="s">
        <v>8339</v>
      </c>
      <c r="R1139" t="s">
        <v>8351</v>
      </c>
      <c r="S1139" s="14">
        <f t="shared" si="88"/>
        <v>42327.671631944439</v>
      </c>
      <c r="T1139" s="14">
        <f t="shared" si="89"/>
        <v>41723.9533912037</v>
      </c>
      <c r="U1139">
        <f t="shared" si="85"/>
        <v>2015</v>
      </c>
    </row>
    <row r="1140" spans="1:21" ht="60" hidden="1" x14ac:dyDescent="0.25">
      <c r="A1140">
        <v>1137</v>
      </c>
      <c r="B1140" s="3" t="s">
        <v>1138</v>
      </c>
      <c r="C1140" s="3" t="s">
        <v>5247</v>
      </c>
      <c r="D1140" s="6">
        <v>25000</v>
      </c>
      <c r="E1140" s="8">
        <v>9875</v>
      </c>
      <c r="F1140" t="s">
        <v>8220</v>
      </c>
      <c r="G1140" t="s">
        <v>8223</v>
      </c>
      <c r="H1140" t="s">
        <v>8245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8281</v>
      </c>
      <c r="O1140">
        <f t="shared" si="86"/>
        <v>40</v>
      </c>
      <c r="P1140">
        <f t="shared" si="87"/>
        <v>253.21</v>
      </c>
      <c r="Q1140" s="10" t="s">
        <v>8339</v>
      </c>
      <c r="R1140" t="s">
        <v>8351</v>
      </c>
      <c r="S1140" s="14">
        <f t="shared" si="88"/>
        <v>42453.819687499999</v>
      </c>
      <c r="T1140" s="14">
        <f t="shared" si="89"/>
        <v>41871.972025462965</v>
      </c>
      <c r="U1140">
        <f t="shared" si="85"/>
        <v>2016</v>
      </c>
    </row>
    <row r="1141" spans="1:21" ht="60" hidden="1" x14ac:dyDescent="0.25">
      <c r="A1141">
        <v>1138</v>
      </c>
      <c r="B1141" s="3" t="s">
        <v>1139</v>
      </c>
      <c r="C1141" s="3" t="s">
        <v>5248</v>
      </c>
      <c r="D1141" s="6">
        <v>35000</v>
      </c>
      <c r="E1141" s="8">
        <v>125</v>
      </c>
      <c r="F1141" t="s">
        <v>8220</v>
      </c>
      <c r="G1141" t="s">
        <v>8223</v>
      </c>
      <c r="H1141" t="s">
        <v>8245</v>
      </c>
      <c r="I1141">
        <v>1485035131</v>
      </c>
      <c r="J1141">
        <v>1483307131</v>
      </c>
      <c r="K1141" t="b">
        <v>0</v>
      </c>
      <c r="L1141">
        <v>4</v>
      </c>
      <c r="M1141" t="b">
        <v>0</v>
      </c>
      <c r="N1141" t="s">
        <v>8281</v>
      </c>
      <c r="O1141">
        <f t="shared" si="86"/>
        <v>0</v>
      </c>
      <c r="P1141">
        <f t="shared" si="87"/>
        <v>31.25</v>
      </c>
      <c r="Q1141" s="10" t="s">
        <v>8339</v>
      </c>
      <c r="R1141" t="s">
        <v>8351</v>
      </c>
      <c r="S1141" s="14">
        <f t="shared" si="88"/>
        <v>42736.9066087963</v>
      </c>
      <c r="T1141" s="14">
        <f t="shared" si="89"/>
        <v>42675.171076388884</v>
      </c>
      <c r="U1141">
        <f t="shared" si="85"/>
        <v>2017</v>
      </c>
    </row>
    <row r="1142" spans="1:21" ht="60" hidden="1" x14ac:dyDescent="0.25">
      <c r="A1142">
        <v>1139</v>
      </c>
      <c r="B1142" s="3" t="s">
        <v>1140</v>
      </c>
      <c r="C1142" s="3" t="s">
        <v>5249</v>
      </c>
      <c r="D1142" s="6">
        <v>8000</v>
      </c>
      <c r="E1142" s="8">
        <v>5</v>
      </c>
      <c r="F1142" t="s">
        <v>8220</v>
      </c>
      <c r="G1142" t="s">
        <v>8223</v>
      </c>
      <c r="H1142" t="s">
        <v>8245</v>
      </c>
      <c r="I1142">
        <v>1420100426</v>
      </c>
      <c r="J1142">
        <v>1417508426</v>
      </c>
      <c r="K1142" t="b">
        <v>0</v>
      </c>
      <c r="L1142">
        <v>1</v>
      </c>
      <c r="M1142" t="b">
        <v>0</v>
      </c>
      <c r="N1142" t="s">
        <v>8281</v>
      </c>
      <c r="O1142">
        <f t="shared" si="86"/>
        <v>0</v>
      </c>
      <c r="P1142">
        <f t="shared" si="87"/>
        <v>5</v>
      </c>
      <c r="Q1142" s="10" t="s">
        <v>8339</v>
      </c>
      <c r="R1142" t="s">
        <v>8351</v>
      </c>
      <c r="S1142" s="14">
        <f t="shared" si="88"/>
        <v>41975.347523148142</v>
      </c>
      <c r="T1142" s="14">
        <f t="shared" si="89"/>
        <v>42507.71025462963</v>
      </c>
      <c r="U1142">
        <f t="shared" si="85"/>
        <v>2014</v>
      </c>
    </row>
    <row r="1143" spans="1:21" ht="45" hidden="1" x14ac:dyDescent="0.25">
      <c r="A1143">
        <v>1140</v>
      </c>
      <c r="B1143" s="3" t="s">
        <v>1141</v>
      </c>
      <c r="C1143" s="3" t="s">
        <v>5250</v>
      </c>
      <c r="D1143" s="6">
        <v>5000</v>
      </c>
      <c r="E1143" s="8">
        <v>0</v>
      </c>
      <c r="F1143" t="s">
        <v>8220</v>
      </c>
      <c r="G1143" t="s">
        <v>8224</v>
      </c>
      <c r="H1143" t="s">
        <v>8246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0" t="s">
        <v>8339</v>
      </c>
      <c r="R1143" t="s">
        <v>8351</v>
      </c>
      <c r="S1143" s="14">
        <f t="shared" si="88"/>
        <v>42192.462048611109</v>
      </c>
      <c r="T1143" s="14">
        <f t="shared" si="89"/>
        <v>42317.954571759255</v>
      </c>
      <c r="U1143">
        <f t="shared" si="85"/>
        <v>2015</v>
      </c>
    </row>
    <row r="1144" spans="1:21" hidden="1" x14ac:dyDescent="0.25">
      <c r="A1144">
        <v>1141</v>
      </c>
      <c r="B1144" s="3" t="s">
        <v>1142</v>
      </c>
      <c r="C1144" s="3" t="s">
        <v>5251</v>
      </c>
      <c r="D1144" s="6">
        <v>500</v>
      </c>
      <c r="E1144" s="8">
        <v>0</v>
      </c>
      <c r="F1144" t="s">
        <v>8220</v>
      </c>
      <c r="G1144" t="s">
        <v>8235</v>
      </c>
      <c r="H1144" t="s">
        <v>8248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0" t="s">
        <v>8339</v>
      </c>
      <c r="R1144" t="s">
        <v>8351</v>
      </c>
      <c r="S1144" s="14">
        <f t="shared" si="88"/>
        <v>42164.699652777781</v>
      </c>
      <c r="T1144" s="14">
        <f t="shared" si="89"/>
        <v>42224.102581018517</v>
      </c>
      <c r="U1144">
        <f t="shared" si="85"/>
        <v>2015</v>
      </c>
    </row>
    <row r="1145" spans="1:21" ht="45" hidden="1" x14ac:dyDescent="0.25">
      <c r="A1145">
        <v>1142</v>
      </c>
      <c r="B1145" s="3" t="s">
        <v>1143</v>
      </c>
      <c r="C1145" s="3" t="s">
        <v>5252</v>
      </c>
      <c r="D1145" s="6">
        <v>4000</v>
      </c>
      <c r="E1145" s="8">
        <v>0</v>
      </c>
      <c r="F1145" t="s">
        <v>8220</v>
      </c>
      <c r="G1145" t="s">
        <v>8223</v>
      </c>
      <c r="H1145" t="s">
        <v>8245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8281</v>
      </c>
      <c r="O1145">
        <f t="shared" si="86"/>
        <v>0</v>
      </c>
      <c r="P1145">
        <f t="shared" si="87"/>
        <v>0</v>
      </c>
      <c r="Q1145" s="10" t="s">
        <v>8339</v>
      </c>
      <c r="R1145" t="s">
        <v>8351</v>
      </c>
      <c r="S1145" s="14">
        <f t="shared" si="88"/>
        <v>42022.006099537044</v>
      </c>
      <c r="T1145" s="14">
        <f t="shared" si="89"/>
        <v>42109.709629629629</v>
      </c>
      <c r="U1145">
        <f t="shared" si="85"/>
        <v>2015</v>
      </c>
    </row>
    <row r="1146" spans="1:21" ht="60" hidden="1" x14ac:dyDescent="0.25">
      <c r="A1146">
        <v>1143</v>
      </c>
      <c r="B1146" s="3" t="s">
        <v>1144</v>
      </c>
      <c r="C1146" s="3" t="s">
        <v>5253</v>
      </c>
      <c r="D1146" s="6">
        <v>45000</v>
      </c>
      <c r="E1146" s="8">
        <v>186</v>
      </c>
      <c r="F1146" t="s">
        <v>8220</v>
      </c>
      <c r="G1146" t="s">
        <v>8223</v>
      </c>
      <c r="H1146" t="s">
        <v>8245</v>
      </c>
      <c r="I1146">
        <v>1450327126</v>
      </c>
      <c r="J1146">
        <v>1447735126</v>
      </c>
      <c r="K1146" t="b">
        <v>0</v>
      </c>
      <c r="L1146">
        <v>8</v>
      </c>
      <c r="M1146" t="b">
        <v>0</v>
      </c>
      <c r="N1146" t="s">
        <v>8281</v>
      </c>
      <c r="O1146">
        <f t="shared" si="86"/>
        <v>0</v>
      </c>
      <c r="P1146">
        <f t="shared" si="87"/>
        <v>23.25</v>
      </c>
      <c r="Q1146" s="10" t="s">
        <v>8339</v>
      </c>
      <c r="R1146" t="s">
        <v>8351</v>
      </c>
      <c r="S1146" s="14">
        <f t="shared" si="88"/>
        <v>42325.19358796296</v>
      </c>
      <c r="T1146" s="14">
        <f t="shared" si="89"/>
        <v>42143.714178240742</v>
      </c>
      <c r="U1146">
        <f t="shared" si="85"/>
        <v>2015</v>
      </c>
    </row>
    <row r="1147" spans="1:21" ht="45" hidden="1" x14ac:dyDescent="0.25">
      <c r="A1147">
        <v>1144</v>
      </c>
      <c r="B1147" s="3" t="s">
        <v>1145</v>
      </c>
      <c r="C1147" s="3" t="s">
        <v>5254</v>
      </c>
      <c r="D1147" s="6">
        <v>9300</v>
      </c>
      <c r="E1147" s="8">
        <v>0</v>
      </c>
      <c r="F1147" t="s">
        <v>8220</v>
      </c>
      <c r="G1147" t="s">
        <v>8223</v>
      </c>
      <c r="H1147" t="s">
        <v>8245</v>
      </c>
      <c r="I1147">
        <v>1430281320</v>
      </c>
      <c r="J1147">
        <v>1427689320</v>
      </c>
      <c r="K1147" t="b">
        <v>0</v>
      </c>
      <c r="L1147">
        <v>0</v>
      </c>
      <c r="M1147" t="b">
        <v>0</v>
      </c>
      <c r="N1147" t="s">
        <v>8282</v>
      </c>
      <c r="O1147">
        <f t="shared" si="86"/>
        <v>0</v>
      </c>
      <c r="P1147">
        <f t="shared" si="87"/>
        <v>0</v>
      </c>
      <c r="Q1147" s="10" t="s">
        <v>8321</v>
      </c>
      <c r="R1147" t="s">
        <v>8335</v>
      </c>
      <c r="S1147" s="14">
        <f t="shared" si="88"/>
        <v>42093.181944444441</v>
      </c>
      <c r="T1147" s="14">
        <f t="shared" si="89"/>
        <v>42223.108865740738</v>
      </c>
      <c r="U1147">
        <f t="shared" si="85"/>
        <v>2015</v>
      </c>
    </row>
    <row r="1148" spans="1:21" ht="45" hidden="1" x14ac:dyDescent="0.25">
      <c r="A1148">
        <v>1145</v>
      </c>
      <c r="B1148" s="3" t="s">
        <v>1146</v>
      </c>
      <c r="C1148" s="3" t="s">
        <v>5255</v>
      </c>
      <c r="D1148" s="6">
        <v>80000</v>
      </c>
      <c r="E1148" s="8">
        <v>100</v>
      </c>
      <c r="F1148" t="s">
        <v>8220</v>
      </c>
      <c r="G1148" t="s">
        <v>8223</v>
      </c>
      <c r="H1148" t="s">
        <v>8245</v>
      </c>
      <c r="I1148">
        <v>1412272592</v>
      </c>
      <c r="J1148">
        <v>1407088592</v>
      </c>
      <c r="K1148" t="b">
        <v>0</v>
      </c>
      <c r="L1148">
        <v>1</v>
      </c>
      <c r="M1148" t="b">
        <v>0</v>
      </c>
      <c r="N1148" t="s">
        <v>8282</v>
      </c>
      <c r="O1148">
        <f t="shared" si="86"/>
        <v>0</v>
      </c>
      <c r="P1148">
        <f t="shared" si="87"/>
        <v>100</v>
      </c>
      <c r="Q1148" s="10" t="s">
        <v>8321</v>
      </c>
      <c r="R1148" t="s">
        <v>8335</v>
      </c>
      <c r="S1148" s="14">
        <f t="shared" si="88"/>
        <v>41854.747592592597</v>
      </c>
      <c r="T1148" s="14">
        <f t="shared" si="89"/>
        <v>41835.763981481483</v>
      </c>
      <c r="U1148">
        <f t="shared" si="85"/>
        <v>2014</v>
      </c>
    </row>
    <row r="1149" spans="1:21" ht="45" hidden="1" x14ac:dyDescent="0.25">
      <c r="A1149">
        <v>1146</v>
      </c>
      <c r="B1149" s="3" t="s">
        <v>1147</v>
      </c>
      <c r="C1149" s="3" t="s">
        <v>5256</v>
      </c>
      <c r="D1149" s="6">
        <v>6000</v>
      </c>
      <c r="E1149" s="8">
        <v>530</v>
      </c>
      <c r="F1149" t="s">
        <v>8220</v>
      </c>
      <c r="G1149" t="s">
        <v>8223</v>
      </c>
      <c r="H1149" t="s">
        <v>8245</v>
      </c>
      <c r="I1149">
        <v>1399071173</v>
      </c>
      <c r="J1149">
        <v>1395787973</v>
      </c>
      <c r="K1149" t="b">
        <v>0</v>
      </c>
      <c r="L1149">
        <v>12</v>
      </c>
      <c r="M1149" t="b">
        <v>0</v>
      </c>
      <c r="N1149" t="s">
        <v>8282</v>
      </c>
      <c r="O1149">
        <f t="shared" si="86"/>
        <v>9</v>
      </c>
      <c r="P1149">
        <f t="shared" si="87"/>
        <v>44.17</v>
      </c>
      <c r="Q1149" s="10" t="s">
        <v>8321</v>
      </c>
      <c r="R1149" t="s">
        <v>8335</v>
      </c>
      <c r="S1149" s="14">
        <f t="shared" si="88"/>
        <v>41723.9533912037</v>
      </c>
      <c r="T1149" s="14">
        <f t="shared" si="89"/>
        <v>42029.07131944444</v>
      </c>
      <c r="U1149">
        <f t="shared" si="85"/>
        <v>2014</v>
      </c>
    </row>
    <row r="1150" spans="1:21" ht="60" hidden="1" x14ac:dyDescent="0.25">
      <c r="A1150">
        <v>1147</v>
      </c>
      <c r="B1150" s="3" t="s">
        <v>1148</v>
      </c>
      <c r="C1150" s="3" t="s">
        <v>5257</v>
      </c>
      <c r="D1150" s="6">
        <v>25000</v>
      </c>
      <c r="E1150" s="8">
        <v>0</v>
      </c>
      <c r="F1150" t="s">
        <v>8220</v>
      </c>
      <c r="G1150" t="s">
        <v>8228</v>
      </c>
      <c r="H1150" t="s">
        <v>8250</v>
      </c>
      <c r="I1150">
        <v>1413760783</v>
      </c>
      <c r="J1150">
        <v>1408576783</v>
      </c>
      <c r="K1150" t="b">
        <v>0</v>
      </c>
      <c r="L1150">
        <v>0</v>
      </c>
      <c r="M1150" t="b">
        <v>0</v>
      </c>
      <c r="N1150" t="s">
        <v>8282</v>
      </c>
      <c r="O1150">
        <f t="shared" si="86"/>
        <v>0</v>
      </c>
      <c r="P1150">
        <f t="shared" si="87"/>
        <v>0</v>
      </c>
      <c r="Q1150" s="10" t="s">
        <v>8321</v>
      </c>
      <c r="R1150" t="s">
        <v>8335</v>
      </c>
      <c r="S1150" s="14">
        <f t="shared" si="88"/>
        <v>41871.972025462965</v>
      </c>
      <c r="T1150" s="14">
        <f t="shared" si="89"/>
        <v>41918.628240740742</v>
      </c>
      <c r="U1150">
        <f t="shared" si="85"/>
        <v>2014</v>
      </c>
    </row>
    <row r="1151" spans="1:21" ht="30" hidden="1" x14ac:dyDescent="0.25">
      <c r="A1151">
        <v>1148</v>
      </c>
      <c r="B1151" s="3" t="s">
        <v>1149</v>
      </c>
      <c r="C1151" s="3" t="s">
        <v>5258</v>
      </c>
      <c r="D1151" s="6">
        <v>15000</v>
      </c>
      <c r="E1151" s="8">
        <v>73</v>
      </c>
      <c r="F1151" t="s">
        <v>8220</v>
      </c>
      <c r="G1151" t="s">
        <v>8223</v>
      </c>
      <c r="H1151" t="s">
        <v>8245</v>
      </c>
      <c r="I1151">
        <v>1480568781</v>
      </c>
      <c r="J1151">
        <v>1477973181</v>
      </c>
      <c r="K1151" t="b">
        <v>0</v>
      </c>
      <c r="L1151">
        <v>3</v>
      </c>
      <c r="M1151" t="b">
        <v>0</v>
      </c>
      <c r="N1151" t="s">
        <v>8282</v>
      </c>
      <c r="O1151">
        <f t="shared" si="86"/>
        <v>0</v>
      </c>
      <c r="P1151">
        <f t="shared" si="87"/>
        <v>24.33</v>
      </c>
      <c r="Q1151" s="10" t="s">
        <v>8321</v>
      </c>
      <c r="R1151" t="s">
        <v>8335</v>
      </c>
      <c r="S1151" s="14">
        <f t="shared" si="88"/>
        <v>42675.171076388884</v>
      </c>
      <c r="T1151" s="14">
        <f t="shared" si="89"/>
        <v>41952.09175925926</v>
      </c>
      <c r="U1151">
        <f t="shared" si="85"/>
        <v>2016</v>
      </c>
    </row>
    <row r="1152" spans="1:21" ht="30" hidden="1" x14ac:dyDescent="0.25">
      <c r="A1152">
        <v>1149</v>
      </c>
      <c r="B1152" s="3" t="s">
        <v>1150</v>
      </c>
      <c r="C1152" s="3" t="s">
        <v>5259</v>
      </c>
      <c r="D1152" s="6">
        <v>50000</v>
      </c>
      <c r="E1152" s="8">
        <v>75</v>
      </c>
      <c r="F1152" t="s">
        <v>8220</v>
      </c>
      <c r="G1152" t="s">
        <v>8223</v>
      </c>
      <c r="H1152" t="s">
        <v>8245</v>
      </c>
      <c r="I1152">
        <v>1466096566</v>
      </c>
      <c r="J1152">
        <v>1463504566</v>
      </c>
      <c r="K1152" t="b">
        <v>0</v>
      </c>
      <c r="L1152">
        <v>2</v>
      </c>
      <c r="M1152" t="b">
        <v>0</v>
      </c>
      <c r="N1152" t="s">
        <v>8282</v>
      </c>
      <c r="O1152">
        <f t="shared" si="86"/>
        <v>0</v>
      </c>
      <c r="P1152">
        <f t="shared" si="87"/>
        <v>37.5</v>
      </c>
      <c r="Q1152" s="10" t="s">
        <v>8321</v>
      </c>
      <c r="R1152" t="s">
        <v>8335</v>
      </c>
      <c r="S1152" s="14">
        <f t="shared" si="88"/>
        <v>42507.71025462963</v>
      </c>
      <c r="T1152" s="14">
        <f t="shared" si="89"/>
        <v>42154.726446759261</v>
      </c>
      <c r="U1152">
        <f t="shared" si="85"/>
        <v>2016</v>
      </c>
    </row>
    <row r="1153" spans="1:21" ht="30" hidden="1" x14ac:dyDescent="0.25">
      <c r="A1153">
        <v>1150</v>
      </c>
      <c r="B1153" s="3" t="s">
        <v>1151</v>
      </c>
      <c r="C1153" s="3" t="s">
        <v>5260</v>
      </c>
      <c r="D1153" s="6">
        <v>2500</v>
      </c>
      <c r="E1153" s="8">
        <v>252</v>
      </c>
      <c r="F1153" t="s">
        <v>8220</v>
      </c>
      <c r="G1153" t="s">
        <v>8223</v>
      </c>
      <c r="H1153" t="s">
        <v>8245</v>
      </c>
      <c r="I1153">
        <v>1452293675</v>
      </c>
      <c r="J1153">
        <v>1447109675</v>
      </c>
      <c r="K1153" t="b">
        <v>0</v>
      </c>
      <c r="L1153">
        <v>6</v>
      </c>
      <c r="M1153" t="b">
        <v>0</v>
      </c>
      <c r="N1153" t="s">
        <v>8282</v>
      </c>
      <c r="O1153">
        <f t="shared" si="86"/>
        <v>10</v>
      </c>
      <c r="P1153">
        <f t="shared" si="87"/>
        <v>42</v>
      </c>
      <c r="Q1153" s="10" t="s">
        <v>8321</v>
      </c>
      <c r="R1153" t="s">
        <v>8335</v>
      </c>
      <c r="S1153" s="14">
        <f t="shared" si="88"/>
        <v>42317.954571759255</v>
      </c>
      <c r="T1153" s="14">
        <f t="shared" si="89"/>
        <v>42061.154930555553</v>
      </c>
      <c r="U1153">
        <f t="shared" si="85"/>
        <v>2015</v>
      </c>
    </row>
    <row r="1154" spans="1:21" ht="60" hidden="1" x14ac:dyDescent="0.25">
      <c r="A1154">
        <v>1151</v>
      </c>
      <c r="B1154" s="3" t="s">
        <v>1152</v>
      </c>
      <c r="C1154" s="3" t="s">
        <v>5261</v>
      </c>
      <c r="D1154" s="6">
        <v>25000</v>
      </c>
      <c r="E1154" s="8">
        <v>0</v>
      </c>
      <c r="F1154" t="s">
        <v>8220</v>
      </c>
      <c r="G1154" t="s">
        <v>8223</v>
      </c>
      <c r="H1154" t="s">
        <v>8245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8282</v>
      </c>
      <c r="O1154">
        <f t="shared" si="86"/>
        <v>0</v>
      </c>
      <c r="P1154">
        <f t="shared" si="87"/>
        <v>0</v>
      </c>
      <c r="Q1154" s="10" t="s">
        <v>8321</v>
      </c>
      <c r="R1154" t="s">
        <v>8335</v>
      </c>
      <c r="S1154" s="14">
        <f t="shared" si="88"/>
        <v>42224.102581018517</v>
      </c>
      <c r="T1154" s="14">
        <f t="shared" si="89"/>
        <v>42122.629502314812</v>
      </c>
      <c r="U1154">
        <f t="shared" si="85"/>
        <v>2015</v>
      </c>
    </row>
    <row r="1155" spans="1:21" hidden="1" x14ac:dyDescent="0.25">
      <c r="A1155">
        <v>1152</v>
      </c>
      <c r="B1155" s="3" t="s">
        <v>1153</v>
      </c>
      <c r="C1155" s="3" t="s">
        <v>5262</v>
      </c>
      <c r="D1155" s="6">
        <v>16000</v>
      </c>
      <c r="E1155" s="8">
        <v>911</v>
      </c>
      <c r="F1155" t="s">
        <v>8220</v>
      </c>
      <c r="G1155" t="s">
        <v>8223</v>
      </c>
      <c r="H1155" t="s">
        <v>8245</v>
      </c>
      <c r="I1155">
        <v>1431709312</v>
      </c>
      <c r="J1155">
        <v>1429117312</v>
      </c>
      <c r="K1155" t="b">
        <v>0</v>
      </c>
      <c r="L1155">
        <v>15</v>
      </c>
      <c r="M1155" t="b">
        <v>0</v>
      </c>
      <c r="N1155" t="s">
        <v>8282</v>
      </c>
      <c r="O1155">
        <f t="shared" si="86"/>
        <v>6</v>
      </c>
      <c r="P1155">
        <f t="shared" si="87"/>
        <v>60.73</v>
      </c>
      <c r="Q1155" s="10" t="s">
        <v>8321</v>
      </c>
      <c r="R1155" t="s">
        <v>8335</v>
      </c>
      <c r="S1155" s="14">
        <f t="shared" si="88"/>
        <v>42109.709629629629</v>
      </c>
      <c r="T1155" s="14">
        <f t="shared" si="89"/>
        <v>41876.683611111112</v>
      </c>
      <c r="U1155">
        <f t="shared" ref="U1155:U1218" si="90">YEAR(S1155)</f>
        <v>2015</v>
      </c>
    </row>
    <row r="1156" spans="1:21" ht="30" hidden="1" x14ac:dyDescent="0.25">
      <c r="A1156">
        <v>1153</v>
      </c>
      <c r="B1156" s="3" t="s">
        <v>1154</v>
      </c>
      <c r="C1156" s="3" t="s">
        <v>5263</v>
      </c>
      <c r="D1156" s="6">
        <v>8000</v>
      </c>
      <c r="E1156" s="8">
        <v>50</v>
      </c>
      <c r="F1156" t="s">
        <v>8220</v>
      </c>
      <c r="G1156" t="s">
        <v>8223</v>
      </c>
      <c r="H1156" t="s">
        <v>8245</v>
      </c>
      <c r="I1156">
        <v>1434647305</v>
      </c>
      <c r="J1156">
        <v>1432055305</v>
      </c>
      <c r="K1156" t="b">
        <v>0</v>
      </c>
      <c r="L1156">
        <v>1</v>
      </c>
      <c r="M1156" t="b">
        <v>0</v>
      </c>
      <c r="N1156" t="s">
        <v>8282</v>
      </c>
      <c r="O1156">
        <f t="shared" ref="O1156:O1219" si="91">ROUND(E1156/D1156*100,0)</f>
        <v>1</v>
      </c>
      <c r="P1156">
        <f t="shared" ref="P1156:P1219" si="92">IFERROR(ROUND(E1156/L1156,2),0)</f>
        <v>50</v>
      </c>
      <c r="Q1156" s="10" t="s">
        <v>8321</v>
      </c>
      <c r="R1156" t="s">
        <v>8335</v>
      </c>
      <c r="S1156" s="14">
        <f t="shared" ref="S1156:S1219" si="93">(((J1156/60)/60)/24)+DATE(1970,1,1)</f>
        <v>42143.714178240742</v>
      </c>
      <c r="T1156" s="14">
        <f t="shared" ref="T1156:T1219" si="94">(((J1166/60)/60)/24)+DATE(1970,1,1)</f>
        <v>41830.723611111112</v>
      </c>
      <c r="U1156">
        <f t="shared" si="90"/>
        <v>2015</v>
      </c>
    </row>
    <row r="1157" spans="1:21" ht="45" hidden="1" x14ac:dyDescent="0.25">
      <c r="A1157">
        <v>1154</v>
      </c>
      <c r="B1157" s="3" t="s">
        <v>1155</v>
      </c>
      <c r="C1157" s="3" t="s">
        <v>5264</v>
      </c>
      <c r="D1157" s="6">
        <v>5000</v>
      </c>
      <c r="E1157" s="8">
        <v>325</v>
      </c>
      <c r="F1157" t="s">
        <v>8220</v>
      </c>
      <c r="G1157" t="s">
        <v>8223</v>
      </c>
      <c r="H1157" t="s">
        <v>8245</v>
      </c>
      <c r="I1157">
        <v>1441507006</v>
      </c>
      <c r="J1157">
        <v>1438915006</v>
      </c>
      <c r="K1157" t="b">
        <v>0</v>
      </c>
      <c r="L1157">
        <v>3</v>
      </c>
      <c r="M1157" t="b">
        <v>0</v>
      </c>
      <c r="N1157" t="s">
        <v>8282</v>
      </c>
      <c r="O1157">
        <f t="shared" si="91"/>
        <v>7</v>
      </c>
      <c r="P1157">
        <f t="shared" si="92"/>
        <v>108.33</v>
      </c>
      <c r="Q1157" s="10" t="s">
        <v>8321</v>
      </c>
      <c r="R1157" t="s">
        <v>8335</v>
      </c>
      <c r="S1157" s="14">
        <f t="shared" si="93"/>
        <v>42223.108865740738</v>
      </c>
      <c r="T1157" s="14">
        <f t="shared" si="94"/>
        <v>42509.724328703705</v>
      </c>
      <c r="U1157">
        <f t="shared" si="90"/>
        <v>2015</v>
      </c>
    </row>
    <row r="1158" spans="1:21" ht="60" hidden="1" x14ac:dyDescent="0.25">
      <c r="A1158">
        <v>1155</v>
      </c>
      <c r="B1158" s="3" t="s">
        <v>1156</v>
      </c>
      <c r="C1158" s="3" t="s">
        <v>5265</v>
      </c>
      <c r="D1158" s="6">
        <v>25000</v>
      </c>
      <c r="E1158" s="8">
        <v>188</v>
      </c>
      <c r="F1158" t="s">
        <v>8220</v>
      </c>
      <c r="G1158" t="s">
        <v>8223</v>
      </c>
      <c r="H1158" t="s">
        <v>8245</v>
      </c>
      <c r="I1158">
        <v>1408040408</v>
      </c>
      <c r="J1158">
        <v>1405448408</v>
      </c>
      <c r="K1158" t="b">
        <v>0</v>
      </c>
      <c r="L1158">
        <v>8</v>
      </c>
      <c r="M1158" t="b">
        <v>0</v>
      </c>
      <c r="N1158" t="s">
        <v>8282</v>
      </c>
      <c r="O1158">
        <f t="shared" si="91"/>
        <v>1</v>
      </c>
      <c r="P1158">
        <f t="shared" si="92"/>
        <v>23.5</v>
      </c>
      <c r="Q1158" s="10" t="s">
        <v>8321</v>
      </c>
      <c r="R1158" t="s">
        <v>8335</v>
      </c>
      <c r="S1158" s="14">
        <f t="shared" si="93"/>
        <v>41835.763981481483</v>
      </c>
      <c r="T1158" s="14">
        <f t="shared" si="94"/>
        <v>41792.214467592588</v>
      </c>
      <c r="U1158">
        <f t="shared" si="90"/>
        <v>2014</v>
      </c>
    </row>
    <row r="1159" spans="1:21" ht="45" hidden="1" x14ac:dyDescent="0.25">
      <c r="A1159">
        <v>1156</v>
      </c>
      <c r="B1159" s="3" t="s">
        <v>1157</v>
      </c>
      <c r="C1159" s="3" t="s">
        <v>5266</v>
      </c>
      <c r="D1159" s="6">
        <v>6500</v>
      </c>
      <c r="E1159" s="8">
        <v>0</v>
      </c>
      <c r="F1159" t="s">
        <v>8220</v>
      </c>
      <c r="G1159" t="s">
        <v>8223</v>
      </c>
      <c r="H1159" t="s">
        <v>8245</v>
      </c>
      <c r="I1159">
        <v>1424742162</v>
      </c>
      <c r="J1159">
        <v>1422150162</v>
      </c>
      <c r="K1159" t="b">
        <v>0</v>
      </c>
      <c r="L1159">
        <v>0</v>
      </c>
      <c r="M1159" t="b">
        <v>0</v>
      </c>
      <c r="N1159" t="s">
        <v>8282</v>
      </c>
      <c r="O1159">
        <f t="shared" si="91"/>
        <v>0</v>
      </c>
      <c r="P1159">
        <f t="shared" si="92"/>
        <v>0</v>
      </c>
      <c r="Q1159" s="10" t="s">
        <v>8321</v>
      </c>
      <c r="R1159" t="s">
        <v>8335</v>
      </c>
      <c r="S1159" s="14">
        <f t="shared" si="93"/>
        <v>42029.07131944444</v>
      </c>
      <c r="T1159" s="14">
        <f t="shared" si="94"/>
        <v>42150.485439814816</v>
      </c>
      <c r="U1159">
        <f t="shared" si="90"/>
        <v>2015</v>
      </c>
    </row>
    <row r="1160" spans="1:21" ht="60" hidden="1" x14ac:dyDescent="0.25">
      <c r="A1160">
        <v>1157</v>
      </c>
      <c r="B1160" s="3" t="s">
        <v>1158</v>
      </c>
      <c r="C1160" s="3" t="s">
        <v>5267</v>
      </c>
      <c r="D1160" s="6">
        <v>10000</v>
      </c>
      <c r="E1160" s="8">
        <v>151</v>
      </c>
      <c r="F1160" t="s">
        <v>8220</v>
      </c>
      <c r="G1160" t="s">
        <v>8223</v>
      </c>
      <c r="H1160" t="s">
        <v>8245</v>
      </c>
      <c r="I1160">
        <v>1417795480</v>
      </c>
      <c r="J1160">
        <v>1412607880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2</v>
      </c>
      <c r="P1160">
        <f t="shared" si="92"/>
        <v>50.33</v>
      </c>
      <c r="Q1160" s="10" t="s">
        <v>8321</v>
      </c>
      <c r="R1160" t="s">
        <v>8335</v>
      </c>
      <c r="S1160" s="14">
        <f t="shared" si="93"/>
        <v>41918.628240740742</v>
      </c>
      <c r="T1160" s="14">
        <f t="shared" si="94"/>
        <v>41863.734895833331</v>
      </c>
      <c r="U1160">
        <f t="shared" si="90"/>
        <v>2014</v>
      </c>
    </row>
    <row r="1161" spans="1:21" ht="60" hidden="1" x14ac:dyDescent="0.25">
      <c r="A1161">
        <v>1158</v>
      </c>
      <c r="B1161" s="3" t="s">
        <v>1159</v>
      </c>
      <c r="C1161" s="3" t="s">
        <v>5268</v>
      </c>
      <c r="D1161" s="6">
        <v>7500</v>
      </c>
      <c r="E1161" s="8">
        <v>35</v>
      </c>
      <c r="F1161" t="s">
        <v>8220</v>
      </c>
      <c r="G1161" t="s">
        <v>8223</v>
      </c>
      <c r="H1161" t="s">
        <v>8245</v>
      </c>
      <c r="I1161">
        <v>1418091128</v>
      </c>
      <c r="J1161">
        <v>1415499128</v>
      </c>
      <c r="K1161" t="b">
        <v>0</v>
      </c>
      <c r="L1161">
        <v>3</v>
      </c>
      <c r="M1161" t="b">
        <v>0</v>
      </c>
      <c r="N1161" t="s">
        <v>8282</v>
      </c>
      <c r="O1161">
        <f t="shared" si="91"/>
        <v>0</v>
      </c>
      <c r="P1161">
        <f t="shared" si="92"/>
        <v>11.67</v>
      </c>
      <c r="Q1161" s="10" t="s">
        <v>8321</v>
      </c>
      <c r="R1161" t="s">
        <v>8335</v>
      </c>
      <c r="S1161" s="14">
        <f t="shared" si="93"/>
        <v>41952.09175925926</v>
      </c>
      <c r="T1161" s="14">
        <f t="shared" si="94"/>
        <v>42605.053993055553</v>
      </c>
      <c r="U1161">
        <f t="shared" si="90"/>
        <v>2014</v>
      </c>
    </row>
    <row r="1162" spans="1:21" ht="60" hidden="1" x14ac:dyDescent="0.25">
      <c r="A1162">
        <v>1159</v>
      </c>
      <c r="B1162" s="3" t="s">
        <v>1160</v>
      </c>
      <c r="C1162" s="3" t="s">
        <v>5269</v>
      </c>
      <c r="D1162" s="6">
        <v>6750</v>
      </c>
      <c r="E1162" s="8">
        <v>0</v>
      </c>
      <c r="F1162" t="s">
        <v>8220</v>
      </c>
      <c r="G1162" t="s">
        <v>8223</v>
      </c>
      <c r="H1162" t="s">
        <v>8245</v>
      </c>
      <c r="I1162">
        <v>1435679100</v>
      </c>
      <c r="J1162">
        <v>1433006765</v>
      </c>
      <c r="K1162" t="b">
        <v>0</v>
      </c>
      <c r="L1162">
        <v>0</v>
      </c>
      <c r="M1162" t="b">
        <v>0</v>
      </c>
      <c r="N1162" t="s">
        <v>8282</v>
      </c>
      <c r="O1162">
        <f t="shared" si="91"/>
        <v>0</v>
      </c>
      <c r="P1162">
        <f t="shared" si="92"/>
        <v>0</v>
      </c>
      <c r="Q1162" s="10" t="s">
        <v>8321</v>
      </c>
      <c r="R1162" t="s">
        <v>8335</v>
      </c>
      <c r="S1162" s="14">
        <f t="shared" si="93"/>
        <v>42154.726446759261</v>
      </c>
      <c r="T1162" s="14">
        <f t="shared" si="94"/>
        <v>42027.353738425925</v>
      </c>
      <c r="U1162">
        <f t="shared" si="90"/>
        <v>2015</v>
      </c>
    </row>
    <row r="1163" spans="1:21" ht="45" hidden="1" x14ac:dyDescent="0.25">
      <c r="A1163">
        <v>1160</v>
      </c>
      <c r="B1163" s="3" t="s">
        <v>1161</v>
      </c>
      <c r="C1163" s="3" t="s">
        <v>5270</v>
      </c>
      <c r="D1163" s="6">
        <v>30000</v>
      </c>
      <c r="E1163" s="8">
        <v>1155</v>
      </c>
      <c r="F1163" t="s">
        <v>8220</v>
      </c>
      <c r="G1163" t="s">
        <v>8223</v>
      </c>
      <c r="H1163" t="s">
        <v>8245</v>
      </c>
      <c r="I1163">
        <v>1427510586</v>
      </c>
      <c r="J1163">
        <v>1424922186</v>
      </c>
      <c r="K1163" t="b">
        <v>0</v>
      </c>
      <c r="L1163">
        <v>19</v>
      </c>
      <c r="M1163" t="b">
        <v>0</v>
      </c>
      <c r="N1163" t="s">
        <v>8282</v>
      </c>
      <c r="O1163">
        <f t="shared" si="91"/>
        <v>4</v>
      </c>
      <c r="P1163">
        <f t="shared" si="92"/>
        <v>60.79</v>
      </c>
      <c r="Q1163" s="10" t="s">
        <v>8321</v>
      </c>
      <c r="R1163" t="s">
        <v>8335</v>
      </c>
      <c r="S1163" s="14">
        <f t="shared" si="93"/>
        <v>42061.154930555553</v>
      </c>
      <c r="T1163" s="14">
        <f t="shared" si="94"/>
        <v>42124.893182870372</v>
      </c>
      <c r="U1163">
        <f t="shared" si="90"/>
        <v>2015</v>
      </c>
    </row>
    <row r="1164" spans="1:21" ht="60" hidden="1" x14ac:dyDescent="0.25">
      <c r="A1164">
        <v>1161</v>
      </c>
      <c r="B1164" s="3" t="s">
        <v>1162</v>
      </c>
      <c r="C1164" s="3" t="s">
        <v>5271</v>
      </c>
      <c r="D1164" s="6">
        <v>18000</v>
      </c>
      <c r="E1164" s="8">
        <v>0</v>
      </c>
      <c r="F1164" t="s">
        <v>8220</v>
      </c>
      <c r="G1164" t="s">
        <v>8223</v>
      </c>
      <c r="H1164" t="s">
        <v>8245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8282</v>
      </c>
      <c r="O1164">
        <f t="shared" si="91"/>
        <v>0</v>
      </c>
      <c r="P1164">
        <f t="shared" si="92"/>
        <v>0</v>
      </c>
      <c r="Q1164" s="10" t="s">
        <v>8321</v>
      </c>
      <c r="R1164" t="s">
        <v>8335</v>
      </c>
      <c r="S1164" s="14">
        <f t="shared" si="93"/>
        <v>42122.629502314812</v>
      </c>
      <c r="T1164" s="14">
        <f t="shared" si="94"/>
        <v>41938.804710648146</v>
      </c>
      <c r="U1164">
        <f t="shared" si="90"/>
        <v>2015</v>
      </c>
    </row>
    <row r="1165" spans="1:21" ht="60" hidden="1" x14ac:dyDescent="0.25">
      <c r="A1165">
        <v>1162</v>
      </c>
      <c r="B1165" s="3" t="s">
        <v>1163</v>
      </c>
      <c r="C1165" s="3" t="s">
        <v>5272</v>
      </c>
      <c r="D1165" s="6">
        <v>60000</v>
      </c>
      <c r="E1165" s="8">
        <v>35</v>
      </c>
      <c r="F1165" t="s">
        <v>8220</v>
      </c>
      <c r="G1165" t="s">
        <v>8223</v>
      </c>
      <c r="H1165" t="s">
        <v>8245</v>
      </c>
      <c r="I1165">
        <v>1411662264</v>
      </c>
      <c r="J1165">
        <v>1408983864</v>
      </c>
      <c r="K1165" t="b">
        <v>0</v>
      </c>
      <c r="L1165">
        <v>2</v>
      </c>
      <c r="M1165" t="b">
        <v>0</v>
      </c>
      <c r="N1165" t="s">
        <v>8282</v>
      </c>
      <c r="O1165">
        <f t="shared" si="91"/>
        <v>0</v>
      </c>
      <c r="P1165">
        <f t="shared" si="92"/>
        <v>17.5</v>
      </c>
      <c r="Q1165" s="10" t="s">
        <v>8321</v>
      </c>
      <c r="R1165" t="s">
        <v>8335</v>
      </c>
      <c r="S1165" s="14">
        <f t="shared" si="93"/>
        <v>41876.683611111112</v>
      </c>
      <c r="T1165" s="14">
        <f t="shared" si="94"/>
        <v>41841.682314814818</v>
      </c>
      <c r="U1165">
        <f t="shared" si="90"/>
        <v>2014</v>
      </c>
    </row>
    <row r="1166" spans="1:21" ht="60" hidden="1" x14ac:dyDescent="0.25">
      <c r="A1166">
        <v>1163</v>
      </c>
      <c r="B1166" s="3" t="s">
        <v>1164</v>
      </c>
      <c r="C1166" s="3" t="s">
        <v>5273</v>
      </c>
      <c r="D1166" s="6">
        <v>5200</v>
      </c>
      <c r="E1166" s="8">
        <v>0</v>
      </c>
      <c r="F1166" t="s">
        <v>8220</v>
      </c>
      <c r="G1166" t="s">
        <v>8223</v>
      </c>
      <c r="H1166" t="s">
        <v>8245</v>
      </c>
      <c r="I1166">
        <v>1407604920</v>
      </c>
      <c r="J1166">
        <v>1405012920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0" t="s">
        <v>8321</v>
      </c>
      <c r="R1166" t="s">
        <v>8335</v>
      </c>
      <c r="S1166" s="14">
        <f t="shared" si="93"/>
        <v>41830.723611111112</v>
      </c>
      <c r="T1166" s="14">
        <f t="shared" si="94"/>
        <v>42184.185844907406</v>
      </c>
      <c r="U1166">
        <f t="shared" si="90"/>
        <v>2014</v>
      </c>
    </row>
    <row r="1167" spans="1:21" ht="60" hidden="1" x14ac:dyDescent="0.25">
      <c r="A1167">
        <v>1164</v>
      </c>
      <c r="B1167" s="3" t="s">
        <v>1165</v>
      </c>
      <c r="C1167" s="3" t="s">
        <v>5274</v>
      </c>
      <c r="D1167" s="6">
        <v>10000</v>
      </c>
      <c r="E1167" s="8">
        <v>0</v>
      </c>
      <c r="F1167" t="s">
        <v>8220</v>
      </c>
      <c r="G1167" t="s">
        <v>8223</v>
      </c>
      <c r="H1167" t="s">
        <v>8245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8282</v>
      </c>
      <c r="O1167">
        <f t="shared" si="91"/>
        <v>0</v>
      </c>
      <c r="P1167">
        <f t="shared" si="92"/>
        <v>0</v>
      </c>
      <c r="Q1167" s="10" t="s">
        <v>8321</v>
      </c>
      <c r="R1167" t="s">
        <v>8335</v>
      </c>
      <c r="S1167" s="14">
        <f t="shared" si="93"/>
        <v>42509.724328703705</v>
      </c>
      <c r="T1167" s="14">
        <f t="shared" si="94"/>
        <v>42468.84174768519</v>
      </c>
      <c r="U1167">
        <f t="shared" si="90"/>
        <v>2016</v>
      </c>
    </row>
    <row r="1168" spans="1:21" ht="60" hidden="1" x14ac:dyDescent="0.25">
      <c r="A1168">
        <v>1165</v>
      </c>
      <c r="B1168" s="3" t="s">
        <v>1166</v>
      </c>
      <c r="C1168" s="3" t="s">
        <v>5275</v>
      </c>
      <c r="D1168" s="6">
        <v>10000</v>
      </c>
      <c r="E1168" s="8">
        <v>2070.5</v>
      </c>
      <c r="F1168" t="s">
        <v>8220</v>
      </c>
      <c r="G1168" t="s">
        <v>8223</v>
      </c>
      <c r="H1168" t="s">
        <v>8245</v>
      </c>
      <c r="I1168">
        <v>1404623330</v>
      </c>
      <c r="J1168">
        <v>1401685730</v>
      </c>
      <c r="K1168" t="b">
        <v>0</v>
      </c>
      <c r="L1168">
        <v>25</v>
      </c>
      <c r="M1168" t="b">
        <v>0</v>
      </c>
      <c r="N1168" t="s">
        <v>8282</v>
      </c>
      <c r="O1168">
        <f t="shared" si="91"/>
        <v>21</v>
      </c>
      <c r="P1168">
        <f t="shared" si="92"/>
        <v>82.82</v>
      </c>
      <c r="Q1168" s="10" t="s">
        <v>8321</v>
      </c>
      <c r="R1168" t="s">
        <v>8335</v>
      </c>
      <c r="S1168" s="14">
        <f t="shared" si="93"/>
        <v>41792.214467592588</v>
      </c>
      <c r="T1168" s="14">
        <f t="shared" si="94"/>
        <v>42170.728460648148</v>
      </c>
      <c r="U1168">
        <f t="shared" si="90"/>
        <v>2014</v>
      </c>
    </row>
    <row r="1169" spans="1:21" ht="60" hidden="1" x14ac:dyDescent="0.25">
      <c r="A1169">
        <v>1166</v>
      </c>
      <c r="B1169" s="3" t="s">
        <v>1167</v>
      </c>
      <c r="C1169" s="3" t="s">
        <v>5276</v>
      </c>
      <c r="D1169" s="6">
        <v>15000</v>
      </c>
      <c r="E1169" s="8">
        <v>2871</v>
      </c>
      <c r="F1169" t="s">
        <v>8220</v>
      </c>
      <c r="G1169" t="s">
        <v>8223</v>
      </c>
      <c r="H1169" t="s">
        <v>8245</v>
      </c>
      <c r="I1169">
        <v>1435291200</v>
      </c>
      <c r="J1169">
        <v>1432640342</v>
      </c>
      <c r="K1169" t="b">
        <v>0</v>
      </c>
      <c r="L1169">
        <v>8</v>
      </c>
      <c r="M1169" t="b">
        <v>0</v>
      </c>
      <c r="N1169" t="s">
        <v>8282</v>
      </c>
      <c r="O1169">
        <f t="shared" si="91"/>
        <v>19</v>
      </c>
      <c r="P1169">
        <f t="shared" si="92"/>
        <v>358.88</v>
      </c>
      <c r="Q1169" s="10" t="s">
        <v>8321</v>
      </c>
      <c r="R1169" t="s">
        <v>8335</v>
      </c>
      <c r="S1169" s="14">
        <f t="shared" si="93"/>
        <v>42150.485439814816</v>
      </c>
      <c r="T1169" s="14">
        <f t="shared" si="94"/>
        <v>42746.019652777773</v>
      </c>
      <c r="U1169">
        <f t="shared" si="90"/>
        <v>2015</v>
      </c>
    </row>
    <row r="1170" spans="1:21" ht="45" hidden="1" x14ac:dyDescent="0.25">
      <c r="A1170">
        <v>1167</v>
      </c>
      <c r="B1170" s="3" t="s">
        <v>1168</v>
      </c>
      <c r="C1170" s="3" t="s">
        <v>5277</v>
      </c>
      <c r="D1170" s="6">
        <v>60000</v>
      </c>
      <c r="E1170" s="8">
        <v>979</v>
      </c>
      <c r="F1170" t="s">
        <v>8220</v>
      </c>
      <c r="G1170" t="s">
        <v>8223</v>
      </c>
      <c r="H1170" t="s">
        <v>8245</v>
      </c>
      <c r="I1170">
        <v>1410543495</v>
      </c>
      <c r="J1170">
        <v>1407865095</v>
      </c>
      <c r="K1170" t="b">
        <v>0</v>
      </c>
      <c r="L1170">
        <v>16</v>
      </c>
      <c r="M1170" t="b">
        <v>0</v>
      </c>
      <c r="N1170" t="s">
        <v>8282</v>
      </c>
      <c r="O1170">
        <f t="shared" si="91"/>
        <v>2</v>
      </c>
      <c r="P1170">
        <f t="shared" si="92"/>
        <v>61.19</v>
      </c>
      <c r="Q1170" s="10" t="s">
        <v>8321</v>
      </c>
      <c r="R1170" t="s">
        <v>8335</v>
      </c>
      <c r="S1170" s="14">
        <f t="shared" si="93"/>
        <v>41863.734895833331</v>
      </c>
      <c r="T1170" s="14">
        <f t="shared" si="94"/>
        <v>41897.660833333335</v>
      </c>
      <c r="U1170">
        <f t="shared" si="90"/>
        <v>2014</v>
      </c>
    </row>
    <row r="1171" spans="1:21" ht="45" hidden="1" x14ac:dyDescent="0.25">
      <c r="A1171">
        <v>1168</v>
      </c>
      <c r="B1171" s="3" t="s">
        <v>1169</v>
      </c>
      <c r="C1171" s="3" t="s">
        <v>5278</v>
      </c>
      <c r="D1171" s="6">
        <v>18000</v>
      </c>
      <c r="E1171" s="8">
        <v>1020</v>
      </c>
      <c r="F1171" t="s">
        <v>8220</v>
      </c>
      <c r="G1171" t="s">
        <v>8223</v>
      </c>
      <c r="H1171" t="s">
        <v>8245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6</v>
      </c>
      <c r="P1171">
        <f t="shared" si="92"/>
        <v>340</v>
      </c>
      <c r="Q1171" s="10" t="s">
        <v>8321</v>
      </c>
      <c r="R1171" t="s">
        <v>8335</v>
      </c>
      <c r="S1171" s="14">
        <f t="shared" si="93"/>
        <v>42605.053993055553</v>
      </c>
      <c r="T1171" s="14">
        <f t="shared" si="94"/>
        <v>41837.905694444446</v>
      </c>
      <c r="U1171">
        <f t="shared" si="90"/>
        <v>2016</v>
      </c>
    </row>
    <row r="1172" spans="1:21" ht="45" hidden="1" x14ac:dyDescent="0.25">
      <c r="A1172">
        <v>1169</v>
      </c>
      <c r="B1172" s="3" t="s">
        <v>1170</v>
      </c>
      <c r="C1172" s="3" t="s">
        <v>5279</v>
      </c>
      <c r="D1172" s="6">
        <v>10000</v>
      </c>
      <c r="E1172" s="8">
        <v>17</v>
      </c>
      <c r="F1172" t="s">
        <v>8220</v>
      </c>
      <c r="G1172" t="s">
        <v>8223</v>
      </c>
      <c r="H1172" t="s">
        <v>8245</v>
      </c>
      <c r="I1172">
        <v>1424593763</v>
      </c>
      <c r="J1172">
        <v>1422001763</v>
      </c>
      <c r="K1172" t="b">
        <v>0</v>
      </c>
      <c r="L1172">
        <v>3</v>
      </c>
      <c r="M1172" t="b">
        <v>0</v>
      </c>
      <c r="N1172" t="s">
        <v>8282</v>
      </c>
      <c r="O1172">
        <f t="shared" si="91"/>
        <v>0</v>
      </c>
      <c r="P1172">
        <f t="shared" si="92"/>
        <v>5.67</v>
      </c>
      <c r="Q1172" s="10" t="s">
        <v>8321</v>
      </c>
      <c r="R1172" t="s">
        <v>8335</v>
      </c>
      <c r="S1172" s="14">
        <f t="shared" si="93"/>
        <v>42027.353738425925</v>
      </c>
      <c r="T1172" s="14">
        <f t="shared" si="94"/>
        <v>42275.720219907409</v>
      </c>
      <c r="U1172">
        <f t="shared" si="90"/>
        <v>2015</v>
      </c>
    </row>
    <row r="1173" spans="1:21" ht="45" hidden="1" x14ac:dyDescent="0.25">
      <c r="A1173">
        <v>1170</v>
      </c>
      <c r="B1173" s="3" t="s">
        <v>1171</v>
      </c>
      <c r="C1173" s="3" t="s">
        <v>5280</v>
      </c>
      <c r="D1173" s="6">
        <v>25000</v>
      </c>
      <c r="E1173" s="8">
        <v>100</v>
      </c>
      <c r="F1173" t="s">
        <v>8220</v>
      </c>
      <c r="G1173" t="s">
        <v>8224</v>
      </c>
      <c r="H1173" t="s">
        <v>8246</v>
      </c>
      <c r="I1173">
        <v>1433021171</v>
      </c>
      <c r="J1173">
        <v>1430429171</v>
      </c>
      <c r="K1173" t="b">
        <v>0</v>
      </c>
      <c r="L1173">
        <v>2</v>
      </c>
      <c r="M1173" t="b">
        <v>0</v>
      </c>
      <c r="N1173" t="s">
        <v>8282</v>
      </c>
      <c r="O1173">
        <f t="shared" si="91"/>
        <v>0</v>
      </c>
      <c r="P1173">
        <f t="shared" si="92"/>
        <v>50</v>
      </c>
      <c r="Q1173" s="10" t="s">
        <v>8321</v>
      </c>
      <c r="R1173" t="s">
        <v>8335</v>
      </c>
      <c r="S1173" s="14">
        <f t="shared" si="93"/>
        <v>42124.893182870372</v>
      </c>
      <c r="T1173" s="14">
        <f t="shared" si="94"/>
        <v>41781.806875000002</v>
      </c>
      <c r="U1173">
        <f t="shared" si="90"/>
        <v>2015</v>
      </c>
    </row>
    <row r="1174" spans="1:21" ht="45" hidden="1" x14ac:dyDescent="0.25">
      <c r="A1174">
        <v>1171</v>
      </c>
      <c r="B1174" s="3" t="s">
        <v>1172</v>
      </c>
      <c r="C1174" s="3" t="s">
        <v>5281</v>
      </c>
      <c r="D1174" s="6">
        <v>25000</v>
      </c>
      <c r="E1174" s="8">
        <v>25</v>
      </c>
      <c r="F1174" t="s">
        <v>8220</v>
      </c>
      <c r="G1174" t="s">
        <v>8223</v>
      </c>
      <c r="H1174" t="s">
        <v>8245</v>
      </c>
      <c r="I1174">
        <v>1415909927</v>
      </c>
      <c r="J1174">
        <v>1414351127</v>
      </c>
      <c r="K1174" t="b">
        <v>0</v>
      </c>
      <c r="L1174">
        <v>1</v>
      </c>
      <c r="M1174" t="b">
        <v>0</v>
      </c>
      <c r="N1174" t="s">
        <v>8282</v>
      </c>
      <c r="O1174">
        <f t="shared" si="91"/>
        <v>0</v>
      </c>
      <c r="P1174">
        <f t="shared" si="92"/>
        <v>25</v>
      </c>
      <c r="Q1174" s="10" t="s">
        <v>8321</v>
      </c>
      <c r="R1174" t="s">
        <v>8335</v>
      </c>
      <c r="S1174" s="14">
        <f t="shared" si="93"/>
        <v>41938.804710648146</v>
      </c>
      <c r="T1174" s="14">
        <f t="shared" si="94"/>
        <v>42034.339363425926</v>
      </c>
      <c r="U1174">
        <f t="shared" si="90"/>
        <v>2014</v>
      </c>
    </row>
    <row r="1175" spans="1:21" ht="30" hidden="1" x14ac:dyDescent="0.25">
      <c r="A1175">
        <v>1172</v>
      </c>
      <c r="B1175" s="3" t="s">
        <v>1173</v>
      </c>
      <c r="C1175" s="3" t="s">
        <v>5282</v>
      </c>
      <c r="D1175" s="6">
        <v>9000</v>
      </c>
      <c r="E1175" s="8">
        <v>0</v>
      </c>
      <c r="F1175" t="s">
        <v>8220</v>
      </c>
      <c r="G1175" t="s">
        <v>8223</v>
      </c>
      <c r="H1175" t="s">
        <v>8245</v>
      </c>
      <c r="I1175">
        <v>1408551752</v>
      </c>
      <c r="J1175">
        <v>1405959752</v>
      </c>
      <c r="K1175" t="b">
        <v>0</v>
      </c>
      <c r="L1175">
        <v>0</v>
      </c>
      <c r="M1175" t="b">
        <v>0</v>
      </c>
      <c r="N1175" t="s">
        <v>8282</v>
      </c>
      <c r="O1175">
        <f t="shared" si="91"/>
        <v>0</v>
      </c>
      <c r="P1175">
        <f t="shared" si="92"/>
        <v>0</v>
      </c>
      <c r="Q1175" s="10" t="s">
        <v>8321</v>
      </c>
      <c r="R1175" t="s">
        <v>8335</v>
      </c>
      <c r="S1175" s="14">
        <f t="shared" si="93"/>
        <v>41841.682314814818</v>
      </c>
      <c r="T1175" s="14">
        <f t="shared" si="94"/>
        <v>42728.827407407407</v>
      </c>
      <c r="U1175">
        <f t="shared" si="90"/>
        <v>2014</v>
      </c>
    </row>
    <row r="1176" spans="1:21" ht="60" hidden="1" x14ac:dyDescent="0.25">
      <c r="A1176">
        <v>1173</v>
      </c>
      <c r="B1176" s="3" t="s">
        <v>1174</v>
      </c>
      <c r="C1176" s="3" t="s">
        <v>5283</v>
      </c>
      <c r="D1176" s="6">
        <v>125000</v>
      </c>
      <c r="E1176" s="8">
        <v>30</v>
      </c>
      <c r="F1176" t="s">
        <v>8220</v>
      </c>
      <c r="G1176" t="s">
        <v>8223</v>
      </c>
      <c r="H1176" t="s">
        <v>8245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8282</v>
      </c>
      <c r="O1176">
        <f t="shared" si="91"/>
        <v>0</v>
      </c>
      <c r="P1176">
        <f t="shared" si="92"/>
        <v>30</v>
      </c>
      <c r="Q1176" s="10" t="s">
        <v>8321</v>
      </c>
      <c r="R1176" t="s">
        <v>8335</v>
      </c>
      <c r="S1176" s="14">
        <f t="shared" si="93"/>
        <v>42184.185844907406</v>
      </c>
      <c r="T1176" s="14">
        <f t="shared" si="94"/>
        <v>42656.86137731481</v>
      </c>
      <c r="U1176">
        <f t="shared" si="90"/>
        <v>2015</v>
      </c>
    </row>
    <row r="1177" spans="1:21" ht="45" hidden="1" x14ac:dyDescent="0.25">
      <c r="A1177">
        <v>1174</v>
      </c>
      <c r="B1177" s="3" t="s">
        <v>1175</v>
      </c>
      <c r="C1177" s="3" t="s">
        <v>5284</v>
      </c>
      <c r="D1177" s="6">
        <v>15000</v>
      </c>
      <c r="E1177" s="8">
        <v>886</v>
      </c>
      <c r="F1177" t="s">
        <v>8220</v>
      </c>
      <c r="G1177" t="s">
        <v>8223</v>
      </c>
      <c r="H1177" t="s">
        <v>8245</v>
      </c>
      <c r="I1177">
        <v>1462738327</v>
      </c>
      <c r="J1177">
        <v>1460146327</v>
      </c>
      <c r="K1177" t="b">
        <v>0</v>
      </c>
      <c r="L1177">
        <v>19</v>
      </c>
      <c r="M1177" t="b">
        <v>0</v>
      </c>
      <c r="N1177" t="s">
        <v>8282</v>
      </c>
      <c r="O1177">
        <f t="shared" si="91"/>
        <v>6</v>
      </c>
      <c r="P1177">
        <f t="shared" si="92"/>
        <v>46.63</v>
      </c>
      <c r="Q1177" s="10" t="s">
        <v>8321</v>
      </c>
      <c r="R1177" t="s">
        <v>8335</v>
      </c>
      <c r="S1177" s="14">
        <f t="shared" si="93"/>
        <v>42468.84174768519</v>
      </c>
      <c r="T1177" s="14">
        <f t="shared" si="94"/>
        <v>42741.599664351852</v>
      </c>
      <c r="U1177">
        <f t="shared" si="90"/>
        <v>2016</v>
      </c>
    </row>
    <row r="1178" spans="1:21" ht="45" hidden="1" x14ac:dyDescent="0.25">
      <c r="A1178">
        <v>1175</v>
      </c>
      <c r="B1178" s="3" t="s">
        <v>1176</v>
      </c>
      <c r="C1178" s="3" t="s">
        <v>5285</v>
      </c>
      <c r="D1178" s="6">
        <v>20000</v>
      </c>
      <c r="E1178" s="8">
        <v>585</v>
      </c>
      <c r="F1178" t="s">
        <v>8220</v>
      </c>
      <c r="G1178" t="s">
        <v>8223</v>
      </c>
      <c r="H1178" t="s">
        <v>8245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t="s">
        <v>8282</v>
      </c>
      <c r="O1178">
        <f t="shared" si="91"/>
        <v>3</v>
      </c>
      <c r="P1178">
        <f t="shared" si="92"/>
        <v>65</v>
      </c>
      <c r="Q1178" s="10" t="s">
        <v>8321</v>
      </c>
      <c r="R1178" t="s">
        <v>8335</v>
      </c>
      <c r="S1178" s="14">
        <f t="shared" si="93"/>
        <v>42170.728460648148</v>
      </c>
      <c r="T1178" s="14">
        <f t="shared" si="94"/>
        <v>42130.865150462967</v>
      </c>
      <c r="U1178">
        <f t="shared" si="90"/>
        <v>2015</v>
      </c>
    </row>
    <row r="1179" spans="1:21" ht="60" hidden="1" x14ac:dyDescent="0.25">
      <c r="A1179">
        <v>1176</v>
      </c>
      <c r="B1179" s="3" t="s">
        <v>1177</v>
      </c>
      <c r="C1179" s="3" t="s">
        <v>5286</v>
      </c>
      <c r="D1179" s="6">
        <v>175000</v>
      </c>
      <c r="E1179" s="8">
        <v>10</v>
      </c>
      <c r="F1179" t="s">
        <v>8220</v>
      </c>
      <c r="G1179" t="s">
        <v>8225</v>
      </c>
      <c r="H1179" t="s">
        <v>8247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8282</v>
      </c>
      <c r="O1179">
        <f t="shared" si="91"/>
        <v>0</v>
      </c>
      <c r="P1179">
        <f t="shared" si="92"/>
        <v>10</v>
      </c>
      <c r="Q1179" s="10" t="s">
        <v>8321</v>
      </c>
      <c r="R1179" t="s">
        <v>8335</v>
      </c>
      <c r="S1179" s="14">
        <f t="shared" si="93"/>
        <v>42746.019652777773</v>
      </c>
      <c r="T1179" s="14">
        <f t="shared" si="94"/>
        <v>42123.86336805555</v>
      </c>
      <c r="U1179">
        <f t="shared" si="90"/>
        <v>2017</v>
      </c>
    </row>
    <row r="1180" spans="1:21" ht="60" hidden="1" x14ac:dyDescent="0.25">
      <c r="A1180">
        <v>1177</v>
      </c>
      <c r="B1180" s="3" t="s">
        <v>1178</v>
      </c>
      <c r="C1180" s="3" t="s">
        <v>5287</v>
      </c>
      <c r="D1180" s="6">
        <v>6000</v>
      </c>
      <c r="E1180" s="8">
        <v>0</v>
      </c>
      <c r="F1180" t="s">
        <v>8220</v>
      </c>
      <c r="G1180" t="s">
        <v>8224</v>
      </c>
      <c r="H1180" t="s">
        <v>8246</v>
      </c>
      <c r="I1180">
        <v>1413388296</v>
      </c>
      <c r="J1180">
        <v>1410796296</v>
      </c>
      <c r="K1180" t="b">
        <v>0</v>
      </c>
      <c r="L1180">
        <v>0</v>
      </c>
      <c r="M1180" t="b">
        <v>0</v>
      </c>
      <c r="N1180" t="s">
        <v>8282</v>
      </c>
      <c r="O1180">
        <f t="shared" si="91"/>
        <v>0</v>
      </c>
      <c r="P1180">
        <f t="shared" si="92"/>
        <v>0</v>
      </c>
      <c r="Q1180" s="10" t="s">
        <v>8321</v>
      </c>
      <c r="R1180" t="s">
        <v>8335</v>
      </c>
      <c r="S1180" s="14">
        <f t="shared" si="93"/>
        <v>41897.660833333335</v>
      </c>
      <c r="T1180" s="14">
        <f t="shared" si="94"/>
        <v>42109.894942129627</v>
      </c>
      <c r="U1180">
        <f t="shared" si="90"/>
        <v>2014</v>
      </c>
    </row>
    <row r="1181" spans="1:21" ht="60" hidden="1" x14ac:dyDescent="0.25">
      <c r="A1181">
        <v>1178</v>
      </c>
      <c r="B1181" s="3" t="s">
        <v>1179</v>
      </c>
      <c r="C1181" s="3" t="s">
        <v>5288</v>
      </c>
      <c r="D1181" s="6">
        <v>75000</v>
      </c>
      <c r="E1181" s="8">
        <v>5</v>
      </c>
      <c r="F1181" t="s">
        <v>8220</v>
      </c>
      <c r="G1181" t="s">
        <v>8223</v>
      </c>
      <c r="H1181" t="s">
        <v>8245</v>
      </c>
      <c r="I1181">
        <v>1408225452</v>
      </c>
      <c r="J1181">
        <v>1405633452</v>
      </c>
      <c r="K1181" t="b">
        <v>0</v>
      </c>
      <c r="L1181">
        <v>1</v>
      </c>
      <c r="M1181" t="b">
        <v>0</v>
      </c>
      <c r="N1181" t="s">
        <v>8282</v>
      </c>
      <c r="O1181">
        <f t="shared" si="91"/>
        <v>0</v>
      </c>
      <c r="P1181">
        <f t="shared" si="92"/>
        <v>5</v>
      </c>
      <c r="Q1181" s="10" t="s">
        <v>8321</v>
      </c>
      <c r="R1181" t="s">
        <v>8335</v>
      </c>
      <c r="S1181" s="14">
        <f t="shared" si="93"/>
        <v>41837.905694444446</v>
      </c>
      <c r="T1181" s="14">
        <f t="shared" si="94"/>
        <v>42711.700694444444</v>
      </c>
      <c r="U1181">
        <f t="shared" si="90"/>
        <v>2014</v>
      </c>
    </row>
    <row r="1182" spans="1:21" ht="45" hidden="1" x14ac:dyDescent="0.25">
      <c r="A1182">
        <v>1179</v>
      </c>
      <c r="B1182" s="3" t="s">
        <v>1180</v>
      </c>
      <c r="C1182" s="3" t="s">
        <v>5289</v>
      </c>
      <c r="D1182" s="6">
        <v>60000</v>
      </c>
      <c r="E1182" s="8">
        <v>3200</v>
      </c>
      <c r="F1182" t="s">
        <v>8220</v>
      </c>
      <c r="G1182" t="s">
        <v>8228</v>
      </c>
      <c r="H1182" t="s">
        <v>8250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t="s">
        <v>8282</v>
      </c>
      <c r="O1182">
        <f t="shared" si="91"/>
        <v>5</v>
      </c>
      <c r="P1182">
        <f t="shared" si="92"/>
        <v>640</v>
      </c>
      <c r="Q1182" s="10" t="s">
        <v>8321</v>
      </c>
      <c r="R1182" t="s">
        <v>8335</v>
      </c>
      <c r="S1182" s="14">
        <f t="shared" si="93"/>
        <v>42275.720219907409</v>
      </c>
      <c r="T1182" s="14">
        <f t="shared" si="94"/>
        <v>42529.979108796295</v>
      </c>
      <c r="U1182">
        <f t="shared" si="90"/>
        <v>2015</v>
      </c>
    </row>
    <row r="1183" spans="1:21" ht="45" hidden="1" x14ac:dyDescent="0.25">
      <c r="A1183">
        <v>1180</v>
      </c>
      <c r="B1183" s="3" t="s">
        <v>1181</v>
      </c>
      <c r="C1183" s="3" t="s">
        <v>5290</v>
      </c>
      <c r="D1183" s="6">
        <v>50000</v>
      </c>
      <c r="E1183" s="8">
        <v>5875</v>
      </c>
      <c r="F1183" t="s">
        <v>8220</v>
      </c>
      <c r="G1183" t="s">
        <v>8223</v>
      </c>
      <c r="H1183" t="s">
        <v>8245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t="s">
        <v>8282</v>
      </c>
      <c r="O1183">
        <f t="shared" si="91"/>
        <v>12</v>
      </c>
      <c r="P1183">
        <f t="shared" si="92"/>
        <v>69.12</v>
      </c>
      <c r="Q1183" s="10" t="s">
        <v>8321</v>
      </c>
      <c r="R1183" t="s">
        <v>8335</v>
      </c>
      <c r="S1183" s="14">
        <f t="shared" si="93"/>
        <v>41781.806875000002</v>
      </c>
      <c r="T1183" s="14">
        <f t="shared" si="94"/>
        <v>41852.665798611109</v>
      </c>
      <c r="U1183">
        <f t="shared" si="90"/>
        <v>2014</v>
      </c>
    </row>
    <row r="1184" spans="1:21" ht="30" hidden="1" x14ac:dyDescent="0.25">
      <c r="A1184">
        <v>1181</v>
      </c>
      <c r="B1184" s="3" t="s">
        <v>1182</v>
      </c>
      <c r="C1184" s="3" t="s">
        <v>5291</v>
      </c>
      <c r="D1184" s="6">
        <v>50000</v>
      </c>
      <c r="E1184" s="8">
        <v>4</v>
      </c>
      <c r="F1184" t="s">
        <v>8220</v>
      </c>
      <c r="G1184" t="s">
        <v>8223</v>
      </c>
      <c r="H1184" t="s">
        <v>8245</v>
      </c>
      <c r="I1184">
        <v>1425197321</v>
      </c>
      <c r="J1184">
        <v>1422605321</v>
      </c>
      <c r="K1184" t="b">
        <v>0</v>
      </c>
      <c r="L1184">
        <v>3</v>
      </c>
      <c r="M1184" t="b">
        <v>0</v>
      </c>
      <c r="N1184" t="s">
        <v>8282</v>
      </c>
      <c r="O1184">
        <f t="shared" si="91"/>
        <v>0</v>
      </c>
      <c r="P1184">
        <f t="shared" si="92"/>
        <v>1.33</v>
      </c>
      <c r="Q1184" s="10" t="s">
        <v>8321</v>
      </c>
      <c r="R1184" t="s">
        <v>8335</v>
      </c>
      <c r="S1184" s="14">
        <f t="shared" si="93"/>
        <v>42034.339363425926</v>
      </c>
      <c r="T1184" s="14">
        <f t="shared" si="94"/>
        <v>42419.603703703702</v>
      </c>
      <c r="U1184">
        <f t="shared" si="90"/>
        <v>2015</v>
      </c>
    </row>
    <row r="1185" spans="1:21" ht="60" hidden="1" x14ac:dyDescent="0.25">
      <c r="A1185">
        <v>1182</v>
      </c>
      <c r="B1185" s="3" t="s">
        <v>1183</v>
      </c>
      <c r="C1185" s="3" t="s">
        <v>5292</v>
      </c>
      <c r="D1185" s="6">
        <v>1000</v>
      </c>
      <c r="E1185" s="8">
        <v>42</v>
      </c>
      <c r="F1185" t="s">
        <v>8220</v>
      </c>
      <c r="G1185" t="s">
        <v>8223</v>
      </c>
      <c r="H1185" t="s">
        <v>8245</v>
      </c>
      <c r="I1185">
        <v>1484239320</v>
      </c>
      <c r="J1185">
        <v>1482609088</v>
      </c>
      <c r="K1185" t="b">
        <v>0</v>
      </c>
      <c r="L1185">
        <v>4</v>
      </c>
      <c r="M1185" t="b">
        <v>0</v>
      </c>
      <c r="N1185" t="s">
        <v>8282</v>
      </c>
      <c r="O1185">
        <f t="shared" si="91"/>
        <v>4</v>
      </c>
      <c r="P1185">
        <f t="shared" si="92"/>
        <v>10.5</v>
      </c>
      <c r="Q1185" s="10" t="s">
        <v>8321</v>
      </c>
      <c r="R1185" t="s">
        <v>8335</v>
      </c>
      <c r="S1185" s="14">
        <f t="shared" si="93"/>
        <v>42728.827407407407</v>
      </c>
      <c r="T1185" s="14">
        <f t="shared" si="94"/>
        <v>42747.506689814814</v>
      </c>
      <c r="U1185">
        <f t="shared" si="90"/>
        <v>2016</v>
      </c>
    </row>
    <row r="1186" spans="1:21" ht="60" hidden="1" x14ac:dyDescent="0.25">
      <c r="A1186">
        <v>1183</v>
      </c>
      <c r="B1186" s="3" t="s">
        <v>1184</v>
      </c>
      <c r="C1186" s="3" t="s">
        <v>5293</v>
      </c>
      <c r="D1186" s="6">
        <v>2500</v>
      </c>
      <c r="E1186" s="8">
        <v>100</v>
      </c>
      <c r="F1186" t="s">
        <v>8220</v>
      </c>
      <c r="G1186" t="s">
        <v>8223</v>
      </c>
      <c r="H1186" t="s">
        <v>8245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8282</v>
      </c>
      <c r="O1186">
        <f t="shared" si="91"/>
        <v>4</v>
      </c>
      <c r="P1186">
        <f t="shared" si="92"/>
        <v>33.33</v>
      </c>
      <c r="Q1186" s="10" t="s">
        <v>8321</v>
      </c>
      <c r="R1186" t="s">
        <v>8335</v>
      </c>
      <c r="S1186" s="14">
        <f t="shared" si="93"/>
        <v>42656.86137731481</v>
      </c>
      <c r="T1186" s="14">
        <f t="shared" si="94"/>
        <v>42409.776076388895</v>
      </c>
      <c r="U1186">
        <f t="shared" si="90"/>
        <v>2016</v>
      </c>
    </row>
    <row r="1187" spans="1:21" ht="60" hidden="1" x14ac:dyDescent="0.25">
      <c r="A1187">
        <v>1184</v>
      </c>
      <c r="B1187" s="3" t="s">
        <v>1185</v>
      </c>
      <c r="C1187" s="3" t="s">
        <v>5294</v>
      </c>
      <c r="D1187" s="6">
        <v>22000</v>
      </c>
      <c r="E1187" s="8">
        <v>23086</v>
      </c>
      <c r="F1187" t="s">
        <v>8218</v>
      </c>
      <c r="G1187" t="s">
        <v>8224</v>
      </c>
      <c r="H1187" t="s">
        <v>8246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t="s">
        <v>8283</v>
      </c>
      <c r="O1187">
        <f t="shared" si="91"/>
        <v>105</v>
      </c>
      <c r="P1187">
        <f t="shared" si="92"/>
        <v>61.56</v>
      </c>
      <c r="Q1187" s="10" t="s">
        <v>8314</v>
      </c>
      <c r="R1187" t="s">
        <v>8315</v>
      </c>
      <c r="S1187" s="14">
        <f t="shared" si="93"/>
        <v>42741.599664351852</v>
      </c>
      <c r="T1187" s="14">
        <f t="shared" si="94"/>
        <v>42072.488182870366</v>
      </c>
      <c r="U1187">
        <f t="shared" si="90"/>
        <v>2017</v>
      </c>
    </row>
    <row r="1188" spans="1:21" ht="60" hidden="1" x14ac:dyDescent="0.25">
      <c r="A1188">
        <v>1185</v>
      </c>
      <c r="B1188" s="3" t="s">
        <v>1186</v>
      </c>
      <c r="C1188" s="3" t="s">
        <v>5295</v>
      </c>
      <c r="D1188" s="6">
        <v>12500</v>
      </c>
      <c r="E1188" s="8">
        <v>13180</v>
      </c>
      <c r="F1188" t="s">
        <v>8218</v>
      </c>
      <c r="G1188" t="s">
        <v>8223</v>
      </c>
      <c r="H1188" t="s">
        <v>8245</v>
      </c>
      <c r="I1188">
        <v>1433736000</v>
      </c>
      <c r="J1188">
        <v>1430945149</v>
      </c>
      <c r="K1188" t="b">
        <v>0</v>
      </c>
      <c r="L1188">
        <v>111</v>
      </c>
      <c r="M1188" t="b">
        <v>1</v>
      </c>
      <c r="N1188" t="s">
        <v>8283</v>
      </c>
      <c r="O1188">
        <f t="shared" si="91"/>
        <v>105</v>
      </c>
      <c r="P1188">
        <f t="shared" si="92"/>
        <v>118.74</v>
      </c>
      <c r="Q1188" s="10" t="s">
        <v>8314</v>
      </c>
      <c r="R1188" t="s">
        <v>8315</v>
      </c>
      <c r="S1188" s="14">
        <f t="shared" si="93"/>
        <v>42130.865150462967</v>
      </c>
      <c r="T1188" s="14">
        <f t="shared" si="94"/>
        <v>42298.34783564815</v>
      </c>
      <c r="U1188">
        <f t="shared" si="90"/>
        <v>2015</v>
      </c>
    </row>
    <row r="1189" spans="1:21" ht="60" hidden="1" x14ac:dyDescent="0.25">
      <c r="A1189">
        <v>1186</v>
      </c>
      <c r="B1189" s="3" t="s">
        <v>1187</v>
      </c>
      <c r="C1189" s="3" t="s">
        <v>5296</v>
      </c>
      <c r="D1189" s="6">
        <v>7500</v>
      </c>
      <c r="E1189" s="8">
        <v>8005</v>
      </c>
      <c r="F1189" t="s">
        <v>8218</v>
      </c>
      <c r="G1189" t="s">
        <v>8224</v>
      </c>
      <c r="H1189" t="s">
        <v>8246</v>
      </c>
      <c r="I1189">
        <v>1433198520</v>
      </c>
      <c r="J1189">
        <v>1430340195</v>
      </c>
      <c r="K1189" t="b">
        <v>0</v>
      </c>
      <c r="L1189">
        <v>123</v>
      </c>
      <c r="M1189" t="b">
        <v>1</v>
      </c>
      <c r="N1189" t="s">
        <v>8283</v>
      </c>
      <c r="O1189">
        <f t="shared" si="91"/>
        <v>107</v>
      </c>
      <c r="P1189">
        <f t="shared" si="92"/>
        <v>65.08</v>
      </c>
      <c r="Q1189" s="10" t="s">
        <v>8314</v>
      </c>
      <c r="R1189" t="s">
        <v>8315</v>
      </c>
      <c r="S1189" s="14">
        <f t="shared" si="93"/>
        <v>42123.86336805555</v>
      </c>
      <c r="T1189" s="14">
        <f t="shared" si="94"/>
        <v>42326.818738425922</v>
      </c>
      <c r="U1189">
        <f t="shared" si="90"/>
        <v>2015</v>
      </c>
    </row>
    <row r="1190" spans="1:21" ht="60" hidden="1" x14ac:dyDescent="0.25">
      <c r="A1190">
        <v>1187</v>
      </c>
      <c r="B1190" s="3" t="s">
        <v>1188</v>
      </c>
      <c r="C1190" s="3" t="s">
        <v>5297</v>
      </c>
      <c r="D1190" s="6">
        <v>8750</v>
      </c>
      <c r="E1190" s="8">
        <v>9111</v>
      </c>
      <c r="F1190" t="s">
        <v>8218</v>
      </c>
      <c r="G1190" t="s">
        <v>8223</v>
      </c>
      <c r="H1190" t="s">
        <v>8245</v>
      </c>
      <c r="I1190">
        <v>1431885600</v>
      </c>
      <c r="J1190">
        <v>1429133323</v>
      </c>
      <c r="K1190" t="b">
        <v>0</v>
      </c>
      <c r="L1190">
        <v>70</v>
      </c>
      <c r="M1190" t="b">
        <v>1</v>
      </c>
      <c r="N1190" t="s">
        <v>8283</v>
      </c>
      <c r="O1190">
        <f t="shared" si="91"/>
        <v>104</v>
      </c>
      <c r="P1190">
        <f t="shared" si="92"/>
        <v>130.16</v>
      </c>
      <c r="Q1190" s="10" t="s">
        <v>8314</v>
      </c>
      <c r="R1190" t="s">
        <v>8315</v>
      </c>
      <c r="S1190" s="14">
        <f t="shared" si="93"/>
        <v>42109.894942129627</v>
      </c>
      <c r="T1190" s="14">
        <f t="shared" si="94"/>
        <v>42503.66474537037</v>
      </c>
      <c r="U1190">
        <f t="shared" si="90"/>
        <v>2015</v>
      </c>
    </row>
    <row r="1191" spans="1:21" ht="45" hidden="1" x14ac:dyDescent="0.25">
      <c r="A1191">
        <v>1188</v>
      </c>
      <c r="B1191" s="3" t="s">
        <v>1189</v>
      </c>
      <c r="C1191" s="3" t="s">
        <v>5298</v>
      </c>
      <c r="D1191" s="6">
        <v>2000</v>
      </c>
      <c r="E1191" s="8">
        <v>3211</v>
      </c>
      <c r="F1191" t="s">
        <v>8218</v>
      </c>
      <c r="G1191" t="s">
        <v>8228</v>
      </c>
      <c r="H1191" t="s">
        <v>8250</v>
      </c>
      <c r="I1191">
        <v>1482943740</v>
      </c>
      <c r="J1191">
        <v>1481129340</v>
      </c>
      <c r="K1191" t="b">
        <v>0</v>
      </c>
      <c r="L1191">
        <v>85</v>
      </c>
      <c r="M1191" t="b">
        <v>1</v>
      </c>
      <c r="N1191" t="s">
        <v>8283</v>
      </c>
      <c r="O1191">
        <f t="shared" si="91"/>
        <v>161</v>
      </c>
      <c r="P1191">
        <f t="shared" si="92"/>
        <v>37.78</v>
      </c>
      <c r="Q1191" s="10" t="s">
        <v>8314</v>
      </c>
      <c r="R1191" t="s">
        <v>8315</v>
      </c>
      <c r="S1191" s="14">
        <f t="shared" si="93"/>
        <v>42711.700694444444</v>
      </c>
      <c r="T1191" s="14">
        <f t="shared" si="94"/>
        <v>42333.619050925925</v>
      </c>
      <c r="U1191">
        <f t="shared" si="90"/>
        <v>2016</v>
      </c>
    </row>
    <row r="1192" spans="1:21" ht="60" hidden="1" x14ac:dyDescent="0.25">
      <c r="A1192">
        <v>1189</v>
      </c>
      <c r="B1192" s="3" t="s">
        <v>1190</v>
      </c>
      <c r="C1192" s="3" t="s">
        <v>5299</v>
      </c>
      <c r="D1192" s="6">
        <v>9000</v>
      </c>
      <c r="E1192" s="8">
        <v>9700</v>
      </c>
      <c r="F1192" t="s">
        <v>8218</v>
      </c>
      <c r="G1192" t="s">
        <v>8223</v>
      </c>
      <c r="H1192" t="s">
        <v>8245</v>
      </c>
      <c r="I1192">
        <v>1467242995</v>
      </c>
      <c r="J1192">
        <v>1465428595</v>
      </c>
      <c r="K1192" t="b">
        <v>0</v>
      </c>
      <c r="L1192">
        <v>86</v>
      </c>
      <c r="M1192" t="b">
        <v>1</v>
      </c>
      <c r="N1192" t="s">
        <v>8283</v>
      </c>
      <c r="O1192">
        <f t="shared" si="91"/>
        <v>108</v>
      </c>
      <c r="P1192">
        <f t="shared" si="92"/>
        <v>112.79</v>
      </c>
      <c r="Q1192" s="10" t="s">
        <v>8314</v>
      </c>
      <c r="R1192" t="s">
        <v>8315</v>
      </c>
      <c r="S1192" s="14">
        <f t="shared" si="93"/>
        <v>42529.979108796295</v>
      </c>
      <c r="T1192" s="14">
        <f t="shared" si="94"/>
        <v>42161.770833333328</v>
      </c>
      <c r="U1192">
        <f t="shared" si="90"/>
        <v>2016</v>
      </c>
    </row>
    <row r="1193" spans="1:21" ht="45" hidden="1" x14ac:dyDescent="0.25">
      <c r="A1193">
        <v>1190</v>
      </c>
      <c r="B1193" s="3" t="s">
        <v>1191</v>
      </c>
      <c r="C1193" s="3" t="s">
        <v>5300</v>
      </c>
      <c r="D1193" s="6">
        <v>500</v>
      </c>
      <c r="E1193" s="8">
        <v>675</v>
      </c>
      <c r="F1193" t="s">
        <v>8218</v>
      </c>
      <c r="G1193" t="s">
        <v>8223</v>
      </c>
      <c r="H1193" t="s">
        <v>8245</v>
      </c>
      <c r="I1193">
        <v>1409500725</v>
      </c>
      <c r="J1193">
        <v>1406908725</v>
      </c>
      <c r="K1193" t="b">
        <v>0</v>
      </c>
      <c r="L1193">
        <v>13</v>
      </c>
      <c r="M1193" t="b">
        <v>1</v>
      </c>
      <c r="N1193" t="s">
        <v>8283</v>
      </c>
      <c r="O1193">
        <f t="shared" si="91"/>
        <v>135</v>
      </c>
      <c r="P1193">
        <f t="shared" si="92"/>
        <v>51.92</v>
      </c>
      <c r="Q1193" s="10" t="s">
        <v>8314</v>
      </c>
      <c r="R1193" t="s">
        <v>8315</v>
      </c>
      <c r="S1193" s="14">
        <f t="shared" si="93"/>
        <v>41852.665798611109</v>
      </c>
      <c r="T1193" s="14">
        <f t="shared" si="94"/>
        <v>42089.477500000001</v>
      </c>
      <c r="U1193">
        <f t="shared" si="90"/>
        <v>2014</v>
      </c>
    </row>
    <row r="1194" spans="1:21" ht="60" hidden="1" x14ac:dyDescent="0.25">
      <c r="A1194">
        <v>1191</v>
      </c>
      <c r="B1194" s="3" t="s">
        <v>1192</v>
      </c>
      <c r="C1194" s="3" t="s">
        <v>5301</v>
      </c>
      <c r="D1194" s="6">
        <v>2700</v>
      </c>
      <c r="E1194" s="8">
        <v>2945</v>
      </c>
      <c r="F1194" t="s">
        <v>8218</v>
      </c>
      <c r="G1194" t="s">
        <v>8223</v>
      </c>
      <c r="H1194" t="s">
        <v>8245</v>
      </c>
      <c r="I1194">
        <v>1458480560</v>
      </c>
      <c r="J1194">
        <v>1455892160</v>
      </c>
      <c r="K1194" t="b">
        <v>0</v>
      </c>
      <c r="L1194">
        <v>33</v>
      </c>
      <c r="M1194" t="b">
        <v>1</v>
      </c>
      <c r="N1194" t="s">
        <v>8283</v>
      </c>
      <c r="O1194">
        <f t="shared" si="91"/>
        <v>109</v>
      </c>
      <c r="P1194">
        <f t="shared" si="92"/>
        <v>89.24</v>
      </c>
      <c r="Q1194" s="10" t="s">
        <v>8314</v>
      </c>
      <c r="R1194" t="s">
        <v>8315</v>
      </c>
      <c r="S1194" s="14">
        <f t="shared" si="93"/>
        <v>42419.603703703702</v>
      </c>
      <c r="T1194" s="14">
        <f t="shared" si="94"/>
        <v>42536.60701388889</v>
      </c>
      <c r="U1194">
        <f t="shared" si="90"/>
        <v>2016</v>
      </c>
    </row>
    <row r="1195" spans="1:21" ht="30" hidden="1" x14ac:dyDescent="0.25">
      <c r="A1195">
        <v>1192</v>
      </c>
      <c r="B1195" s="3" t="s">
        <v>1193</v>
      </c>
      <c r="C1195" s="3" t="s">
        <v>5302</v>
      </c>
      <c r="D1195" s="6">
        <v>100</v>
      </c>
      <c r="E1195" s="8">
        <v>290</v>
      </c>
      <c r="F1195" t="s">
        <v>8218</v>
      </c>
      <c r="G1195" t="s">
        <v>8224</v>
      </c>
      <c r="H1195" t="s">
        <v>8246</v>
      </c>
      <c r="I1195">
        <v>1486814978</v>
      </c>
      <c r="J1195">
        <v>1484222978</v>
      </c>
      <c r="K1195" t="b">
        <v>0</v>
      </c>
      <c r="L1195">
        <v>15</v>
      </c>
      <c r="M1195" t="b">
        <v>1</v>
      </c>
      <c r="N1195" t="s">
        <v>8283</v>
      </c>
      <c r="O1195">
        <f t="shared" si="91"/>
        <v>290</v>
      </c>
      <c r="P1195">
        <f t="shared" si="92"/>
        <v>19.329999999999998</v>
      </c>
      <c r="Q1195" s="10" t="s">
        <v>8314</v>
      </c>
      <c r="R1195" t="s">
        <v>8315</v>
      </c>
      <c r="S1195" s="14">
        <f t="shared" si="93"/>
        <v>42747.506689814814</v>
      </c>
      <c r="T1195" s="14">
        <f t="shared" si="94"/>
        <v>42152.288819444439</v>
      </c>
      <c r="U1195">
        <f t="shared" si="90"/>
        <v>2017</v>
      </c>
    </row>
    <row r="1196" spans="1:21" ht="60" hidden="1" x14ac:dyDescent="0.25">
      <c r="A1196">
        <v>1193</v>
      </c>
      <c r="B1196" s="3" t="s">
        <v>1194</v>
      </c>
      <c r="C1196" s="3" t="s">
        <v>5303</v>
      </c>
      <c r="D1196" s="6">
        <v>21000</v>
      </c>
      <c r="E1196" s="8">
        <v>21831</v>
      </c>
      <c r="F1196" t="s">
        <v>8218</v>
      </c>
      <c r="G1196" t="s">
        <v>8223</v>
      </c>
      <c r="H1196" t="s">
        <v>8245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t="s">
        <v>8283</v>
      </c>
      <c r="O1196">
        <f t="shared" si="91"/>
        <v>104</v>
      </c>
      <c r="P1196">
        <f t="shared" si="92"/>
        <v>79.97</v>
      </c>
      <c r="Q1196" s="10" t="s">
        <v>8314</v>
      </c>
      <c r="R1196" t="s">
        <v>8315</v>
      </c>
      <c r="S1196" s="14">
        <f t="shared" si="93"/>
        <v>42409.776076388895</v>
      </c>
      <c r="T1196" s="14">
        <f t="shared" si="94"/>
        <v>42125.614895833336</v>
      </c>
      <c r="U1196">
        <f t="shared" si="90"/>
        <v>2016</v>
      </c>
    </row>
    <row r="1197" spans="1:21" ht="60" hidden="1" x14ac:dyDescent="0.25">
      <c r="A1197">
        <v>1194</v>
      </c>
      <c r="B1197" s="3" t="s">
        <v>1195</v>
      </c>
      <c r="C1197" s="3" t="s">
        <v>5304</v>
      </c>
      <c r="D1197" s="6">
        <v>12500</v>
      </c>
      <c r="E1197" s="8">
        <v>40280</v>
      </c>
      <c r="F1197" t="s">
        <v>8218</v>
      </c>
      <c r="G1197" t="s">
        <v>8240</v>
      </c>
      <c r="H1197" t="s">
        <v>8248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8283</v>
      </c>
      <c r="O1197">
        <f t="shared" si="91"/>
        <v>322</v>
      </c>
      <c r="P1197">
        <f t="shared" si="92"/>
        <v>56.41</v>
      </c>
      <c r="Q1197" s="10" t="s">
        <v>8314</v>
      </c>
      <c r="R1197" t="s">
        <v>8315</v>
      </c>
      <c r="S1197" s="14">
        <f t="shared" si="93"/>
        <v>42072.488182870366</v>
      </c>
      <c r="T1197" s="14">
        <f t="shared" si="94"/>
        <v>42297.748067129629</v>
      </c>
      <c r="U1197">
        <f t="shared" si="90"/>
        <v>2015</v>
      </c>
    </row>
    <row r="1198" spans="1:21" ht="60" hidden="1" x14ac:dyDescent="0.25">
      <c r="A1198">
        <v>1195</v>
      </c>
      <c r="B1198" s="3" t="s">
        <v>1196</v>
      </c>
      <c r="C1198" s="3" t="s">
        <v>5305</v>
      </c>
      <c r="D1198" s="6">
        <v>10000</v>
      </c>
      <c r="E1198" s="8">
        <v>13500</v>
      </c>
      <c r="F1198" t="s">
        <v>8218</v>
      </c>
      <c r="G1198" t="s">
        <v>8236</v>
      </c>
      <c r="H1198" t="s">
        <v>8248</v>
      </c>
      <c r="I1198">
        <v>1450602000</v>
      </c>
      <c r="J1198">
        <v>1445415653</v>
      </c>
      <c r="K1198" t="b">
        <v>0</v>
      </c>
      <c r="L1198">
        <v>170</v>
      </c>
      <c r="M1198" t="b">
        <v>1</v>
      </c>
      <c r="N1198" t="s">
        <v>8283</v>
      </c>
      <c r="O1198">
        <f t="shared" si="91"/>
        <v>135</v>
      </c>
      <c r="P1198">
        <f t="shared" si="92"/>
        <v>79.41</v>
      </c>
      <c r="Q1198" s="10" t="s">
        <v>8314</v>
      </c>
      <c r="R1198" t="s">
        <v>8315</v>
      </c>
      <c r="S1198" s="14">
        <f t="shared" si="93"/>
        <v>42298.34783564815</v>
      </c>
      <c r="T1198" s="14">
        <f t="shared" si="94"/>
        <v>42138.506377314814</v>
      </c>
      <c r="U1198">
        <f t="shared" si="90"/>
        <v>2015</v>
      </c>
    </row>
    <row r="1199" spans="1:21" ht="30" hidden="1" x14ac:dyDescent="0.25">
      <c r="A1199">
        <v>1196</v>
      </c>
      <c r="B1199" s="3" t="s">
        <v>1197</v>
      </c>
      <c r="C1199" s="3" t="s">
        <v>5306</v>
      </c>
      <c r="D1199" s="6">
        <v>14500</v>
      </c>
      <c r="E1199" s="8">
        <v>39137</v>
      </c>
      <c r="F1199" t="s">
        <v>8218</v>
      </c>
      <c r="G1199" t="s">
        <v>8224</v>
      </c>
      <c r="H1199" t="s">
        <v>8246</v>
      </c>
      <c r="I1199">
        <v>1450467539</v>
      </c>
      <c r="J1199">
        <v>1447875539</v>
      </c>
      <c r="K1199" t="b">
        <v>0</v>
      </c>
      <c r="L1199">
        <v>512</v>
      </c>
      <c r="M1199" t="b">
        <v>1</v>
      </c>
      <c r="N1199" t="s">
        <v>8283</v>
      </c>
      <c r="O1199">
        <f t="shared" si="91"/>
        <v>270</v>
      </c>
      <c r="P1199">
        <f t="shared" si="92"/>
        <v>76.44</v>
      </c>
      <c r="Q1199" s="10" t="s">
        <v>8314</v>
      </c>
      <c r="R1199" t="s">
        <v>8315</v>
      </c>
      <c r="S1199" s="14">
        <f t="shared" si="93"/>
        <v>42326.818738425922</v>
      </c>
      <c r="T1199" s="14">
        <f t="shared" si="94"/>
        <v>42772.776076388895</v>
      </c>
      <c r="U1199">
        <f t="shared" si="90"/>
        <v>2015</v>
      </c>
    </row>
    <row r="1200" spans="1:21" ht="60" hidden="1" x14ac:dyDescent="0.25">
      <c r="A1200">
        <v>1197</v>
      </c>
      <c r="B1200" s="3" t="s">
        <v>1198</v>
      </c>
      <c r="C1200" s="3" t="s">
        <v>5307</v>
      </c>
      <c r="D1200" s="6">
        <v>15000</v>
      </c>
      <c r="E1200" s="8">
        <v>37994</v>
      </c>
      <c r="F1200" t="s">
        <v>8218</v>
      </c>
      <c r="G1200" t="s">
        <v>8223</v>
      </c>
      <c r="H1200" t="s">
        <v>8245</v>
      </c>
      <c r="I1200">
        <v>1465797540</v>
      </c>
      <c r="J1200">
        <v>1463155034</v>
      </c>
      <c r="K1200" t="b">
        <v>0</v>
      </c>
      <c r="L1200">
        <v>314</v>
      </c>
      <c r="M1200" t="b">
        <v>1</v>
      </c>
      <c r="N1200" t="s">
        <v>8283</v>
      </c>
      <c r="O1200">
        <f t="shared" si="91"/>
        <v>253</v>
      </c>
      <c r="P1200">
        <f t="shared" si="92"/>
        <v>121</v>
      </c>
      <c r="Q1200" s="10" t="s">
        <v>8314</v>
      </c>
      <c r="R1200" t="s">
        <v>8315</v>
      </c>
      <c r="S1200" s="14">
        <f t="shared" si="93"/>
        <v>42503.66474537037</v>
      </c>
      <c r="T1200" s="14">
        <f t="shared" si="94"/>
        <v>42430.430243055554</v>
      </c>
      <c r="U1200">
        <f t="shared" si="90"/>
        <v>2016</v>
      </c>
    </row>
    <row r="1201" spans="1:21" ht="60" hidden="1" x14ac:dyDescent="0.25">
      <c r="A1201">
        <v>1198</v>
      </c>
      <c r="B1201" s="3" t="s">
        <v>1199</v>
      </c>
      <c r="C1201" s="3" t="s">
        <v>5308</v>
      </c>
      <c r="D1201" s="6">
        <v>3500</v>
      </c>
      <c r="E1201" s="8">
        <v>9121</v>
      </c>
      <c r="F1201" t="s">
        <v>8218</v>
      </c>
      <c r="G1201" t="s">
        <v>8223</v>
      </c>
      <c r="H1201" t="s">
        <v>8245</v>
      </c>
      <c r="I1201">
        <v>1451530800</v>
      </c>
      <c r="J1201">
        <v>1448463086</v>
      </c>
      <c r="K1201" t="b">
        <v>0</v>
      </c>
      <c r="L1201">
        <v>167</v>
      </c>
      <c r="M1201" t="b">
        <v>1</v>
      </c>
      <c r="N1201" t="s">
        <v>8283</v>
      </c>
      <c r="O1201">
        <f t="shared" si="91"/>
        <v>261</v>
      </c>
      <c r="P1201">
        <f t="shared" si="92"/>
        <v>54.62</v>
      </c>
      <c r="Q1201" s="10" t="s">
        <v>8314</v>
      </c>
      <c r="R1201" t="s">
        <v>8315</v>
      </c>
      <c r="S1201" s="14">
        <f t="shared" si="93"/>
        <v>42333.619050925925</v>
      </c>
      <c r="T1201" s="14">
        <f t="shared" si="94"/>
        <v>42423.709074074075</v>
      </c>
      <c r="U1201">
        <f t="shared" si="90"/>
        <v>2015</v>
      </c>
    </row>
    <row r="1202" spans="1:21" ht="60" hidden="1" x14ac:dyDescent="0.25">
      <c r="A1202">
        <v>1199</v>
      </c>
      <c r="B1202" s="3" t="s">
        <v>1200</v>
      </c>
      <c r="C1202" s="3" t="s">
        <v>5309</v>
      </c>
      <c r="D1202" s="6">
        <v>2658</v>
      </c>
      <c r="E1202" s="8">
        <v>2693</v>
      </c>
      <c r="F1202" t="s">
        <v>8218</v>
      </c>
      <c r="G1202" t="s">
        <v>8224</v>
      </c>
      <c r="H1202" t="s">
        <v>8246</v>
      </c>
      <c r="I1202">
        <v>1436380200</v>
      </c>
      <c r="J1202">
        <v>1433615400</v>
      </c>
      <c r="K1202" t="b">
        <v>0</v>
      </c>
      <c r="L1202">
        <v>9</v>
      </c>
      <c r="M1202" t="b">
        <v>1</v>
      </c>
      <c r="N1202" t="s">
        <v>8283</v>
      </c>
      <c r="O1202">
        <f t="shared" si="91"/>
        <v>101</v>
      </c>
      <c r="P1202">
        <f t="shared" si="92"/>
        <v>299.22000000000003</v>
      </c>
      <c r="Q1202" s="10" t="s">
        <v>8314</v>
      </c>
      <c r="R1202" t="s">
        <v>8315</v>
      </c>
      <c r="S1202" s="14">
        <f t="shared" si="93"/>
        <v>42161.770833333328</v>
      </c>
      <c r="T1202" s="14">
        <f t="shared" si="94"/>
        <v>42761.846122685187</v>
      </c>
      <c r="U1202">
        <f t="shared" si="90"/>
        <v>2015</v>
      </c>
    </row>
    <row r="1203" spans="1:21" ht="60" hidden="1" x14ac:dyDescent="0.25">
      <c r="A1203">
        <v>1200</v>
      </c>
      <c r="B1203" s="3" t="s">
        <v>1201</v>
      </c>
      <c r="C1203" s="3" t="s">
        <v>5310</v>
      </c>
      <c r="D1203" s="6">
        <v>4800</v>
      </c>
      <c r="E1203" s="8">
        <v>6029</v>
      </c>
      <c r="F1203" t="s">
        <v>8218</v>
      </c>
      <c r="G1203" t="s">
        <v>8223</v>
      </c>
      <c r="H1203" t="s">
        <v>8245</v>
      </c>
      <c r="I1203">
        <v>1429183656</v>
      </c>
      <c r="J1203">
        <v>1427369256</v>
      </c>
      <c r="K1203" t="b">
        <v>0</v>
      </c>
      <c r="L1203">
        <v>103</v>
      </c>
      <c r="M1203" t="b">
        <v>1</v>
      </c>
      <c r="N1203" t="s">
        <v>8283</v>
      </c>
      <c r="O1203">
        <f t="shared" si="91"/>
        <v>126</v>
      </c>
      <c r="P1203">
        <f t="shared" si="92"/>
        <v>58.53</v>
      </c>
      <c r="Q1203" s="10" t="s">
        <v>8314</v>
      </c>
      <c r="R1203" t="s">
        <v>8315</v>
      </c>
      <c r="S1203" s="14">
        <f t="shared" si="93"/>
        <v>42089.477500000001</v>
      </c>
      <c r="T1203" s="14">
        <f t="shared" si="94"/>
        <v>42132.941805555558</v>
      </c>
      <c r="U1203">
        <f t="shared" si="90"/>
        <v>2015</v>
      </c>
    </row>
    <row r="1204" spans="1:21" ht="60" hidden="1" x14ac:dyDescent="0.25">
      <c r="A1204">
        <v>1201</v>
      </c>
      <c r="B1204" s="3" t="s">
        <v>1202</v>
      </c>
      <c r="C1204" s="3" t="s">
        <v>5311</v>
      </c>
      <c r="D1204" s="6">
        <v>6000</v>
      </c>
      <c r="E1204" s="8">
        <v>6146.27</v>
      </c>
      <c r="F1204" t="s">
        <v>8218</v>
      </c>
      <c r="G1204" t="s">
        <v>8224</v>
      </c>
      <c r="H1204" t="s">
        <v>8246</v>
      </c>
      <c r="I1204">
        <v>1468593246</v>
      </c>
      <c r="J1204">
        <v>1466001246</v>
      </c>
      <c r="K1204" t="b">
        <v>0</v>
      </c>
      <c r="L1204">
        <v>111</v>
      </c>
      <c r="M1204" t="b">
        <v>1</v>
      </c>
      <c r="N1204" t="s">
        <v>8283</v>
      </c>
      <c r="O1204">
        <f t="shared" si="91"/>
        <v>102</v>
      </c>
      <c r="P1204">
        <f t="shared" si="92"/>
        <v>55.37</v>
      </c>
      <c r="Q1204" s="10" t="s">
        <v>8314</v>
      </c>
      <c r="R1204" t="s">
        <v>8315</v>
      </c>
      <c r="S1204" s="14">
        <f t="shared" si="93"/>
        <v>42536.60701388889</v>
      </c>
      <c r="T1204" s="14">
        <f t="shared" si="94"/>
        <v>42515.866446759261</v>
      </c>
      <c r="U1204">
        <f t="shared" si="90"/>
        <v>2016</v>
      </c>
    </row>
    <row r="1205" spans="1:21" ht="60" hidden="1" x14ac:dyDescent="0.25">
      <c r="A1205">
        <v>1202</v>
      </c>
      <c r="B1205" s="3" t="s">
        <v>1203</v>
      </c>
      <c r="C1205" s="3" t="s">
        <v>5312</v>
      </c>
      <c r="D1205" s="6">
        <v>25000</v>
      </c>
      <c r="E1205" s="8">
        <v>49811</v>
      </c>
      <c r="F1205" t="s">
        <v>8218</v>
      </c>
      <c r="G1205" t="s">
        <v>8225</v>
      </c>
      <c r="H1205" t="s">
        <v>8247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8283</v>
      </c>
      <c r="O1205">
        <f t="shared" si="91"/>
        <v>199</v>
      </c>
      <c r="P1205">
        <f t="shared" si="92"/>
        <v>183.8</v>
      </c>
      <c r="Q1205" s="10" t="s">
        <v>8314</v>
      </c>
      <c r="R1205" t="s">
        <v>8315</v>
      </c>
      <c r="S1205" s="14">
        <f t="shared" si="93"/>
        <v>42152.288819444439</v>
      </c>
      <c r="T1205" s="14">
        <f t="shared" si="94"/>
        <v>42318.950173611112</v>
      </c>
      <c r="U1205">
        <f t="shared" si="90"/>
        <v>2015</v>
      </c>
    </row>
    <row r="1206" spans="1:21" ht="45" hidden="1" x14ac:dyDescent="0.25">
      <c r="A1206">
        <v>1203</v>
      </c>
      <c r="B1206" s="3" t="s">
        <v>1204</v>
      </c>
      <c r="C1206" s="3" t="s">
        <v>5313</v>
      </c>
      <c r="D1206" s="6">
        <v>16300</v>
      </c>
      <c r="E1206" s="8">
        <v>16700</v>
      </c>
      <c r="F1206" t="s">
        <v>8218</v>
      </c>
      <c r="G1206" t="s">
        <v>8223</v>
      </c>
      <c r="H1206" t="s">
        <v>8245</v>
      </c>
      <c r="I1206">
        <v>1433083527</v>
      </c>
      <c r="J1206">
        <v>1430491527</v>
      </c>
      <c r="K1206" t="b">
        <v>0</v>
      </c>
      <c r="L1206">
        <v>101</v>
      </c>
      <c r="M1206" t="b">
        <v>1</v>
      </c>
      <c r="N1206" t="s">
        <v>8283</v>
      </c>
      <c r="O1206">
        <f t="shared" si="91"/>
        <v>102</v>
      </c>
      <c r="P1206">
        <f t="shared" si="92"/>
        <v>165.35</v>
      </c>
      <c r="Q1206" s="10" t="s">
        <v>8314</v>
      </c>
      <c r="R1206" t="s">
        <v>8315</v>
      </c>
      <c r="S1206" s="14">
        <f t="shared" si="93"/>
        <v>42125.614895833336</v>
      </c>
      <c r="T1206" s="14">
        <f t="shared" si="94"/>
        <v>42731.755787037036</v>
      </c>
      <c r="U1206">
        <f t="shared" si="90"/>
        <v>2015</v>
      </c>
    </row>
    <row r="1207" spans="1:21" ht="45" hidden="1" x14ac:dyDescent="0.25">
      <c r="A1207">
        <v>1204</v>
      </c>
      <c r="B1207" s="3" t="s">
        <v>1205</v>
      </c>
      <c r="C1207" s="3" t="s">
        <v>5314</v>
      </c>
      <c r="D1207" s="6">
        <v>13000</v>
      </c>
      <c r="E1207" s="8">
        <v>13383</v>
      </c>
      <c r="F1207" t="s">
        <v>8218</v>
      </c>
      <c r="G1207" t="s">
        <v>8223</v>
      </c>
      <c r="H1207" t="s">
        <v>8245</v>
      </c>
      <c r="I1207">
        <v>1449205200</v>
      </c>
      <c r="J1207">
        <v>1445363833</v>
      </c>
      <c r="K1207" t="b">
        <v>0</v>
      </c>
      <c r="L1207">
        <v>57</v>
      </c>
      <c r="M1207" t="b">
        <v>1</v>
      </c>
      <c r="N1207" t="s">
        <v>8283</v>
      </c>
      <c r="O1207">
        <f t="shared" si="91"/>
        <v>103</v>
      </c>
      <c r="P1207">
        <f t="shared" si="92"/>
        <v>234.79</v>
      </c>
      <c r="Q1207" s="10" t="s">
        <v>8314</v>
      </c>
      <c r="R1207" t="s">
        <v>8315</v>
      </c>
      <c r="S1207" s="14">
        <f t="shared" si="93"/>
        <v>42297.748067129629</v>
      </c>
      <c r="T1207" s="14">
        <f t="shared" si="94"/>
        <v>42104.840335648143</v>
      </c>
      <c r="U1207">
        <f t="shared" si="90"/>
        <v>2015</v>
      </c>
    </row>
    <row r="1208" spans="1:21" ht="60" hidden="1" x14ac:dyDescent="0.25">
      <c r="A1208">
        <v>1205</v>
      </c>
      <c r="B1208" s="3" t="s">
        <v>1206</v>
      </c>
      <c r="C1208" s="3" t="s">
        <v>5315</v>
      </c>
      <c r="D1208" s="6">
        <v>13000</v>
      </c>
      <c r="E1208" s="8">
        <v>13112</v>
      </c>
      <c r="F1208" t="s">
        <v>8218</v>
      </c>
      <c r="G1208" t="s">
        <v>8235</v>
      </c>
      <c r="H1208" t="s">
        <v>8248</v>
      </c>
      <c r="I1208">
        <v>1434197351</v>
      </c>
      <c r="J1208">
        <v>1431605351</v>
      </c>
      <c r="K1208" t="b">
        <v>0</v>
      </c>
      <c r="L1208">
        <v>62</v>
      </c>
      <c r="M1208" t="b">
        <v>1</v>
      </c>
      <c r="N1208" t="s">
        <v>8283</v>
      </c>
      <c r="O1208">
        <f t="shared" si="91"/>
        <v>101</v>
      </c>
      <c r="P1208">
        <f t="shared" si="92"/>
        <v>211.48</v>
      </c>
      <c r="Q1208" s="10" t="s">
        <v>8314</v>
      </c>
      <c r="R1208" t="s">
        <v>8315</v>
      </c>
      <c r="S1208" s="14">
        <f t="shared" si="93"/>
        <v>42138.506377314814</v>
      </c>
      <c r="T1208" s="14">
        <f t="shared" si="94"/>
        <v>41759.923101851848</v>
      </c>
      <c r="U1208">
        <f t="shared" si="90"/>
        <v>2015</v>
      </c>
    </row>
    <row r="1209" spans="1:21" ht="60" hidden="1" x14ac:dyDescent="0.25">
      <c r="A1209">
        <v>1206</v>
      </c>
      <c r="B1209" s="3" t="s">
        <v>1207</v>
      </c>
      <c r="C1209" s="3" t="s">
        <v>5316</v>
      </c>
      <c r="D1209" s="6">
        <v>900</v>
      </c>
      <c r="E1209" s="8">
        <v>1035</v>
      </c>
      <c r="F1209" t="s">
        <v>8218</v>
      </c>
      <c r="G1209" t="s">
        <v>8238</v>
      </c>
      <c r="H1209" t="s">
        <v>8248</v>
      </c>
      <c r="I1209">
        <v>1489238940</v>
      </c>
      <c r="J1209">
        <v>1486406253</v>
      </c>
      <c r="K1209" t="b">
        <v>0</v>
      </c>
      <c r="L1209">
        <v>32</v>
      </c>
      <c r="M1209" t="b">
        <v>1</v>
      </c>
      <c r="N1209" t="s">
        <v>8283</v>
      </c>
      <c r="O1209">
        <f t="shared" si="91"/>
        <v>115</v>
      </c>
      <c r="P1209">
        <f t="shared" si="92"/>
        <v>32.340000000000003</v>
      </c>
      <c r="Q1209" s="10" t="s">
        <v>8314</v>
      </c>
      <c r="R1209" t="s">
        <v>8315</v>
      </c>
      <c r="S1209" s="14">
        <f t="shared" si="93"/>
        <v>42772.776076388895</v>
      </c>
      <c r="T1209" s="14">
        <f t="shared" si="94"/>
        <v>42247.616400462968</v>
      </c>
      <c r="U1209">
        <f t="shared" si="90"/>
        <v>2017</v>
      </c>
    </row>
    <row r="1210" spans="1:21" ht="30" hidden="1" x14ac:dyDescent="0.25">
      <c r="A1210">
        <v>1207</v>
      </c>
      <c r="B1210" s="3" t="s">
        <v>1208</v>
      </c>
      <c r="C1210" s="3" t="s">
        <v>5317</v>
      </c>
      <c r="D1210" s="6">
        <v>16700</v>
      </c>
      <c r="E1210" s="8">
        <v>17396</v>
      </c>
      <c r="F1210" t="s">
        <v>8218</v>
      </c>
      <c r="G1210" t="s">
        <v>8236</v>
      </c>
      <c r="H1210" t="s">
        <v>8248</v>
      </c>
      <c r="I1210">
        <v>1459418400</v>
      </c>
      <c r="J1210">
        <v>1456827573</v>
      </c>
      <c r="K1210" t="b">
        <v>0</v>
      </c>
      <c r="L1210">
        <v>141</v>
      </c>
      <c r="M1210" t="b">
        <v>1</v>
      </c>
      <c r="N1210" t="s">
        <v>8283</v>
      </c>
      <c r="O1210">
        <f t="shared" si="91"/>
        <v>104</v>
      </c>
      <c r="P1210">
        <f t="shared" si="92"/>
        <v>123.38</v>
      </c>
      <c r="Q1210" s="10" t="s">
        <v>8314</v>
      </c>
      <c r="R1210" t="s">
        <v>8315</v>
      </c>
      <c r="S1210" s="14">
        <f t="shared" si="93"/>
        <v>42430.430243055554</v>
      </c>
      <c r="T1210" s="14">
        <f t="shared" si="94"/>
        <v>42535.809490740736</v>
      </c>
      <c r="U1210">
        <f t="shared" si="90"/>
        <v>2016</v>
      </c>
    </row>
    <row r="1211" spans="1:21" ht="60" hidden="1" x14ac:dyDescent="0.25">
      <c r="A1211">
        <v>1208</v>
      </c>
      <c r="B1211" s="3" t="s">
        <v>1209</v>
      </c>
      <c r="C1211" s="3" t="s">
        <v>5318</v>
      </c>
      <c r="D1211" s="6">
        <v>10000</v>
      </c>
      <c r="E1211" s="8">
        <v>15530</v>
      </c>
      <c r="F1211" t="s">
        <v>8218</v>
      </c>
      <c r="G1211" t="s">
        <v>8223</v>
      </c>
      <c r="H1211" t="s">
        <v>8245</v>
      </c>
      <c r="I1211">
        <v>1458835264</v>
      </c>
      <c r="J1211">
        <v>1456246864</v>
      </c>
      <c r="K1211" t="b">
        <v>0</v>
      </c>
      <c r="L1211">
        <v>75</v>
      </c>
      <c r="M1211" t="b">
        <v>1</v>
      </c>
      <c r="N1211" t="s">
        <v>8283</v>
      </c>
      <c r="O1211">
        <f t="shared" si="91"/>
        <v>155</v>
      </c>
      <c r="P1211">
        <f t="shared" si="92"/>
        <v>207.07</v>
      </c>
      <c r="Q1211" s="10" t="s">
        <v>8314</v>
      </c>
      <c r="R1211" t="s">
        <v>8315</v>
      </c>
      <c r="S1211" s="14">
        <f t="shared" si="93"/>
        <v>42423.709074074075</v>
      </c>
      <c r="T1211" s="14">
        <f t="shared" si="94"/>
        <v>42278.662037037036</v>
      </c>
      <c r="U1211">
        <f t="shared" si="90"/>
        <v>2016</v>
      </c>
    </row>
    <row r="1212" spans="1:21" ht="60" hidden="1" x14ac:dyDescent="0.25">
      <c r="A1212">
        <v>1209</v>
      </c>
      <c r="B1212" s="3" t="s">
        <v>1210</v>
      </c>
      <c r="C1212" s="3" t="s">
        <v>5319</v>
      </c>
      <c r="D1212" s="6">
        <v>6000</v>
      </c>
      <c r="E1212" s="8">
        <v>6360</v>
      </c>
      <c r="F1212" t="s">
        <v>8218</v>
      </c>
      <c r="G1212" t="s">
        <v>8223</v>
      </c>
      <c r="H1212" t="s">
        <v>8245</v>
      </c>
      <c r="I1212">
        <v>1488053905</v>
      </c>
      <c r="J1212">
        <v>1485461905</v>
      </c>
      <c r="K1212" t="b">
        <v>0</v>
      </c>
      <c r="L1212">
        <v>46</v>
      </c>
      <c r="M1212" t="b">
        <v>1</v>
      </c>
      <c r="N1212" t="s">
        <v>8283</v>
      </c>
      <c r="O1212">
        <f t="shared" si="91"/>
        <v>106</v>
      </c>
      <c r="P1212">
        <f t="shared" si="92"/>
        <v>138.26</v>
      </c>
      <c r="Q1212" s="10" t="s">
        <v>8314</v>
      </c>
      <c r="R1212" t="s">
        <v>8315</v>
      </c>
      <c r="S1212" s="14">
        <f t="shared" si="93"/>
        <v>42761.846122685187</v>
      </c>
      <c r="T1212" s="14">
        <f t="shared" si="94"/>
        <v>42633.461956018517</v>
      </c>
      <c r="U1212">
        <f t="shared" si="90"/>
        <v>2017</v>
      </c>
    </row>
    <row r="1213" spans="1:21" ht="30" hidden="1" x14ac:dyDescent="0.25">
      <c r="A1213">
        <v>1210</v>
      </c>
      <c r="B1213" s="3" t="s">
        <v>1211</v>
      </c>
      <c r="C1213" s="3" t="s">
        <v>5320</v>
      </c>
      <c r="D1213" s="6">
        <v>20000</v>
      </c>
      <c r="E1213" s="8">
        <v>50863</v>
      </c>
      <c r="F1213" t="s">
        <v>8218</v>
      </c>
      <c r="G1213" t="s">
        <v>8234</v>
      </c>
      <c r="H1213" t="s">
        <v>8254</v>
      </c>
      <c r="I1213">
        <v>1433106000</v>
      </c>
      <c r="J1213">
        <v>1431124572</v>
      </c>
      <c r="K1213" t="b">
        <v>0</v>
      </c>
      <c r="L1213">
        <v>103</v>
      </c>
      <c r="M1213" t="b">
        <v>1</v>
      </c>
      <c r="N1213" t="s">
        <v>8283</v>
      </c>
      <c r="O1213">
        <f t="shared" si="91"/>
        <v>254</v>
      </c>
      <c r="P1213">
        <f t="shared" si="92"/>
        <v>493.82</v>
      </c>
      <c r="Q1213" s="10" t="s">
        <v>8314</v>
      </c>
      <c r="R1213" t="s">
        <v>8315</v>
      </c>
      <c r="S1213" s="14">
        <f t="shared" si="93"/>
        <v>42132.941805555558</v>
      </c>
      <c r="T1213" s="14">
        <f t="shared" si="94"/>
        <v>42211.628611111111</v>
      </c>
      <c r="U1213">
        <f t="shared" si="90"/>
        <v>2015</v>
      </c>
    </row>
    <row r="1214" spans="1:21" ht="60" hidden="1" x14ac:dyDescent="0.25">
      <c r="A1214">
        <v>1211</v>
      </c>
      <c r="B1214" s="3" t="s">
        <v>1212</v>
      </c>
      <c r="C1214" s="3" t="s">
        <v>5321</v>
      </c>
      <c r="D1214" s="6">
        <v>1000</v>
      </c>
      <c r="E1214" s="8">
        <v>1011</v>
      </c>
      <c r="F1214" t="s">
        <v>8218</v>
      </c>
      <c r="G1214" t="s">
        <v>8228</v>
      </c>
      <c r="H1214" t="s">
        <v>8250</v>
      </c>
      <c r="I1214">
        <v>1465505261</v>
      </c>
      <c r="J1214">
        <v>1464209261</v>
      </c>
      <c r="K1214" t="b">
        <v>0</v>
      </c>
      <c r="L1214">
        <v>6</v>
      </c>
      <c r="M1214" t="b">
        <v>1</v>
      </c>
      <c r="N1214" t="s">
        <v>8283</v>
      </c>
      <c r="O1214">
        <f t="shared" si="91"/>
        <v>101</v>
      </c>
      <c r="P1214">
        <f t="shared" si="92"/>
        <v>168.5</v>
      </c>
      <c r="Q1214" s="10" t="s">
        <v>8314</v>
      </c>
      <c r="R1214" t="s">
        <v>8315</v>
      </c>
      <c r="S1214" s="14">
        <f t="shared" si="93"/>
        <v>42515.866446759261</v>
      </c>
      <c r="T1214" s="14">
        <f t="shared" si="94"/>
        <v>42680.47555555556</v>
      </c>
      <c r="U1214">
        <f t="shared" si="90"/>
        <v>2016</v>
      </c>
    </row>
    <row r="1215" spans="1:21" ht="60" hidden="1" x14ac:dyDescent="0.25">
      <c r="A1215">
        <v>1212</v>
      </c>
      <c r="B1215" s="3" t="s">
        <v>1213</v>
      </c>
      <c r="C1215" s="3" t="s">
        <v>5322</v>
      </c>
      <c r="D1215" s="6">
        <v>2500</v>
      </c>
      <c r="E1215" s="8">
        <v>3226</v>
      </c>
      <c r="F1215" t="s">
        <v>8218</v>
      </c>
      <c r="G1215" t="s">
        <v>8223</v>
      </c>
      <c r="H1215" t="s">
        <v>8245</v>
      </c>
      <c r="I1215">
        <v>1448586000</v>
      </c>
      <c r="J1215">
        <v>1447195695</v>
      </c>
      <c r="K1215" t="b">
        <v>0</v>
      </c>
      <c r="L1215">
        <v>83</v>
      </c>
      <c r="M1215" t="b">
        <v>1</v>
      </c>
      <c r="N1215" t="s">
        <v>8283</v>
      </c>
      <c r="O1215">
        <f t="shared" si="91"/>
        <v>129</v>
      </c>
      <c r="P1215">
        <f t="shared" si="92"/>
        <v>38.869999999999997</v>
      </c>
      <c r="Q1215" s="10" t="s">
        <v>8314</v>
      </c>
      <c r="R1215" t="s">
        <v>8315</v>
      </c>
      <c r="S1215" s="14">
        <f t="shared" si="93"/>
        <v>42318.950173611112</v>
      </c>
      <c r="T1215" s="14">
        <f t="shared" si="94"/>
        <v>42430.720451388886</v>
      </c>
      <c r="U1215">
        <f t="shared" si="90"/>
        <v>2015</v>
      </c>
    </row>
    <row r="1216" spans="1:21" ht="60" hidden="1" x14ac:dyDescent="0.25">
      <c r="A1216">
        <v>1213</v>
      </c>
      <c r="B1216" s="3" t="s">
        <v>1214</v>
      </c>
      <c r="C1216" s="3" t="s">
        <v>5323</v>
      </c>
      <c r="D1216" s="6">
        <v>6500</v>
      </c>
      <c r="E1216" s="8">
        <v>6645</v>
      </c>
      <c r="F1216" t="s">
        <v>8218</v>
      </c>
      <c r="G1216" t="s">
        <v>8224</v>
      </c>
      <c r="H1216" t="s">
        <v>8246</v>
      </c>
      <c r="I1216">
        <v>1485886100</v>
      </c>
      <c r="J1216">
        <v>1482862100</v>
      </c>
      <c r="K1216" t="b">
        <v>0</v>
      </c>
      <c r="L1216">
        <v>108</v>
      </c>
      <c r="M1216" t="b">
        <v>1</v>
      </c>
      <c r="N1216" t="s">
        <v>8283</v>
      </c>
      <c r="O1216">
        <f t="shared" si="91"/>
        <v>102</v>
      </c>
      <c r="P1216">
        <f t="shared" si="92"/>
        <v>61.53</v>
      </c>
      <c r="Q1216" s="10" t="s">
        <v>8314</v>
      </c>
      <c r="R1216" t="s">
        <v>8315</v>
      </c>
      <c r="S1216" s="14">
        <f t="shared" si="93"/>
        <v>42731.755787037036</v>
      </c>
      <c r="T1216" s="14">
        <f t="shared" si="94"/>
        <v>42654.177187499998</v>
      </c>
      <c r="U1216">
        <f t="shared" si="90"/>
        <v>2016</v>
      </c>
    </row>
    <row r="1217" spans="1:21" ht="60" hidden="1" x14ac:dyDescent="0.25">
      <c r="A1217">
        <v>1214</v>
      </c>
      <c r="B1217" s="3" t="s">
        <v>1215</v>
      </c>
      <c r="C1217" s="3" t="s">
        <v>5324</v>
      </c>
      <c r="D1217" s="6">
        <v>2000</v>
      </c>
      <c r="E1217" s="8">
        <v>2636</v>
      </c>
      <c r="F1217" t="s">
        <v>8218</v>
      </c>
      <c r="G1217" t="s">
        <v>8223</v>
      </c>
      <c r="H1217" t="s">
        <v>8245</v>
      </c>
      <c r="I1217">
        <v>1433880605</v>
      </c>
      <c r="J1217">
        <v>1428696605</v>
      </c>
      <c r="K1217" t="b">
        <v>0</v>
      </c>
      <c r="L1217">
        <v>25</v>
      </c>
      <c r="M1217" t="b">
        <v>1</v>
      </c>
      <c r="N1217" t="s">
        <v>8283</v>
      </c>
      <c r="O1217">
        <f t="shared" si="91"/>
        <v>132</v>
      </c>
      <c r="P1217">
        <f t="shared" si="92"/>
        <v>105.44</v>
      </c>
      <c r="Q1217" s="10" t="s">
        <v>8314</v>
      </c>
      <c r="R1217" t="s">
        <v>8315</v>
      </c>
      <c r="S1217" s="14">
        <f t="shared" si="93"/>
        <v>42104.840335648143</v>
      </c>
      <c r="T1217" s="14">
        <f t="shared" si="94"/>
        <v>41736.549791666665</v>
      </c>
      <c r="U1217">
        <f t="shared" si="90"/>
        <v>2015</v>
      </c>
    </row>
    <row r="1218" spans="1:21" ht="60" hidden="1" x14ac:dyDescent="0.25">
      <c r="A1218">
        <v>1215</v>
      </c>
      <c r="B1218" s="3" t="s">
        <v>1216</v>
      </c>
      <c r="C1218" s="3" t="s">
        <v>5325</v>
      </c>
      <c r="D1218" s="6">
        <v>5000</v>
      </c>
      <c r="E1218" s="8">
        <v>39304.01</v>
      </c>
      <c r="F1218" t="s">
        <v>8218</v>
      </c>
      <c r="G1218" t="s">
        <v>8223</v>
      </c>
      <c r="H1218" t="s">
        <v>8245</v>
      </c>
      <c r="I1218">
        <v>1401487756</v>
      </c>
      <c r="J1218">
        <v>1398895756</v>
      </c>
      <c r="K1218" t="b">
        <v>0</v>
      </c>
      <c r="L1218">
        <v>549</v>
      </c>
      <c r="M1218" t="b">
        <v>1</v>
      </c>
      <c r="N1218" t="s">
        <v>8283</v>
      </c>
      <c r="O1218">
        <f t="shared" si="91"/>
        <v>786</v>
      </c>
      <c r="P1218">
        <f t="shared" si="92"/>
        <v>71.59</v>
      </c>
      <c r="Q1218" s="10" t="s">
        <v>8314</v>
      </c>
      <c r="R1218" t="s">
        <v>8315</v>
      </c>
      <c r="S1218" s="14">
        <f t="shared" si="93"/>
        <v>41759.923101851848</v>
      </c>
      <c r="T1218" s="14">
        <f t="shared" si="94"/>
        <v>41509.905995370369</v>
      </c>
      <c r="U1218">
        <f t="shared" si="90"/>
        <v>2014</v>
      </c>
    </row>
    <row r="1219" spans="1:21" ht="30" hidden="1" x14ac:dyDescent="0.25">
      <c r="A1219">
        <v>1216</v>
      </c>
      <c r="B1219" s="3" t="s">
        <v>1217</v>
      </c>
      <c r="C1219" s="3" t="s">
        <v>5326</v>
      </c>
      <c r="D1219" s="6">
        <v>14000</v>
      </c>
      <c r="E1219" s="8">
        <v>20398</v>
      </c>
      <c r="F1219" t="s">
        <v>8218</v>
      </c>
      <c r="G1219" t="s">
        <v>8223</v>
      </c>
      <c r="H1219" t="s">
        <v>8245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8283</v>
      </c>
      <c r="O1219">
        <f t="shared" si="91"/>
        <v>146</v>
      </c>
      <c r="P1219">
        <f t="shared" si="92"/>
        <v>91.88</v>
      </c>
      <c r="Q1219" s="10" t="s">
        <v>8314</v>
      </c>
      <c r="R1219" t="s">
        <v>8315</v>
      </c>
      <c r="S1219" s="14">
        <f t="shared" si="93"/>
        <v>42247.616400462968</v>
      </c>
      <c r="T1219" s="14">
        <f t="shared" si="94"/>
        <v>41715.874780092592</v>
      </c>
      <c r="U1219">
        <f t="shared" ref="U1219:U1282" si="95">YEAR(S1219)</f>
        <v>2015</v>
      </c>
    </row>
    <row r="1220" spans="1:21" ht="45" hidden="1" x14ac:dyDescent="0.25">
      <c r="A1220">
        <v>1217</v>
      </c>
      <c r="B1220" s="3" t="s">
        <v>1218</v>
      </c>
      <c r="C1220" s="3" t="s">
        <v>5327</v>
      </c>
      <c r="D1220" s="6">
        <v>26500</v>
      </c>
      <c r="E1220" s="8">
        <v>27189</v>
      </c>
      <c r="F1220" t="s">
        <v>8218</v>
      </c>
      <c r="G1220" t="s">
        <v>8223</v>
      </c>
      <c r="H1220" t="s">
        <v>8245</v>
      </c>
      <c r="I1220">
        <v>1468524340</v>
      </c>
      <c r="J1220">
        <v>1465932340</v>
      </c>
      <c r="K1220" t="b">
        <v>0</v>
      </c>
      <c r="L1220">
        <v>183</v>
      </c>
      <c r="M1220" t="b">
        <v>1</v>
      </c>
      <c r="N1220" t="s">
        <v>8283</v>
      </c>
      <c r="O1220">
        <f t="shared" ref="O1220:O1283" si="96">ROUND(E1220/D1220*100,0)</f>
        <v>103</v>
      </c>
      <c r="P1220">
        <f t="shared" ref="P1220:P1283" si="97">IFERROR(ROUND(E1220/L1220,2),0)</f>
        <v>148.57</v>
      </c>
      <c r="Q1220" s="10" t="s">
        <v>8314</v>
      </c>
      <c r="R1220" t="s">
        <v>8315</v>
      </c>
      <c r="S1220" s="14">
        <f t="shared" ref="S1220:S1283" si="98">(((J1220/60)/60)/24)+DATE(1970,1,1)</f>
        <v>42535.809490740736</v>
      </c>
      <c r="T1220" s="14">
        <f t="shared" ref="T1220:T1283" si="99">(((J1230/60)/60)/24)+DATE(1970,1,1)</f>
        <v>41827.919166666667</v>
      </c>
      <c r="U1220">
        <f t="shared" si="95"/>
        <v>2016</v>
      </c>
    </row>
    <row r="1221" spans="1:21" ht="60" hidden="1" x14ac:dyDescent="0.25">
      <c r="A1221">
        <v>1218</v>
      </c>
      <c r="B1221" s="3" t="s">
        <v>1219</v>
      </c>
      <c r="C1221" s="3" t="s">
        <v>5328</v>
      </c>
      <c r="D1221" s="6">
        <v>9000</v>
      </c>
      <c r="E1221" s="8">
        <v>15505</v>
      </c>
      <c r="F1221" t="s">
        <v>8218</v>
      </c>
      <c r="G1221" t="s">
        <v>8223</v>
      </c>
      <c r="H1221" t="s">
        <v>8245</v>
      </c>
      <c r="I1221">
        <v>1446346800</v>
      </c>
      <c r="J1221">
        <v>1443714800</v>
      </c>
      <c r="K1221" t="b">
        <v>0</v>
      </c>
      <c r="L1221">
        <v>89</v>
      </c>
      <c r="M1221" t="b">
        <v>1</v>
      </c>
      <c r="N1221" t="s">
        <v>8283</v>
      </c>
      <c r="O1221">
        <f t="shared" si="96"/>
        <v>172</v>
      </c>
      <c r="P1221">
        <f t="shared" si="97"/>
        <v>174.21</v>
      </c>
      <c r="Q1221" s="10" t="s">
        <v>8314</v>
      </c>
      <c r="R1221" t="s">
        <v>8315</v>
      </c>
      <c r="S1221" s="14">
        <f t="shared" si="98"/>
        <v>42278.662037037036</v>
      </c>
      <c r="T1221" s="14">
        <f t="shared" si="99"/>
        <v>40754.729259259257</v>
      </c>
      <c r="U1221">
        <f t="shared" si="95"/>
        <v>2015</v>
      </c>
    </row>
    <row r="1222" spans="1:21" ht="45" hidden="1" x14ac:dyDescent="0.25">
      <c r="A1222">
        <v>1219</v>
      </c>
      <c r="B1222" s="3" t="s">
        <v>1220</v>
      </c>
      <c r="C1222" s="3" t="s">
        <v>5329</v>
      </c>
      <c r="D1222" s="6">
        <v>16350</v>
      </c>
      <c r="E1222" s="8">
        <v>26024</v>
      </c>
      <c r="F1222" t="s">
        <v>8218</v>
      </c>
      <c r="G1222" t="s">
        <v>8223</v>
      </c>
      <c r="H1222" t="s">
        <v>8245</v>
      </c>
      <c r="I1222">
        <v>1476961513</v>
      </c>
      <c r="J1222">
        <v>1474369513</v>
      </c>
      <c r="K1222" t="b">
        <v>0</v>
      </c>
      <c r="L1222">
        <v>253</v>
      </c>
      <c r="M1222" t="b">
        <v>1</v>
      </c>
      <c r="N1222" t="s">
        <v>8283</v>
      </c>
      <c r="O1222">
        <f t="shared" si="96"/>
        <v>159</v>
      </c>
      <c r="P1222">
        <f t="shared" si="97"/>
        <v>102.86</v>
      </c>
      <c r="Q1222" s="10" t="s">
        <v>8314</v>
      </c>
      <c r="R1222" t="s">
        <v>8315</v>
      </c>
      <c r="S1222" s="14">
        <f t="shared" si="98"/>
        <v>42633.461956018517</v>
      </c>
      <c r="T1222" s="14">
        <f t="shared" si="99"/>
        <v>40985.459803240738</v>
      </c>
      <c r="U1222">
        <f t="shared" si="95"/>
        <v>2016</v>
      </c>
    </row>
    <row r="1223" spans="1:21" ht="45" hidden="1" x14ac:dyDescent="0.25">
      <c r="A1223">
        <v>1220</v>
      </c>
      <c r="B1223" s="3" t="s">
        <v>1221</v>
      </c>
      <c r="C1223" s="3" t="s">
        <v>5330</v>
      </c>
      <c r="D1223" s="6">
        <v>15000</v>
      </c>
      <c r="E1223" s="8">
        <v>15565</v>
      </c>
      <c r="F1223" t="s">
        <v>8218</v>
      </c>
      <c r="G1223" t="s">
        <v>8235</v>
      </c>
      <c r="H1223" t="s">
        <v>8248</v>
      </c>
      <c r="I1223">
        <v>1440515112</v>
      </c>
      <c r="J1223">
        <v>1437923112</v>
      </c>
      <c r="K1223" t="b">
        <v>0</v>
      </c>
      <c r="L1223">
        <v>140</v>
      </c>
      <c r="M1223" t="b">
        <v>1</v>
      </c>
      <c r="N1223" t="s">
        <v>8283</v>
      </c>
      <c r="O1223">
        <f t="shared" si="96"/>
        <v>104</v>
      </c>
      <c r="P1223">
        <f t="shared" si="97"/>
        <v>111.18</v>
      </c>
      <c r="Q1223" s="10" t="s">
        <v>8314</v>
      </c>
      <c r="R1223" t="s">
        <v>8315</v>
      </c>
      <c r="S1223" s="14">
        <f t="shared" si="98"/>
        <v>42211.628611111111</v>
      </c>
      <c r="T1223" s="14">
        <f t="shared" si="99"/>
        <v>40568.972569444442</v>
      </c>
      <c r="U1223">
        <f t="shared" si="95"/>
        <v>2015</v>
      </c>
    </row>
    <row r="1224" spans="1:21" ht="60" hidden="1" x14ac:dyDescent="0.25">
      <c r="A1224">
        <v>1221</v>
      </c>
      <c r="B1224" s="3" t="s">
        <v>1222</v>
      </c>
      <c r="C1224" s="3" t="s">
        <v>5331</v>
      </c>
      <c r="D1224" s="6">
        <v>2200</v>
      </c>
      <c r="E1224" s="8">
        <v>2451.0100000000002</v>
      </c>
      <c r="F1224" t="s">
        <v>8218</v>
      </c>
      <c r="G1224" t="s">
        <v>8224</v>
      </c>
      <c r="H1224" t="s">
        <v>8246</v>
      </c>
      <c r="I1224">
        <v>1480809600</v>
      </c>
      <c r="J1224">
        <v>1478431488</v>
      </c>
      <c r="K1224" t="b">
        <v>0</v>
      </c>
      <c r="L1224">
        <v>103</v>
      </c>
      <c r="M1224" t="b">
        <v>1</v>
      </c>
      <c r="N1224" t="s">
        <v>8283</v>
      </c>
      <c r="O1224">
        <f t="shared" si="96"/>
        <v>111</v>
      </c>
      <c r="P1224">
        <f t="shared" si="97"/>
        <v>23.8</v>
      </c>
      <c r="Q1224" s="10" t="s">
        <v>8314</v>
      </c>
      <c r="R1224" t="s">
        <v>8315</v>
      </c>
      <c r="S1224" s="14">
        <f t="shared" si="98"/>
        <v>42680.47555555556</v>
      </c>
      <c r="T1224" s="14">
        <f t="shared" si="99"/>
        <v>42193.941759259258</v>
      </c>
      <c r="U1224">
        <f t="shared" si="95"/>
        <v>2016</v>
      </c>
    </row>
    <row r="1225" spans="1:21" ht="30" hidden="1" x14ac:dyDescent="0.25">
      <c r="A1225">
        <v>1222</v>
      </c>
      <c r="B1225" s="3" t="s">
        <v>1223</v>
      </c>
      <c r="C1225" s="3" t="s">
        <v>5332</v>
      </c>
      <c r="D1225" s="6">
        <v>4000</v>
      </c>
      <c r="E1225" s="8">
        <v>11215</v>
      </c>
      <c r="F1225" t="s">
        <v>8218</v>
      </c>
      <c r="G1225" t="s">
        <v>8228</v>
      </c>
      <c r="H1225" t="s">
        <v>8250</v>
      </c>
      <c r="I1225">
        <v>1459483200</v>
      </c>
      <c r="J1225">
        <v>1456852647</v>
      </c>
      <c r="K1225" t="b">
        <v>0</v>
      </c>
      <c r="L1225">
        <v>138</v>
      </c>
      <c r="M1225" t="b">
        <v>1</v>
      </c>
      <c r="N1225" t="s">
        <v>8283</v>
      </c>
      <c r="O1225">
        <f t="shared" si="96"/>
        <v>280</v>
      </c>
      <c r="P1225">
        <f t="shared" si="97"/>
        <v>81.27</v>
      </c>
      <c r="Q1225" s="10" t="s">
        <v>8314</v>
      </c>
      <c r="R1225" t="s">
        <v>8315</v>
      </c>
      <c r="S1225" s="14">
        <f t="shared" si="98"/>
        <v>42430.720451388886</v>
      </c>
      <c r="T1225" s="14">
        <f t="shared" si="99"/>
        <v>41506.848032407412</v>
      </c>
      <c r="U1225">
        <f t="shared" si="95"/>
        <v>2016</v>
      </c>
    </row>
    <row r="1226" spans="1:21" ht="45" hidden="1" x14ac:dyDescent="0.25">
      <c r="A1226">
        <v>1223</v>
      </c>
      <c r="B1226" s="3" t="s">
        <v>1224</v>
      </c>
      <c r="C1226" s="3" t="s">
        <v>5333</v>
      </c>
      <c r="D1226" s="6">
        <v>19800</v>
      </c>
      <c r="E1226" s="8">
        <v>22197</v>
      </c>
      <c r="F1226" t="s">
        <v>8218</v>
      </c>
      <c r="G1226" t="s">
        <v>8223</v>
      </c>
      <c r="H1226" t="s">
        <v>8245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8283</v>
      </c>
      <c r="O1226">
        <f t="shared" si="96"/>
        <v>112</v>
      </c>
      <c r="P1226">
        <f t="shared" si="97"/>
        <v>116.21</v>
      </c>
      <c r="Q1226" s="10" t="s">
        <v>8314</v>
      </c>
      <c r="R1226" t="s">
        <v>8315</v>
      </c>
      <c r="S1226" s="14">
        <f t="shared" si="98"/>
        <v>42654.177187499998</v>
      </c>
      <c r="T1226" s="14">
        <f t="shared" si="99"/>
        <v>40939.948773148149</v>
      </c>
      <c r="U1226">
        <f t="shared" si="95"/>
        <v>2016</v>
      </c>
    </row>
    <row r="1227" spans="1:21" ht="30" hidden="1" x14ac:dyDescent="0.25">
      <c r="A1227">
        <v>1224</v>
      </c>
      <c r="B1227" s="3" t="s">
        <v>1225</v>
      </c>
      <c r="C1227" s="3" t="s">
        <v>5334</v>
      </c>
      <c r="D1227" s="6">
        <v>15000</v>
      </c>
      <c r="E1227" s="8">
        <v>1060</v>
      </c>
      <c r="F1227" t="s">
        <v>8219</v>
      </c>
      <c r="G1227" t="s">
        <v>8223</v>
      </c>
      <c r="H1227" t="s">
        <v>8245</v>
      </c>
      <c r="I1227">
        <v>1402060302</v>
      </c>
      <c r="J1227">
        <v>1396876302</v>
      </c>
      <c r="K1227" t="b">
        <v>0</v>
      </c>
      <c r="L1227">
        <v>18</v>
      </c>
      <c r="M1227" t="b">
        <v>0</v>
      </c>
      <c r="N1227" t="s">
        <v>8284</v>
      </c>
      <c r="O1227">
        <f t="shared" si="96"/>
        <v>7</v>
      </c>
      <c r="P1227">
        <f t="shared" si="97"/>
        <v>58.89</v>
      </c>
      <c r="Q1227" s="10" t="s">
        <v>8310</v>
      </c>
      <c r="R1227" t="s">
        <v>8332</v>
      </c>
      <c r="S1227" s="14">
        <f t="shared" si="98"/>
        <v>41736.549791666665</v>
      </c>
      <c r="T1227" s="14">
        <f t="shared" si="99"/>
        <v>42007.788680555561</v>
      </c>
      <c r="U1227">
        <f t="shared" si="95"/>
        <v>2014</v>
      </c>
    </row>
    <row r="1228" spans="1:21" ht="60" hidden="1" x14ac:dyDescent="0.25">
      <c r="A1228">
        <v>1225</v>
      </c>
      <c r="B1228" s="3" t="s">
        <v>1226</v>
      </c>
      <c r="C1228" s="3" t="s">
        <v>5335</v>
      </c>
      <c r="D1228" s="6">
        <v>3000</v>
      </c>
      <c r="E1228" s="8">
        <v>132</v>
      </c>
      <c r="F1228" t="s">
        <v>8219</v>
      </c>
      <c r="G1228" t="s">
        <v>8223</v>
      </c>
      <c r="H1228" t="s">
        <v>8245</v>
      </c>
      <c r="I1228">
        <v>1382478278</v>
      </c>
      <c r="J1228">
        <v>1377294278</v>
      </c>
      <c r="K1228" t="b">
        <v>0</v>
      </c>
      <c r="L1228">
        <v>3</v>
      </c>
      <c r="M1228" t="b">
        <v>0</v>
      </c>
      <c r="N1228" t="s">
        <v>8284</v>
      </c>
      <c r="O1228">
        <f t="shared" si="96"/>
        <v>4</v>
      </c>
      <c r="P1228">
        <f t="shared" si="97"/>
        <v>44</v>
      </c>
      <c r="Q1228" s="10" t="s">
        <v>8310</v>
      </c>
      <c r="R1228" t="s">
        <v>8332</v>
      </c>
      <c r="S1228" s="14">
        <f t="shared" si="98"/>
        <v>41509.905995370369</v>
      </c>
      <c r="T1228" s="14">
        <f t="shared" si="99"/>
        <v>41583.135405092595</v>
      </c>
      <c r="U1228">
        <f t="shared" si="95"/>
        <v>2013</v>
      </c>
    </row>
    <row r="1229" spans="1:21" ht="45" hidden="1" x14ac:dyDescent="0.25">
      <c r="A1229">
        <v>1226</v>
      </c>
      <c r="B1229" s="3" t="s">
        <v>1227</v>
      </c>
      <c r="C1229" s="3" t="s">
        <v>5336</v>
      </c>
      <c r="D1229" s="6">
        <v>50000</v>
      </c>
      <c r="E1229" s="8">
        <v>1937</v>
      </c>
      <c r="F1229" t="s">
        <v>8219</v>
      </c>
      <c r="G1229" t="s">
        <v>8223</v>
      </c>
      <c r="H1229" t="s">
        <v>8245</v>
      </c>
      <c r="I1229">
        <v>1398042000</v>
      </c>
      <c r="J1229">
        <v>1395089981</v>
      </c>
      <c r="K1229" t="b">
        <v>0</v>
      </c>
      <c r="L1229">
        <v>40</v>
      </c>
      <c r="M1229" t="b">
        <v>0</v>
      </c>
      <c r="N1229" t="s">
        <v>8284</v>
      </c>
      <c r="O1229">
        <f t="shared" si="96"/>
        <v>4</v>
      </c>
      <c r="P1229">
        <f t="shared" si="97"/>
        <v>48.43</v>
      </c>
      <c r="Q1229" s="10" t="s">
        <v>8310</v>
      </c>
      <c r="R1229" t="s">
        <v>8332</v>
      </c>
      <c r="S1229" s="14">
        <f t="shared" si="98"/>
        <v>41715.874780092592</v>
      </c>
      <c r="T1229" s="14">
        <f t="shared" si="99"/>
        <v>41110.680138888885</v>
      </c>
      <c r="U1229">
        <f t="shared" si="95"/>
        <v>2014</v>
      </c>
    </row>
    <row r="1230" spans="1:21" ht="60" hidden="1" x14ac:dyDescent="0.25">
      <c r="A1230">
        <v>1227</v>
      </c>
      <c r="B1230" s="3" t="s">
        <v>1228</v>
      </c>
      <c r="C1230" s="3" t="s">
        <v>5337</v>
      </c>
      <c r="D1230" s="6">
        <v>2000</v>
      </c>
      <c r="E1230" s="8">
        <v>0</v>
      </c>
      <c r="F1230" t="s">
        <v>8219</v>
      </c>
      <c r="G1230" t="s">
        <v>8223</v>
      </c>
      <c r="H1230" t="s">
        <v>8245</v>
      </c>
      <c r="I1230">
        <v>1407394800</v>
      </c>
      <c r="J1230">
        <v>1404770616</v>
      </c>
      <c r="K1230" t="b">
        <v>0</v>
      </c>
      <c r="L1230">
        <v>0</v>
      </c>
      <c r="M1230" t="b">
        <v>0</v>
      </c>
      <c r="N1230" t="s">
        <v>8284</v>
      </c>
      <c r="O1230">
        <f t="shared" si="96"/>
        <v>0</v>
      </c>
      <c r="P1230">
        <f t="shared" si="97"/>
        <v>0</v>
      </c>
      <c r="Q1230" s="10" t="s">
        <v>8310</v>
      </c>
      <c r="R1230" t="s">
        <v>8332</v>
      </c>
      <c r="S1230" s="14">
        <f t="shared" si="98"/>
        <v>41827.919166666667</v>
      </c>
      <c r="T1230" s="14">
        <f t="shared" si="99"/>
        <v>41125.283159722225</v>
      </c>
      <c r="U1230">
        <f t="shared" si="95"/>
        <v>2014</v>
      </c>
    </row>
    <row r="1231" spans="1:21" ht="45" hidden="1" x14ac:dyDescent="0.25">
      <c r="A1231">
        <v>1228</v>
      </c>
      <c r="B1231" s="3" t="s">
        <v>1229</v>
      </c>
      <c r="C1231" s="3" t="s">
        <v>5338</v>
      </c>
      <c r="D1231" s="6">
        <v>5000</v>
      </c>
      <c r="E1231" s="8">
        <v>1465</v>
      </c>
      <c r="F1231" t="s">
        <v>8219</v>
      </c>
      <c r="G1231" t="s">
        <v>8223</v>
      </c>
      <c r="H1231" t="s">
        <v>8245</v>
      </c>
      <c r="I1231">
        <v>1317231008</v>
      </c>
      <c r="J1231">
        <v>1312047008</v>
      </c>
      <c r="K1231" t="b">
        <v>0</v>
      </c>
      <c r="L1231">
        <v>24</v>
      </c>
      <c r="M1231" t="b">
        <v>0</v>
      </c>
      <c r="N1231" t="s">
        <v>8284</v>
      </c>
      <c r="O1231">
        <f t="shared" si="96"/>
        <v>29</v>
      </c>
      <c r="P1231">
        <f t="shared" si="97"/>
        <v>61.04</v>
      </c>
      <c r="Q1231" s="10" t="s">
        <v>8310</v>
      </c>
      <c r="R1231" t="s">
        <v>8332</v>
      </c>
      <c r="S1231" s="14">
        <f t="shared" si="98"/>
        <v>40754.729259259257</v>
      </c>
      <c r="T1231" s="14">
        <f t="shared" si="99"/>
        <v>40731.61037037037</v>
      </c>
      <c r="U1231">
        <f t="shared" si="95"/>
        <v>2011</v>
      </c>
    </row>
    <row r="1232" spans="1:21" ht="60" hidden="1" x14ac:dyDescent="0.25">
      <c r="A1232">
        <v>1229</v>
      </c>
      <c r="B1232" s="3" t="s">
        <v>1230</v>
      </c>
      <c r="C1232" s="3" t="s">
        <v>5339</v>
      </c>
      <c r="D1232" s="6">
        <v>2750</v>
      </c>
      <c r="E1232" s="8">
        <v>25</v>
      </c>
      <c r="F1232" t="s">
        <v>8219</v>
      </c>
      <c r="G1232" t="s">
        <v>8223</v>
      </c>
      <c r="H1232" t="s">
        <v>8245</v>
      </c>
      <c r="I1232">
        <v>1334592000</v>
      </c>
      <c r="J1232">
        <v>1331982127</v>
      </c>
      <c r="K1232" t="b">
        <v>0</v>
      </c>
      <c r="L1232">
        <v>1</v>
      </c>
      <c r="M1232" t="b">
        <v>0</v>
      </c>
      <c r="N1232" t="s">
        <v>8284</v>
      </c>
      <c r="O1232">
        <f t="shared" si="96"/>
        <v>1</v>
      </c>
      <c r="P1232">
        <f t="shared" si="97"/>
        <v>25</v>
      </c>
      <c r="Q1232" s="10" t="s">
        <v>8310</v>
      </c>
      <c r="R1232" t="s">
        <v>8332</v>
      </c>
      <c r="S1232" s="14">
        <f t="shared" si="98"/>
        <v>40985.459803240738</v>
      </c>
      <c r="T1232" s="14">
        <f t="shared" si="99"/>
        <v>40883.962581018517</v>
      </c>
      <c r="U1232">
        <f t="shared" si="95"/>
        <v>2012</v>
      </c>
    </row>
    <row r="1233" spans="1:21" ht="45" hidden="1" x14ac:dyDescent="0.25">
      <c r="A1233">
        <v>1230</v>
      </c>
      <c r="B1233" s="3" t="s">
        <v>1231</v>
      </c>
      <c r="C1233" s="3" t="s">
        <v>5340</v>
      </c>
      <c r="D1233" s="6">
        <v>500000</v>
      </c>
      <c r="E1233" s="8">
        <v>0</v>
      </c>
      <c r="F1233" t="s">
        <v>8219</v>
      </c>
      <c r="G1233" t="s">
        <v>8223</v>
      </c>
      <c r="H1233" t="s">
        <v>8245</v>
      </c>
      <c r="I1233">
        <v>1298589630</v>
      </c>
      <c r="J1233">
        <v>1295997630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0" t="s">
        <v>8310</v>
      </c>
      <c r="R1233" t="s">
        <v>8332</v>
      </c>
      <c r="S1233" s="14">
        <f t="shared" si="98"/>
        <v>40568.972569444442</v>
      </c>
      <c r="T1233" s="14">
        <f t="shared" si="99"/>
        <v>41409.040011574078</v>
      </c>
      <c r="U1233">
        <f t="shared" si="95"/>
        <v>2011</v>
      </c>
    </row>
    <row r="1234" spans="1:21" ht="45" hidden="1" x14ac:dyDescent="0.25">
      <c r="A1234">
        <v>1231</v>
      </c>
      <c r="B1234" s="3" t="s">
        <v>1232</v>
      </c>
      <c r="C1234" s="3" t="s">
        <v>5341</v>
      </c>
      <c r="D1234" s="6">
        <v>5000</v>
      </c>
      <c r="E1234" s="8">
        <v>0</v>
      </c>
      <c r="F1234" t="s">
        <v>8219</v>
      </c>
      <c r="G1234" t="s">
        <v>8223</v>
      </c>
      <c r="H1234" t="s">
        <v>8245</v>
      </c>
      <c r="I1234">
        <v>1440723600</v>
      </c>
      <c r="J1234">
        <v>1436394968</v>
      </c>
      <c r="K1234" t="b">
        <v>0</v>
      </c>
      <c r="L1234">
        <v>0</v>
      </c>
      <c r="M1234" t="b">
        <v>0</v>
      </c>
      <c r="N1234" t="s">
        <v>8284</v>
      </c>
      <c r="O1234">
        <f t="shared" si="96"/>
        <v>0</v>
      </c>
      <c r="P1234">
        <f t="shared" si="97"/>
        <v>0</v>
      </c>
      <c r="Q1234" s="10" t="s">
        <v>8310</v>
      </c>
      <c r="R1234" t="s">
        <v>8332</v>
      </c>
      <c r="S1234" s="14">
        <f t="shared" si="98"/>
        <v>42193.941759259258</v>
      </c>
      <c r="T1234" s="14">
        <f t="shared" si="99"/>
        <v>41923.837731481479</v>
      </c>
      <c r="U1234">
        <f t="shared" si="95"/>
        <v>2015</v>
      </c>
    </row>
    <row r="1235" spans="1:21" ht="60" hidden="1" x14ac:dyDescent="0.25">
      <c r="A1235">
        <v>1232</v>
      </c>
      <c r="B1235" s="3" t="s">
        <v>1233</v>
      </c>
      <c r="C1235" s="3" t="s">
        <v>5342</v>
      </c>
      <c r="D1235" s="6">
        <v>5000</v>
      </c>
      <c r="E1235" s="8">
        <v>40</v>
      </c>
      <c r="F1235" t="s">
        <v>8219</v>
      </c>
      <c r="G1235" t="s">
        <v>8223</v>
      </c>
      <c r="H1235" t="s">
        <v>8245</v>
      </c>
      <c r="I1235">
        <v>1381090870</v>
      </c>
      <c r="J1235">
        <v>1377030070</v>
      </c>
      <c r="K1235" t="b">
        <v>0</v>
      </c>
      <c r="L1235">
        <v>1</v>
      </c>
      <c r="M1235" t="b">
        <v>0</v>
      </c>
      <c r="N1235" t="s">
        <v>8284</v>
      </c>
      <c r="O1235">
        <f t="shared" si="96"/>
        <v>1</v>
      </c>
      <c r="P1235">
        <f t="shared" si="97"/>
        <v>40</v>
      </c>
      <c r="Q1235" s="10" t="s">
        <v>8310</v>
      </c>
      <c r="R1235" t="s">
        <v>8332</v>
      </c>
      <c r="S1235" s="14">
        <f t="shared" si="98"/>
        <v>41506.848032407412</v>
      </c>
      <c r="T1235" s="14">
        <f t="shared" si="99"/>
        <v>40782.165532407409</v>
      </c>
      <c r="U1235">
        <f t="shared" si="95"/>
        <v>2013</v>
      </c>
    </row>
    <row r="1236" spans="1:21" ht="60" hidden="1" x14ac:dyDescent="0.25">
      <c r="A1236">
        <v>1233</v>
      </c>
      <c r="B1236" s="3" t="s">
        <v>1234</v>
      </c>
      <c r="C1236" s="3" t="s">
        <v>5343</v>
      </c>
      <c r="D1236" s="6">
        <v>1000</v>
      </c>
      <c r="E1236" s="8">
        <v>116</v>
      </c>
      <c r="F1236" t="s">
        <v>8219</v>
      </c>
      <c r="G1236" t="s">
        <v>8223</v>
      </c>
      <c r="H1236" t="s">
        <v>8245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8284</v>
      </c>
      <c r="O1236">
        <f t="shared" si="96"/>
        <v>12</v>
      </c>
      <c r="P1236">
        <f t="shared" si="97"/>
        <v>19.329999999999998</v>
      </c>
      <c r="Q1236" s="10" t="s">
        <v>8310</v>
      </c>
      <c r="R1236" t="s">
        <v>8332</v>
      </c>
      <c r="S1236" s="14">
        <f t="shared" si="98"/>
        <v>40939.948773148149</v>
      </c>
      <c r="T1236" s="14">
        <f t="shared" si="99"/>
        <v>40671.879293981481</v>
      </c>
      <c r="U1236">
        <f t="shared" si="95"/>
        <v>2012</v>
      </c>
    </row>
    <row r="1237" spans="1:21" ht="45" hidden="1" x14ac:dyDescent="0.25">
      <c r="A1237">
        <v>1234</v>
      </c>
      <c r="B1237" s="3" t="s">
        <v>1235</v>
      </c>
      <c r="C1237" s="3" t="s">
        <v>5344</v>
      </c>
      <c r="D1237" s="6">
        <v>50000</v>
      </c>
      <c r="E1237" s="8">
        <v>0</v>
      </c>
      <c r="F1237" t="s">
        <v>8219</v>
      </c>
      <c r="G1237" t="s">
        <v>8224</v>
      </c>
      <c r="H1237" t="s">
        <v>8246</v>
      </c>
      <c r="I1237">
        <v>1422903342</v>
      </c>
      <c r="J1237">
        <v>1420311342</v>
      </c>
      <c r="K1237" t="b">
        <v>0</v>
      </c>
      <c r="L1237">
        <v>0</v>
      </c>
      <c r="M1237" t="b">
        <v>0</v>
      </c>
      <c r="N1237" t="s">
        <v>8284</v>
      </c>
      <c r="O1237">
        <f t="shared" si="96"/>
        <v>0</v>
      </c>
      <c r="P1237">
        <f t="shared" si="97"/>
        <v>0</v>
      </c>
      <c r="Q1237" s="10" t="s">
        <v>8310</v>
      </c>
      <c r="R1237" t="s">
        <v>8332</v>
      </c>
      <c r="S1237" s="14">
        <f t="shared" si="98"/>
        <v>42007.788680555561</v>
      </c>
      <c r="T1237" s="14">
        <f t="shared" si="99"/>
        <v>41355.825497685182</v>
      </c>
      <c r="U1237">
        <f t="shared" si="95"/>
        <v>2015</v>
      </c>
    </row>
    <row r="1238" spans="1:21" ht="60" hidden="1" x14ac:dyDescent="0.25">
      <c r="A1238">
        <v>1235</v>
      </c>
      <c r="B1238" s="3" t="s">
        <v>1236</v>
      </c>
      <c r="C1238" s="3" t="s">
        <v>5345</v>
      </c>
      <c r="D1238" s="6">
        <v>7534</v>
      </c>
      <c r="E1238" s="8">
        <v>210</v>
      </c>
      <c r="F1238" t="s">
        <v>8219</v>
      </c>
      <c r="G1238" t="s">
        <v>8223</v>
      </c>
      <c r="H1238" t="s">
        <v>8245</v>
      </c>
      <c r="I1238">
        <v>1387077299</v>
      </c>
      <c r="J1238">
        <v>1383621299</v>
      </c>
      <c r="K1238" t="b">
        <v>0</v>
      </c>
      <c r="L1238">
        <v>6</v>
      </c>
      <c r="M1238" t="b">
        <v>0</v>
      </c>
      <c r="N1238" t="s">
        <v>8284</v>
      </c>
      <c r="O1238">
        <f t="shared" si="96"/>
        <v>3</v>
      </c>
      <c r="P1238">
        <f t="shared" si="97"/>
        <v>35</v>
      </c>
      <c r="Q1238" s="10" t="s">
        <v>8310</v>
      </c>
      <c r="R1238" t="s">
        <v>8332</v>
      </c>
      <c r="S1238" s="14">
        <f t="shared" si="98"/>
        <v>41583.135405092595</v>
      </c>
      <c r="T1238" s="14">
        <f t="shared" si="99"/>
        <v>41774.599930555552</v>
      </c>
      <c r="U1238">
        <f t="shared" si="95"/>
        <v>2013</v>
      </c>
    </row>
    <row r="1239" spans="1:21" ht="30" hidden="1" x14ac:dyDescent="0.25">
      <c r="A1239">
        <v>1236</v>
      </c>
      <c r="B1239" s="3" t="s">
        <v>1237</v>
      </c>
      <c r="C1239" s="3" t="s">
        <v>5346</v>
      </c>
      <c r="D1239" s="6">
        <v>2500</v>
      </c>
      <c r="E1239" s="8">
        <v>0</v>
      </c>
      <c r="F1239" t="s">
        <v>8219</v>
      </c>
      <c r="G1239" t="s">
        <v>8223</v>
      </c>
      <c r="H1239" t="s">
        <v>8245</v>
      </c>
      <c r="I1239">
        <v>1343491200</v>
      </c>
      <c r="J1239">
        <v>1342801164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0" t="s">
        <v>8310</v>
      </c>
      <c r="R1239" t="s">
        <v>8332</v>
      </c>
      <c r="S1239" s="14">
        <f t="shared" si="98"/>
        <v>41110.680138888885</v>
      </c>
      <c r="T1239" s="14">
        <f t="shared" si="99"/>
        <v>40838.043391203704</v>
      </c>
      <c r="U1239">
        <f t="shared" si="95"/>
        <v>2012</v>
      </c>
    </row>
    <row r="1240" spans="1:21" ht="60" hidden="1" x14ac:dyDescent="0.25">
      <c r="A1240">
        <v>1237</v>
      </c>
      <c r="B1240" s="3" t="s">
        <v>1238</v>
      </c>
      <c r="C1240" s="3" t="s">
        <v>5347</v>
      </c>
      <c r="D1240" s="6">
        <v>25000</v>
      </c>
      <c r="E1240" s="8">
        <v>0</v>
      </c>
      <c r="F1240" t="s">
        <v>8219</v>
      </c>
      <c r="G1240" t="s">
        <v>8223</v>
      </c>
      <c r="H1240" t="s">
        <v>8245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8284</v>
      </c>
      <c r="O1240">
        <f t="shared" si="96"/>
        <v>0</v>
      </c>
      <c r="P1240">
        <f t="shared" si="97"/>
        <v>0</v>
      </c>
      <c r="Q1240" s="10" t="s">
        <v>8310</v>
      </c>
      <c r="R1240" t="s">
        <v>8332</v>
      </c>
      <c r="S1240" s="14">
        <f t="shared" si="98"/>
        <v>41125.283159722225</v>
      </c>
      <c r="T1240" s="14">
        <f t="shared" si="99"/>
        <v>41370.292303240742</v>
      </c>
      <c r="U1240">
        <f t="shared" si="95"/>
        <v>2012</v>
      </c>
    </row>
    <row r="1241" spans="1:21" ht="60" hidden="1" x14ac:dyDescent="0.25">
      <c r="A1241">
        <v>1238</v>
      </c>
      <c r="B1241" s="3" t="s">
        <v>1239</v>
      </c>
      <c r="C1241" s="3" t="s">
        <v>5348</v>
      </c>
      <c r="D1241" s="6">
        <v>1000</v>
      </c>
      <c r="E1241" s="8">
        <v>178</v>
      </c>
      <c r="F1241" t="s">
        <v>8219</v>
      </c>
      <c r="G1241" t="s">
        <v>8223</v>
      </c>
      <c r="H1241" t="s">
        <v>8245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8284</v>
      </c>
      <c r="O1241">
        <f t="shared" si="96"/>
        <v>18</v>
      </c>
      <c r="P1241">
        <f t="shared" si="97"/>
        <v>59.33</v>
      </c>
      <c r="Q1241" s="10" t="s">
        <v>8310</v>
      </c>
      <c r="R1241" t="s">
        <v>8332</v>
      </c>
      <c r="S1241" s="14">
        <f t="shared" si="98"/>
        <v>40731.61037037037</v>
      </c>
      <c r="T1241" s="14">
        <f t="shared" si="99"/>
        <v>41767.656863425924</v>
      </c>
      <c r="U1241">
        <f t="shared" si="95"/>
        <v>2011</v>
      </c>
    </row>
    <row r="1242" spans="1:21" ht="30" hidden="1" x14ac:dyDescent="0.25">
      <c r="A1242">
        <v>1239</v>
      </c>
      <c r="B1242" s="3" t="s">
        <v>1240</v>
      </c>
      <c r="C1242" s="3" t="s">
        <v>5349</v>
      </c>
      <c r="D1242" s="6">
        <v>2500</v>
      </c>
      <c r="E1242" s="8">
        <v>0</v>
      </c>
      <c r="F1242" t="s">
        <v>8219</v>
      </c>
      <c r="G1242" t="s">
        <v>8223</v>
      </c>
      <c r="H1242" t="s">
        <v>8245</v>
      </c>
      <c r="I1242">
        <v>1325804767</v>
      </c>
      <c r="J1242">
        <v>1323212767</v>
      </c>
      <c r="K1242" t="b">
        <v>0</v>
      </c>
      <c r="L1242">
        <v>0</v>
      </c>
      <c r="M1242" t="b">
        <v>0</v>
      </c>
      <c r="N1242" t="s">
        <v>8284</v>
      </c>
      <c r="O1242">
        <f t="shared" si="96"/>
        <v>0</v>
      </c>
      <c r="P1242">
        <f t="shared" si="97"/>
        <v>0</v>
      </c>
      <c r="Q1242" s="10" t="s">
        <v>8310</v>
      </c>
      <c r="R1242" t="s">
        <v>8332</v>
      </c>
      <c r="S1242" s="14">
        <f t="shared" si="98"/>
        <v>40883.962581018517</v>
      </c>
      <c r="T1242" s="14">
        <f t="shared" si="99"/>
        <v>41067.74086805556</v>
      </c>
      <c r="U1242">
        <f t="shared" si="95"/>
        <v>2011</v>
      </c>
    </row>
    <row r="1243" spans="1:21" ht="45" hidden="1" x14ac:dyDescent="0.25">
      <c r="A1243">
        <v>1240</v>
      </c>
      <c r="B1243" s="3" t="s">
        <v>1241</v>
      </c>
      <c r="C1243" s="3" t="s">
        <v>5350</v>
      </c>
      <c r="D1243" s="6">
        <v>8000</v>
      </c>
      <c r="E1243" s="8">
        <v>241</v>
      </c>
      <c r="F1243" t="s">
        <v>8219</v>
      </c>
      <c r="G1243" t="s">
        <v>8223</v>
      </c>
      <c r="H1243" t="s">
        <v>8245</v>
      </c>
      <c r="I1243">
        <v>1373665860</v>
      </c>
      <c r="J1243">
        <v>1368579457</v>
      </c>
      <c r="K1243" t="b">
        <v>0</v>
      </c>
      <c r="L1243">
        <v>8</v>
      </c>
      <c r="M1243" t="b">
        <v>0</v>
      </c>
      <c r="N1243" t="s">
        <v>8284</v>
      </c>
      <c r="O1243">
        <f t="shared" si="96"/>
        <v>3</v>
      </c>
      <c r="P1243">
        <f t="shared" si="97"/>
        <v>30.13</v>
      </c>
      <c r="Q1243" s="10" t="s">
        <v>8310</v>
      </c>
      <c r="R1243" t="s">
        <v>8332</v>
      </c>
      <c r="S1243" s="14">
        <f t="shared" si="98"/>
        <v>41409.040011574078</v>
      </c>
      <c r="T1243" s="14">
        <f t="shared" si="99"/>
        <v>41843.64271990741</v>
      </c>
      <c r="U1243">
        <f t="shared" si="95"/>
        <v>2013</v>
      </c>
    </row>
    <row r="1244" spans="1:21" ht="60" hidden="1" x14ac:dyDescent="0.25">
      <c r="A1244">
        <v>1241</v>
      </c>
      <c r="B1244" s="3" t="s">
        <v>1242</v>
      </c>
      <c r="C1244" s="3" t="s">
        <v>5351</v>
      </c>
      <c r="D1244" s="6">
        <v>5000</v>
      </c>
      <c r="E1244" s="8">
        <v>2537</v>
      </c>
      <c r="F1244" t="s">
        <v>8219</v>
      </c>
      <c r="G1244" t="s">
        <v>8223</v>
      </c>
      <c r="H1244" t="s">
        <v>8245</v>
      </c>
      <c r="I1244">
        <v>1414994340</v>
      </c>
      <c r="J1244">
        <v>1413057980</v>
      </c>
      <c r="K1244" t="b">
        <v>0</v>
      </c>
      <c r="L1244">
        <v>34</v>
      </c>
      <c r="M1244" t="b">
        <v>0</v>
      </c>
      <c r="N1244" t="s">
        <v>8284</v>
      </c>
      <c r="O1244">
        <f t="shared" si="96"/>
        <v>51</v>
      </c>
      <c r="P1244">
        <f t="shared" si="97"/>
        <v>74.62</v>
      </c>
      <c r="Q1244" s="10" t="s">
        <v>8310</v>
      </c>
      <c r="R1244" t="s">
        <v>8332</v>
      </c>
      <c r="S1244" s="14">
        <f t="shared" si="98"/>
        <v>41923.837731481479</v>
      </c>
      <c r="T1244" s="14">
        <f t="shared" si="99"/>
        <v>40751.814432870371</v>
      </c>
      <c r="U1244">
        <f t="shared" si="95"/>
        <v>2014</v>
      </c>
    </row>
    <row r="1245" spans="1:21" ht="60" hidden="1" x14ac:dyDescent="0.25">
      <c r="A1245">
        <v>1242</v>
      </c>
      <c r="B1245" s="3" t="s">
        <v>1243</v>
      </c>
      <c r="C1245" s="3" t="s">
        <v>5352</v>
      </c>
      <c r="D1245" s="6">
        <v>911</v>
      </c>
      <c r="E1245" s="8">
        <v>5</v>
      </c>
      <c r="F1245" t="s">
        <v>8219</v>
      </c>
      <c r="G1245" t="s">
        <v>8223</v>
      </c>
      <c r="H1245" t="s">
        <v>8245</v>
      </c>
      <c r="I1245">
        <v>1315747080</v>
      </c>
      <c r="J1245">
        <v>1314417502</v>
      </c>
      <c r="K1245" t="b">
        <v>0</v>
      </c>
      <c r="L1245">
        <v>1</v>
      </c>
      <c r="M1245" t="b">
        <v>0</v>
      </c>
      <c r="N1245" t="s">
        <v>8284</v>
      </c>
      <c r="O1245">
        <f t="shared" si="96"/>
        <v>1</v>
      </c>
      <c r="P1245">
        <f t="shared" si="97"/>
        <v>5</v>
      </c>
      <c r="Q1245" s="10" t="s">
        <v>8310</v>
      </c>
      <c r="R1245" t="s">
        <v>8332</v>
      </c>
      <c r="S1245" s="14">
        <f t="shared" si="98"/>
        <v>40782.165532407409</v>
      </c>
      <c r="T1245" s="14">
        <f t="shared" si="99"/>
        <v>41543.988067129627</v>
      </c>
      <c r="U1245">
        <f t="shared" si="95"/>
        <v>2011</v>
      </c>
    </row>
    <row r="1246" spans="1:21" ht="45" hidden="1" x14ac:dyDescent="0.25">
      <c r="A1246">
        <v>1243</v>
      </c>
      <c r="B1246" s="3" t="s">
        <v>1244</v>
      </c>
      <c r="C1246" s="3" t="s">
        <v>5353</v>
      </c>
      <c r="D1246" s="6">
        <v>12000</v>
      </c>
      <c r="E1246" s="8">
        <v>1691</v>
      </c>
      <c r="F1246" t="s">
        <v>8219</v>
      </c>
      <c r="G1246" t="s">
        <v>8223</v>
      </c>
      <c r="H1246" t="s">
        <v>8245</v>
      </c>
      <c r="I1246">
        <v>1310158800</v>
      </c>
      <c r="J1246">
        <v>1304888771</v>
      </c>
      <c r="K1246" t="b">
        <v>0</v>
      </c>
      <c r="L1246">
        <v>38</v>
      </c>
      <c r="M1246" t="b">
        <v>0</v>
      </c>
      <c r="N1246" t="s">
        <v>8284</v>
      </c>
      <c r="O1246">
        <f t="shared" si="96"/>
        <v>14</v>
      </c>
      <c r="P1246">
        <f t="shared" si="97"/>
        <v>44.5</v>
      </c>
      <c r="Q1246" s="10" t="s">
        <v>8310</v>
      </c>
      <c r="R1246" t="s">
        <v>8332</v>
      </c>
      <c r="S1246" s="14">
        <f t="shared" si="98"/>
        <v>40671.879293981481</v>
      </c>
      <c r="T1246" s="14">
        <f t="shared" si="99"/>
        <v>41855.783645833333</v>
      </c>
      <c r="U1246">
        <f t="shared" si="95"/>
        <v>2011</v>
      </c>
    </row>
    <row r="1247" spans="1:21" ht="45" hidden="1" x14ac:dyDescent="0.25">
      <c r="A1247">
        <v>1244</v>
      </c>
      <c r="B1247" s="3" t="s">
        <v>1245</v>
      </c>
      <c r="C1247" s="3" t="s">
        <v>5354</v>
      </c>
      <c r="D1247" s="6">
        <v>2000</v>
      </c>
      <c r="E1247" s="8">
        <v>2076</v>
      </c>
      <c r="F1247" t="s">
        <v>8218</v>
      </c>
      <c r="G1247" t="s">
        <v>8223</v>
      </c>
      <c r="H1247" t="s">
        <v>8245</v>
      </c>
      <c r="I1247">
        <v>1366664400</v>
      </c>
      <c r="J1247">
        <v>1363981723</v>
      </c>
      <c r="K1247" t="b">
        <v>1</v>
      </c>
      <c r="L1247">
        <v>45</v>
      </c>
      <c r="M1247" t="b">
        <v>1</v>
      </c>
      <c r="N1247" t="s">
        <v>8274</v>
      </c>
      <c r="O1247">
        <f t="shared" si="96"/>
        <v>104</v>
      </c>
      <c r="P1247">
        <f t="shared" si="97"/>
        <v>46.13</v>
      </c>
      <c r="Q1247" s="10" t="s">
        <v>8310</v>
      </c>
      <c r="R1247" t="s">
        <v>8319</v>
      </c>
      <c r="S1247" s="14">
        <f t="shared" si="98"/>
        <v>41355.825497685182</v>
      </c>
      <c r="T1247" s="14">
        <f t="shared" si="99"/>
        <v>40487.621365740742</v>
      </c>
      <c r="U1247">
        <f t="shared" si="95"/>
        <v>2013</v>
      </c>
    </row>
    <row r="1248" spans="1:21" ht="45" hidden="1" x14ac:dyDescent="0.25">
      <c r="A1248">
        <v>1245</v>
      </c>
      <c r="B1248" s="3" t="s">
        <v>1246</v>
      </c>
      <c r="C1248" s="3" t="s">
        <v>5355</v>
      </c>
      <c r="D1248" s="6">
        <v>2000</v>
      </c>
      <c r="E1248" s="8">
        <v>2405</v>
      </c>
      <c r="F1248" t="s">
        <v>8218</v>
      </c>
      <c r="G1248" t="s">
        <v>8223</v>
      </c>
      <c r="H1248" t="s">
        <v>8245</v>
      </c>
      <c r="I1248">
        <v>1402755834</v>
      </c>
      <c r="J1248">
        <v>1400163834</v>
      </c>
      <c r="K1248" t="b">
        <v>1</v>
      </c>
      <c r="L1248">
        <v>17</v>
      </c>
      <c r="M1248" t="b">
        <v>1</v>
      </c>
      <c r="N1248" t="s">
        <v>8274</v>
      </c>
      <c r="O1248">
        <f t="shared" si="96"/>
        <v>120</v>
      </c>
      <c r="P1248">
        <f t="shared" si="97"/>
        <v>141.47</v>
      </c>
      <c r="Q1248" s="10" t="s">
        <v>8310</v>
      </c>
      <c r="R1248" t="s">
        <v>8319</v>
      </c>
      <c r="S1248" s="14">
        <f t="shared" si="98"/>
        <v>41774.599930555552</v>
      </c>
      <c r="T1248" s="14">
        <f t="shared" si="99"/>
        <v>41579.845509259263</v>
      </c>
      <c r="U1248">
        <f t="shared" si="95"/>
        <v>2014</v>
      </c>
    </row>
    <row r="1249" spans="1:21" ht="60" hidden="1" x14ac:dyDescent="0.25">
      <c r="A1249">
        <v>1246</v>
      </c>
      <c r="B1249" s="3" t="s">
        <v>1247</v>
      </c>
      <c r="C1249" s="3" t="s">
        <v>5356</v>
      </c>
      <c r="D1249" s="6">
        <v>2000</v>
      </c>
      <c r="E1249" s="8">
        <v>2340</v>
      </c>
      <c r="F1249" t="s">
        <v>8218</v>
      </c>
      <c r="G1249" t="s">
        <v>8223</v>
      </c>
      <c r="H1249" t="s">
        <v>8245</v>
      </c>
      <c r="I1249">
        <v>1323136949</v>
      </c>
      <c r="J1249">
        <v>1319245349</v>
      </c>
      <c r="K1249" t="b">
        <v>1</v>
      </c>
      <c r="L1249">
        <v>31</v>
      </c>
      <c r="M1249" t="b">
        <v>1</v>
      </c>
      <c r="N1249" t="s">
        <v>8274</v>
      </c>
      <c r="O1249">
        <f t="shared" si="96"/>
        <v>117</v>
      </c>
      <c r="P1249">
        <f t="shared" si="97"/>
        <v>75.48</v>
      </c>
      <c r="Q1249" s="10" t="s">
        <v>8310</v>
      </c>
      <c r="R1249" t="s">
        <v>8319</v>
      </c>
      <c r="S1249" s="14">
        <f t="shared" si="98"/>
        <v>40838.043391203704</v>
      </c>
      <c r="T1249" s="14">
        <f t="shared" si="99"/>
        <v>40921.919340277782</v>
      </c>
      <c r="U1249">
        <f t="shared" si="95"/>
        <v>2011</v>
      </c>
    </row>
    <row r="1250" spans="1:21" ht="30" hidden="1" x14ac:dyDescent="0.25">
      <c r="A1250">
        <v>1247</v>
      </c>
      <c r="B1250" s="3" t="s">
        <v>1248</v>
      </c>
      <c r="C1250" s="3" t="s">
        <v>5357</v>
      </c>
      <c r="D1250" s="6">
        <v>3500</v>
      </c>
      <c r="E1250" s="8">
        <v>4275</v>
      </c>
      <c r="F1250" t="s">
        <v>8218</v>
      </c>
      <c r="G1250" t="s">
        <v>8223</v>
      </c>
      <c r="H1250" t="s">
        <v>8245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8274</v>
      </c>
      <c r="O1250">
        <f t="shared" si="96"/>
        <v>122</v>
      </c>
      <c r="P1250">
        <f t="shared" si="97"/>
        <v>85.5</v>
      </c>
      <c r="Q1250" s="10" t="s">
        <v>8310</v>
      </c>
      <c r="R1250" t="s">
        <v>8319</v>
      </c>
      <c r="S1250" s="14">
        <f t="shared" si="98"/>
        <v>41370.292303240742</v>
      </c>
      <c r="T1250" s="14">
        <f t="shared" si="99"/>
        <v>40587.085532407407</v>
      </c>
      <c r="U1250">
        <f t="shared" si="95"/>
        <v>2013</v>
      </c>
    </row>
    <row r="1251" spans="1:21" ht="45" hidden="1" x14ac:dyDescent="0.25">
      <c r="A1251">
        <v>1248</v>
      </c>
      <c r="B1251" s="3" t="s">
        <v>1249</v>
      </c>
      <c r="C1251" s="3" t="s">
        <v>5358</v>
      </c>
      <c r="D1251" s="6">
        <v>2500</v>
      </c>
      <c r="E1251" s="8">
        <v>3791</v>
      </c>
      <c r="F1251" t="s">
        <v>8218</v>
      </c>
      <c r="G1251" t="s">
        <v>8223</v>
      </c>
      <c r="H1251" t="s">
        <v>8245</v>
      </c>
      <c r="I1251">
        <v>1402642740</v>
      </c>
      <c r="J1251">
        <v>1399563953</v>
      </c>
      <c r="K1251" t="b">
        <v>1</v>
      </c>
      <c r="L1251">
        <v>59</v>
      </c>
      <c r="M1251" t="b">
        <v>1</v>
      </c>
      <c r="N1251" t="s">
        <v>8274</v>
      </c>
      <c r="O1251">
        <f t="shared" si="96"/>
        <v>152</v>
      </c>
      <c r="P1251">
        <f t="shared" si="97"/>
        <v>64.25</v>
      </c>
      <c r="Q1251" s="10" t="s">
        <v>8310</v>
      </c>
      <c r="R1251" t="s">
        <v>8319</v>
      </c>
      <c r="S1251" s="14">
        <f t="shared" si="98"/>
        <v>41767.656863425924</v>
      </c>
      <c r="T1251" s="14">
        <f t="shared" si="99"/>
        <v>41487.611250000002</v>
      </c>
      <c r="U1251">
        <f t="shared" si="95"/>
        <v>2014</v>
      </c>
    </row>
    <row r="1252" spans="1:21" ht="45" hidden="1" x14ac:dyDescent="0.25">
      <c r="A1252">
        <v>1249</v>
      </c>
      <c r="B1252" s="3" t="s">
        <v>1250</v>
      </c>
      <c r="C1252" s="3" t="s">
        <v>5359</v>
      </c>
      <c r="D1252" s="6">
        <v>5000</v>
      </c>
      <c r="E1252" s="8">
        <v>5222</v>
      </c>
      <c r="F1252" t="s">
        <v>8218</v>
      </c>
      <c r="G1252" t="s">
        <v>8223</v>
      </c>
      <c r="H1252" t="s">
        <v>8245</v>
      </c>
      <c r="I1252">
        <v>1341683211</v>
      </c>
      <c r="J1252">
        <v>1339091211</v>
      </c>
      <c r="K1252" t="b">
        <v>1</v>
      </c>
      <c r="L1252">
        <v>81</v>
      </c>
      <c r="M1252" t="b">
        <v>1</v>
      </c>
      <c r="N1252" t="s">
        <v>8274</v>
      </c>
      <c r="O1252">
        <f t="shared" si="96"/>
        <v>104</v>
      </c>
      <c r="P1252">
        <f t="shared" si="97"/>
        <v>64.47</v>
      </c>
      <c r="Q1252" s="10" t="s">
        <v>8310</v>
      </c>
      <c r="R1252" t="s">
        <v>8319</v>
      </c>
      <c r="S1252" s="14">
        <f t="shared" si="98"/>
        <v>41067.74086805556</v>
      </c>
      <c r="T1252" s="14">
        <f t="shared" si="99"/>
        <v>41766.970648148148</v>
      </c>
      <c r="U1252">
        <f t="shared" si="95"/>
        <v>2012</v>
      </c>
    </row>
    <row r="1253" spans="1:21" ht="60" hidden="1" x14ac:dyDescent="0.25">
      <c r="A1253">
        <v>1250</v>
      </c>
      <c r="B1253" s="3" t="s">
        <v>1251</v>
      </c>
      <c r="C1253" s="3" t="s">
        <v>5360</v>
      </c>
      <c r="D1253" s="6">
        <v>30000</v>
      </c>
      <c r="E1253" s="8">
        <v>60046</v>
      </c>
      <c r="F1253" t="s">
        <v>8218</v>
      </c>
      <c r="G1253" t="s">
        <v>8223</v>
      </c>
      <c r="H1253" t="s">
        <v>8245</v>
      </c>
      <c r="I1253">
        <v>1410017131</v>
      </c>
      <c r="J1253">
        <v>1406129131</v>
      </c>
      <c r="K1253" t="b">
        <v>1</v>
      </c>
      <c r="L1253">
        <v>508</v>
      </c>
      <c r="M1253" t="b">
        <v>1</v>
      </c>
      <c r="N1253" t="s">
        <v>8274</v>
      </c>
      <c r="O1253">
        <f t="shared" si="96"/>
        <v>200</v>
      </c>
      <c r="P1253">
        <f t="shared" si="97"/>
        <v>118.2</v>
      </c>
      <c r="Q1253" s="10" t="s">
        <v>8310</v>
      </c>
      <c r="R1253" t="s">
        <v>8319</v>
      </c>
      <c r="S1253" s="14">
        <f t="shared" si="98"/>
        <v>41843.64271990741</v>
      </c>
      <c r="T1253" s="14">
        <f t="shared" si="99"/>
        <v>41666.842824074076</v>
      </c>
      <c r="U1253">
        <f t="shared" si="95"/>
        <v>2014</v>
      </c>
    </row>
    <row r="1254" spans="1:21" ht="45" hidden="1" x14ac:dyDescent="0.25">
      <c r="A1254">
        <v>1251</v>
      </c>
      <c r="B1254" s="3" t="s">
        <v>1252</v>
      </c>
      <c r="C1254" s="3" t="s">
        <v>5361</v>
      </c>
      <c r="D1254" s="6">
        <v>6000</v>
      </c>
      <c r="E1254" s="8">
        <v>6108</v>
      </c>
      <c r="F1254" t="s">
        <v>8218</v>
      </c>
      <c r="G1254" t="s">
        <v>8223</v>
      </c>
      <c r="H1254" t="s">
        <v>8245</v>
      </c>
      <c r="I1254">
        <v>1316979167</v>
      </c>
      <c r="J1254">
        <v>1311795167</v>
      </c>
      <c r="K1254" t="b">
        <v>1</v>
      </c>
      <c r="L1254">
        <v>74</v>
      </c>
      <c r="M1254" t="b">
        <v>1</v>
      </c>
      <c r="N1254" t="s">
        <v>8274</v>
      </c>
      <c r="O1254">
        <f t="shared" si="96"/>
        <v>102</v>
      </c>
      <c r="P1254">
        <f t="shared" si="97"/>
        <v>82.54</v>
      </c>
      <c r="Q1254" s="10" t="s">
        <v>8310</v>
      </c>
      <c r="R1254" t="s">
        <v>8319</v>
      </c>
      <c r="S1254" s="14">
        <f t="shared" si="98"/>
        <v>40751.814432870371</v>
      </c>
      <c r="T1254" s="14">
        <f t="shared" si="99"/>
        <v>41638.342905092592</v>
      </c>
      <c r="U1254">
        <f t="shared" si="95"/>
        <v>2011</v>
      </c>
    </row>
    <row r="1255" spans="1:21" ht="45" hidden="1" x14ac:dyDescent="0.25">
      <c r="A1255">
        <v>1252</v>
      </c>
      <c r="B1255" s="3" t="s">
        <v>1253</v>
      </c>
      <c r="C1255" s="3" t="s">
        <v>5362</v>
      </c>
      <c r="D1255" s="6">
        <v>3500</v>
      </c>
      <c r="E1255" s="8">
        <v>4818</v>
      </c>
      <c r="F1255" t="s">
        <v>8218</v>
      </c>
      <c r="G1255" t="s">
        <v>8223</v>
      </c>
      <c r="H1255" t="s">
        <v>8245</v>
      </c>
      <c r="I1255">
        <v>1382658169</v>
      </c>
      <c r="J1255">
        <v>1380238969</v>
      </c>
      <c r="K1255" t="b">
        <v>1</v>
      </c>
      <c r="L1255">
        <v>141</v>
      </c>
      <c r="M1255" t="b">
        <v>1</v>
      </c>
      <c r="N1255" t="s">
        <v>8274</v>
      </c>
      <c r="O1255">
        <f t="shared" si="96"/>
        <v>138</v>
      </c>
      <c r="P1255">
        <f t="shared" si="97"/>
        <v>34.17</v>
      </c>
      <c r="Q1255" s="10" t="s">
        <v>8310</v>
      </c>
      <c r="R1255" t="s">
        <v>8319</v>
      </c>
      <c r="S1255" s="14">
        <f t="shared" si="98"/>
        <v>41543.988067129627</v>
      </c>
      <c r="T1255" s="14">
        <f t="shared" si="99"/>
        <v>41656.762638888889</v>
      </c>
      <c r="U1255">
        <f t="shared" si="95"/>
        <v>2013</v>
      </c>
    </row>
    <row r="1256" spans="1:21" ht="60" hidden="1" x14ac:dyDescent="0.25">
      <c r="A1256">
        <v>1253</v>
      </c>
      <c r="B1256" s="3" t="s">
        <v>1254</v>
      </c>
      <c r="C1256" s="3" t="s">
        <v>5363</v>
      </c>
      <c r="D1256" s="6">
        <v>10</v>
      </c>
      <c r="E1256" s="8">
        <v>30383.32</v>
      </c>
      <c r="F1256" t="s">
        <v>8218</v>
      </c>
      <c r="G1256" t="s">
        <v>8223</v>
      </c>
      <c r="H1256" t="s">
        <v>8245</v>
      </c>
      <c r="I1256">
        <v>1409770107</v>
      </c>
      <c r="J1256">
        <v>1407178107</v>
      </c>
      <c r="K1256" t="b">
        <v>1</v>
      </c>
      <c r="L1256">
        <v>711</v>
      </c>
      <c r="M1256" t="b">
        <v>1</v>
      </c>
      <c r="N1256" t="s">
        <v>8274</v>
      </c>
      <c r="O1256">
        <f t="shared" si="96"/>
        <v>303833</v>
      </c>
      <c r="P1256">
        <f t="shared" si="97"/>
        <v>42.73</v>
      </c>
      <c r="Q1256" s="10" t="s">
        <v>8310</v>
      </c>
      <c r="R1256" t="s">
        <v>8319</v>
      </c>
      <c r="S1256" s="14">
        <f t="shared" si="98"/>
        <v>41855.783645833333</v>
      </c>
      <c r="T1256" s="14">
        <f t="shared" si="99"/>
        <v>41692.084143518521</v>
      </c>
      <c r="U1256">
        <f t="shared" si="95"/>
        <v>2014</v>
      </c>
    </row>
    <row r="1257" spans="1:21" ht="60" hidden="1" x14ac:dyDescent="0.25">
      <c r="A1257">
        <v>1254</v>
      </c>
      <c r="B1257" s="3" t="s">
        <v>1255</v>
      </c>
      <c r="C1257" s="3" t="s">
        <v>5364</v>
      </c>
      <c r="D1257" s="6">
        <v>6700</v>
      </c>
      <c r="E1257" s="8">
        <v>13323</v>
      </c>
      <c r="F1257" t="s">
        <v>8218</v>
      </c>
      <c r="G1257" t="s">
        <v>8223</v>
      </c>
      <c r="H1257" t="s">
        <v>8245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8274</v>
      </c>
      <c r="O1257">
        <f t="shared" si="96"/>
        <v>199</v>
      </c>
      <c r="P1257">
        <f t="shared" si="97"/>
        <v>94.49</v>
      </c>
      <c r="Q1257" s="10" t="s">
        <v>8310</v>
      </c>
      <c r="R1257" t="s">
        <v>8319</v>
      </c>
      <c r="S1257" s="14">
        <f t="shared" si="98"/>
        <v>40487.621365740742</v>
      </c>
      <c r="T1257" s="14">
        <f t="shared" si="99"/>
        <v>41547.662997685184</v>
      </c>
      <c r="U1257">
        <f t="shared" si="95"/>
        <v>2010</v>
      </c>
    </row>
    <row r="1258" spans="1:21" ht="45" hidden="1" x14ac:dyDescent="0.25">
      <c r="A1258">
        <v>1255</v>
      </c>
      <c r="B1258" s="3" t="s">
        <v>1256</v>
      </c>
      <c r="C1258" s="3" t="s">
        <v>5365</v>
      </c>
      <c r="D1258" s="6">
        <v>3000</v>
      </c>
      <c r="E1258" s="8">
        <v>6071</v>
      </c>
      <c r="F1258" t="s">
        <v>8218</v>
      </c>
      <c r="G1258" t="s">
        <v>8223</v>
      </c>
      <c r="H1258" t="s">
        <v>8245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8274</v>
      </c>
      <c r="O1258">
        <f t="shared" si="96"/>
        <v>202</v>
      </c>
      <c r="P1258">
        <f t="shared" si="97"/>
        <v>55.7</v>
      </c>
      <c r="Q1258" s="10" t="s">
        <v>8310</v>
      </c>
      <c r="R1258" t="s">
        <v>8319</v>
      </c>
      <c r="S1258" s="14">
        <f t="shared" si="98"/>
        <v>41579.845509259263</v>
      </c>
      <c r="T1258" s="14">
        <f t="shared" si="99"/>
        <v>40465.655266203699</v>
      </c>
      <c r="U1258">
        <f t="shared" si="95"/>
        <v>2013</v>
      </c>
    </row>
    <row r="1259" spans="1:21" ht="60" hidden="1" x14ac:dyDescent="0.25">
      <c r="A1259">
        <v>1256</v>
      </c>
      <c r="B1259" s="3" t="s">
        <v>1257</v>
      </c>
      <c r="C1259" s="3" t="s">
        <v>5366</v>
      </c>
      <c r="D1259" s="6">
        <v>30000</v>
      </c>
      <c r="E1259" s="8">
        <v>35389.129999999997</v>
      </c>
      <c r="F1259" t="s">
        <v>8218</v>
      </c>
      <c r="G1259" t="s">
        <v>8223</v>
      </c>
      <c r="H1259" t="s">
        <v>8245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8274</v>
      </c>
      <c r="O1259">
        <f t="shared" si="96"/>
        <v>118</v>
      </c>
      <c r="P1259">
        <f t="shared" si="97"/>
        <v>98.03</v>
      </c>
      <c r="Q1259" s="10" t="s">
        <v>8310</v>
      </c>
      <c r="R1259" t="s">
        <v>8319</v>
      </c>
      <c r="S1259" s="14">
        <f t="shared" si="98"/>
        <v>40921.919340277782</v>
      </c>
      <c r="T1259" s="14">
        <f t="shared" si="99"/>
        <v>41620.87667824074</v>
      </c>
      <c r="U1259">
        <f t="shared" si="95"/>
        <v>2012</v>
      </c>
    </row>
    <row r="1260" spans="1:21" ht="60" hidden="1" x14ac:dyDescent="0.25">
      <c r="A1260">
        <v>1257</v>
      </c>
      <c r="B1260" s="3" t="s">
        <v>1258</v>
      </c>
      <c r="C1260" s="3" t="s">
        <v>5367</v>
      </c>
      <c r="D1260" s="6">
        <v>5500</v>
      </c>
      <c r="E1260" s="8">
        <v>16210</v>
      </c>
      <c r="F1260" t="s">
        <v>8218</v>
      </c>
      <c r="G1260" t="s">
        <v>8223</v>
      </c>
      <c r="H1260" t="s">
        <v>8245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8274</v>
      </c>
      <c r="O1260">
        <f t="shared" si="96"/>
        <v>295</v>
      </c>
      <c r="P1260">
        <f t="shared" si="97"/>
        <v>92.1</v>
      </c>
      <c r="Q1260" s="10" t="s">
        <v>8310</v>
      </c>
      <c r="R1260" t="s">
        <v>8319</v>
      </c>
      <c r="S1260" s="14">
        <f t="shared" si="98"/>
        <v>40587.085532407407</v>
      </c>
      <c r="T1260" s="14">
        <f t="shared" si="99"/>
        <v>41449.585162037038</v>
      </c>
      <c r="U1260">
        <f t="shared" si="95"/>
        <v>2011</v>
      </c>
    </row>
    <row r="1261" spans="1:21" ht="45" hidden="1" x14ac:dyDescent="0.25">
      <c r="A1261">
        <v>1258</v>
      </c>
      <c r="B1261" s="3" t="s">
        <v>1259</v>
      </c>
      <c r="C1261" s="3" t="s">
        <v>5368</v>
      </c>
      <c r="D1261" s="6">
        <v>12000</v>
      </c>
      <c r="E1261" s="8">
        <v>25577.56</v>
      </c>
      <c r="F1261" t="s">
        <v>8218</v>
      </c>
      <c r="G1261" t="s">
        <v>8223</v>
      </c>
      <c r="H1261" t="s">
        <v>8245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8274</v>
      </c>
      <c r="O1261">
        <f t="shared" si="96"/>
        <v>213</v>
      </c>
      <c r="P1261">
        <f t="shared" si="97"/>
        <v>38.18</v>
      </c>
      <c r="Q1261" s="10" t="s">
        <v>8310</v>
      </c>
      <c r="R1261" t="s">
        <v>8319</v>
      </c>
      <c r="S1261" s="14">
        <f t="shared" si="98"/>
        <v>41487.611250000002</v>
      </c>
      <c r="T1261" s="14">
        <f t="shared" si="99"/>
        <v>41507.845451388886</v>
      </c>
      <c r="U1261">
        <f t="shared" si="95"/>
        <v>2013</v>
      </c>
    </row>
    <row r="1262" spans="1:21" ht="45" hidden="1" x14ac:dyDescent="0.25">
      <c r="A1262">
        <v>1259</v>
      </c>
      <c r="B1262" s="3" t="s">
        <v>1260</v>
      </c>
      <c r="C1262" s="3" t="s">
        <v>5369</v>
      </c>
      <c r="D1262" s="6">
        <v>2500</v>
      </c>
      <c r="E1262" s="8">
        <v>2606</v>
      </c>
      <c r="F1262" t="s">
        <v>8218</v>
      </c>
      <c r="G1262" t="s">
        <v>8223</v>
      </c>
      <c r="H1262" t="s">
        <v>8245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8274</v>
      </c>
      <c r="O1262">
        <f t="shared" si="96"/>
        <v>104</v>
      </c>
      <c r="P1262">
        <f t="shared" si="97"/>
        <v>27.15</v>
      </c>
      <c r="Q1262" s="10" t="s">
        <v>8310</v>
      </c>
      <c r="R1262" t="s">
        <v>8319</v>
      </c>
      <c r="S1262" s="14">
        <f t="shared" si="98"/>
        <v>41766.970648148148</v>
      </c>
      <c r="T1262" s="14">
        <f t="shared" si="99"/>
        <v>42445.823055555549</v>
      </c>
      <c r="U1262">
        <f t="shared" si="95"/>
        <v>2014</v>
      </c>
    </row>
    <row r="1263" spans="1:21" ht="45" hidden="1" x14ac:dyDescent="0.25">
      <c r="A1263">
        <v>1260</v>
      </c>
      <c r="B1263" s="3" t="s">
        <v>1261</v>
      </c>
      <c r="C1263" s="3" t="s">
        <v>5370</v>
      </c>
      <c r="D1263" s="6">
        <v>3300</v>
      </c>
      <c r="E1263" s="8">
        <v>3751</v>
      </c>
      <c r="F1263" t="s">
        <v>8218</v>
      </c>
      <c r="G1263" t="s">
        <v>8223</v>
      </c>
      <c r="H1263" t="s">
        <v>8245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8274</v>
      </c>
      <c r="O1263">
        <f t="shared" si="96"/>
        <v>114</v>
      </c>
      <c r="P1263">
        <f t="shared" si="97"/>
        <v>50.69</v>
      </c>
      <c r="Q1263" s="10" t="s">
        <v>8310</v>
      </c>
      <c r="R1263" t="s">
        <v>8319</v>
      </c>
      <c r="S1263" s="14">
        <f t="shared" si="98"/>
        <v>41666.842824074076</v>
      </c>
      <c r="T1263" s="14">
        <f t="shared" si="99"/>
        <v>40933.856967592597</v>
      </c>
      <c r="U1263">
        <f t="shared" si="95"/>
        <v>2014</v>
      </c>
    </row>
    <row r="1264" spans="1:21" ht="45" hidden="1" x14ac:dyDescent="0.25">
      <c r="A1264">
        <v>1261</v>
      </c>
      <c r="B1264" s="3" t="s">
        <v>1262</v>
      </c>
      <c r="C1264" s="3" t="s">
        <v>5371</v>
      </c>
      <c r="D1264" s="6">
        <v>2000</v>
      </c>
      <c r="E1264" s="8">
        <v>2025</v>
      </c>
      <c r="F1264" t="s">
        <v>8218</v>
      </c>
      <c r="G1264" t="s">
        <v>8223</v>
      </c>
      <c r="H1264" t="s">
        <v>8245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8274</v>
      </c>
      <c r="O1264">
        <f t="shared" si="96"/>
        <v>101</v>
      </c>
      <c r="P1264">
        <f t="shared" si="97"/>
        <v>38.94</v>
      </c>
      <c r="Q1264" s="10" t="s">
        <v>8310</v>
      </c>
      <c r="R1264" t="s">
        <v>8319</v>
      </c>
      <c r="S1264" s="14">
        <f t="shared" si="98"/>
        <v>41638.342905092592</v>
      </c>
      <c r="T1264" s="14">
        <f t="shared" si="99"/>
        <v>41561.683553240742</v>
      </c>
      <c r="U1264">
        <f t="shared" si="95"/>
        <v>2013</v>
      </c>
    </row>
    <row r="1265" spans="1:21" ht="60" hidden="1" x14ac:dyDescent="0.25">
      <c r="A1265">
        <v>1262</v>
      </c>
      <c r="B1265" s="3" t="s">
        <v>1263</v>
      </c>
      <c r="C1265" s="3" t="s">
        <v>5372</v>
      </c>
      <c r="D1265" s="6">
        <v>6500</v>
      </c>
      <c r="E1265" s="8">
        <v>8152</v>
      </c>
      <c r="F1265" t="s">
        <v>8218</v>
      </c>
      <c r="G1265" t="s">
        <v>8228</v>
      </c>
      <c r="H1265" t="s">
        <v>8250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8274</v>
      </c>
      <c r="O1265">
        <f t="shared" si="96"/>
        <v>125</v>
      </c>
      <c r="P1265">
        <f t="shared" si="97"/>
        <v>77.64</v>
      </c>
      <c r="Q1265" s="10" t="s">
        <v>8310</v>
      </c>
      <c r="R1265" t="s">
        <v>8319</v>
      </c>
      <c r="S1265" s="14">
        <f t="shared" si="98"/>
        <v>41656.762638888889</v>
      </c>
      <c r="T1265" s="14">
        <f t="shared" si="99"/>
        <v>40274.745127314818</v>
      </c>
      <c r="U1265">
        <f t="shared" si="95"/>
        <v>2014</v>
      </c>
    </row>
    <row r="1266" spans="1:21" ht="30" hidden="1" x14ac:dyDescent="0.25">
      <c r="A1266">
        <v>1263</v>
      </c>
      <c r="B1266" s="3" t="s">
        <v>1264</v>
      </c>
      <c r="C1266" s="3" t="s">
        <v>5373</v>
      </c>
      <c r="D1266" s="6">
        <v>1500</v>
      </c>
      <c r="E1266" s="8">
        <v>1785</v>
      </c>
      <c r="F1266" t="s">
        <v>8218</v>
      </c>
      <c r="G1266" t="s">
        <v>8223</v>
      </c>
      <c r="H1266" t="s">
        <v>8245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8274</v>
      </c>
      <c r="O1266">
        <f t="shared" si="96"/>
        <v>119</v>
      </c>
      <c r="P1266">
        <f t="shared" si="97"/>
        <v>43.54</v>
      </c>
      <c r="Q1266" s="10" t="s">
        <v>8310</v>
      </c>
      <c r="R1266" t="s">
        <v>8319</v>
      </c>
      <c r="S1266" s="14">
        <f t="shared" si="98"/>
        <v>41692.084143518521</v>
      </c>
      <c r="T1266" s="14">
        <f t="shared" si="99"/>
        <v>41852.730219907404</v>
      </c>
      <c r="U1266">
        <f t="shared" si="95"/>
        <v>2014</v>
      </c>
    </row>
    <row r="1267" spans="1:21" ht="60" hidden="1" x14ac:dyDescent="0.25">
      <c r="A1267">
        <v>1264</v>
      </c>
      <c r="B1267" s="3" t="s">
        <v>1265</v>
      </c>
      <c r="C1267" s="3" t="s">
        <v>5374</v>
      </c>
      <c r="D1267" s="6">
        <v>650</v>
      </c>
      <c r="E1267" s="8">
        <v>1082</v>
      </c>
      <c r="F1267" t="s">
        <v>8218</v>
      </c>
      <c r="G1267" t="s">
        <v>8223</v>
      </c>
      <c r="H1267" t="s">
        <v>8245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8274</v>
      </c>
      <c r="O1267">
        <f t="shared" si="96"/>
        <v>166</v>
      </c>
      <c r="P1267">
        <f t="shared" si="97"/>
        <v>31.82</v>
      </c>
      <c r="Q1267" s="10" t="s">
        <v>8310</v>
      </c>
      <c r="R1267" t="s">
        <v>8319</v>
      </c>
      <c r="S1267" s="14">
        <f t="shared" si="98"/>
        <v>41547.662997685184</v>
      </c>
      <c r="T1267" s="14">
        <f t="shared" si="99"/>
        <v>41116.690104166664</v>
      </c>
      <c r="U1267">
        <f t="shared" si="95"/>
        <v>2013</v>
      </c>
    </row>
    <row r="1268" spans="1:21" ht="60" hidden="1" x14ac:dyDescent="0.25">
      <c r="A1268">
        <v>1265</v>
      </c>
      <c r="B1268" s="3" t="s">
        <v>1266</v>
      </c>
      <c r="C1268" s="3" t="s">
        <v>5375</v>
      </c>
      <c r="D1268" s="6">
        <v>3500</v>
      </c>
      <c r="E1268" s="8">
        <v>4170.17</v>
      </c>
      <c r="F1268" t="s">
        <v>8218</v>
      </c>
      <c r="G1268" t="s">
        <v>8223</v>
      </c>
      <c r="H1268" t="s">
        <v>8245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8274</v>
      </c>
      <c r="O1268">
        <f t="shared" si="96"/>
        <v>119</v>
      </c>
      <c r="P1268">
        <f t="shared" si="97"/>
        <v>63.18</v>
      </c>
      <c r="Q1268" s="10" t="s">
        <v>8310</v>
      </c>
      <c r="R1268" t="s">
        <v>8319</v>
      </c>
      <c r="S1268" s="14">
        <f t="shared" si="98"/>
        <v>40465.655266203699</v>
      </c>
      <c r="T1268" s="14">
        <f t="shared" si="99"/>
        <v>41458.867905092593</v>
      </c>
      <c r="U1268">
        <f t="shared" si="95"/>
        <v>2010</v>
      </c>
    </row>
    <row r="1269" spans="1:21" ht="45" hidden="1" x14ac:dyDescent="0.25">
      <c r="A1269">
        <v>1266</v>
      </c>
      <c r="B1269" s="3" t="s">
        <v>1267</v>
      </c>
      <c r="C1269" s="3" t="s">
        <v>5376</v>
      </c>
      <c r="D1269" s="6">
        <v>9500</v>
      </c>
      <c r="E1269" s="8">
        <v>9545</v>
      </c>
      <c r="F1269" t="s">
        <v>8218</v>
      </c>
      <c r="G1269" t="s">
        <v>8223</v>
      </c>
      <c r="H1269" t="s">
        <v>8245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8274</v>
      </c>
      <c r="O1269">
        <f t="shared" si="96"/>
        <v>100</v>
      </c>
      <c r="P1269">
        <f t="shared" si="97"/>
        <v>190.9</v>
      </c>
      <c r="Q1269" s="10" t="s">
        <v>8310</v>
      </c>
      <c r="R1269" t="s">
        <v>8319</v>
      </c>
      <c r="S1269" s="14">
        <f t="shared" si="98"/>
        <v>41620.87667824074</v>
      </c>
      <c r="T1269" s="14">
        <f t="shared" si="99"/>
        <v>40007.704247685186</v>
      </c>
      <c r="U1269">
        <f t="shared" si="95"/>
        <v>2013</v>
      </c>
    </row>
    <row r="1270" spans="1:21" ht="60" hidden="1" x14ac:dyDescent="0.25">
      <c r="A1270">
        <v>1267</v>
      </c>
      <c r="B1270" s="3" t="s">
        <v>1268</v>
      </c>
      <c r="C1270" s="3" t="s">
        <v>5377</v>
      </c>
      <c r="D1270" s="6">
        <v>22000</v>
      </c>
      <c r="E1270" s="8">
        <v>22396</v>
      </c>
      <c r="F1270" t="s">
        <v>8218</v>
      </c>
      <c r="G1270" t="s">
        <v>8223</v>
      </c>
      <c r="H1270" t="s">
        <v>8245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8274</v>
      </c>
      <c r="O1270">
        <f t="shared" si="96"/>
        <v>102</v>
      </c>
      <c r="P1270">
        <f t="shared" si="97"/>
        <v>140.86000000000001</v>
      </c>
      <c r="Q1270" s="10" t="s">
        <v>8310</v>
      </c>
      <c r="R1270" t="s">
        <v>8319</v>
      </c>
      <c r="S1270" s="14">
        <f t="shared" si="98"/>
        <v>41449.585162037038</v>
      </c>
      <c r="T1270" s="14">
        <f t="shared" si="99"/>
        <v>41121.561886574076</v>
      </c>
      <c r="U1270">
        <f t="shared" si="95"/>
        <v>2013</v>
      </c>
    </row>
    <row r="1271" spans="1:21" ht="45" hidden="1" x14ac:dyDescent="0.25">
      <c r="A1271">
        <v>1268</v>
      </c>
      <c r="B1271" s="3" t="s">
        <v>1269</v>
      </c>
      <c r="C1271" s="3" t="s">
        <v>5378</v>
      </c>
      <c r="D1271" s="6">
        <v>12000</v>
      </c>
      <c r="E1271" s="8">
        <v>14000</v>
      </c>
      <c r="F1271" t="s">
        <v>8218</v>
      </c>
      <c r="G1271" t="s">
        <v>8223</v>
      </c>
      <c r="H1271" t="s">
        <v>8245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8274</v>
      </c>
      <c r="O1271">
        <f t="shared" si="96"/>
        <v>117</v>
      </c>
      <c r="P1271">
        <f t="shared" si="97"/>
        <v>76.92</v>
      </c>
      <c r="Q1271" s="10" t="s">
        <v>8310</v>
      </c>
      <c r="R1271" t="s">
        <v>8319</v>
      </c>
      <c r="S1271" s="14">
        <f t="shared" si="98"/>
        <v>41507.845451388886</v>
      </c>
      <c r="T1271" s="14">
        <f t="shared" si="99"/>
        <v>41786.555162037039</v>
      </c>
      <c r="U1271">
        <f t="shared" si="95"/>
        <v>2013</v>
      </c>
    </row>
    <row r="1272" spans="1:21" ht="60" hidden="1" x14ac:dyDescent="0.25">
      <c r="A1272">
        <v>1269</v>
      </c>
      <c r="B1272" s="3" t="s">
        <v>1270</v>
      </c>
      <c r="C1272" s="3" t="s">
        <v>5379</v>
      </c>
      <c r="D1272" s="6">
        <v>18800</v>
      </c>
      <c r="E1272" s="8">
        <v>20426</v>
      </c>
      <c r="F1272" t="s">
        <v>8218</v>
      </c>
      <c r="G1272" t="s">
        <v>8223</v>
      </c>
      <c r="H1272" t="s">
        <v>8245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8274</v>
      </c>
      <c r="O1272">
        <f t="shared" si="96"/>
        <v>109</v>
      </c>
      <c r="P1272">
        <f t="shared" si="97"/>
        <v>99.16</v>
      </c>
      <c r="Q1272" s="10" t="s">
        <v>8310</v>
      </c>
      <c r="R1272" t="s">
        <v>8319</v>
      </c>
      <c r="S1272" s="14">
        <f t="shared" si="98"/>
        <v>42445.823055555549</v>
      </c>
      <c r="T1272" s="14">
        <f t="shared" si="99"/>
        <v>41682.099189814813</v>
      </c>
      <c r="U1272">
        <f t="shared" si="95"/>
        <v>2016</v>
      </c>
    </row>
    <row r="1273" spans="1:21" ht="45" hidden="1" x14ac:dyDescent="0.25">
      <c r="A1273">
        <v>1270</v>
      </c>
      <c r="B1273" s="3" t="s">
        <v>1271</v>
      </c>
      <c r="C1273" s="3" t="s">
        <v>5380</v>
      </c>
      <c r="D1273" s="6">
        <v>10000</v>
      </c>
      <c r="E1273" s="8">
        <v>11472</v>
      </c>
      <c r="F1273" t="s">
        <v>8218</v>
      </c>
      <c r="G1273" t="s">
        <v>8223</v>
      </c>
      <c r="H1273" t="s">
        <v>8245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8274</v>
      </c>
      <c r="O1273">
        <f t="shared" si="96"/>
        <v>115</v>
      </c>
      <c r="P1273">
        <f t="shared" si="97"/>
        <v>67.88</v>
      </c>
      <c r="Q1273" s="10" t="s">
        <v>8310</v>
      </c>
      <c r="R1273" t="s">
        <v>8319</v>
      </c>
      <c r="S1273" s="14">
        <f t="shared" si="98"/>
        <v>40933.856967592597</v>
      </c>
      <c r="T1273" s="14">
        <f t="shared" si="99"/>
        <v>40513.757569444446</v>
      </c>
      <c r="U1273">
        <f t="shared" si="95"/>
        <v>2012</v>
      </c>
    </row>
    <row r="1274" spans="1:21" ht="60" hidden="1" x14ac:dyDescent="0.25">
      <c r="A1274">
        <v>1271</v>
      </c>
      <c r="B1274" s="3" t="s">
        <v>1272</v>
      </c>
      <c r="C1274" s="3" t="s">
        <v>5381</v>
      </c>
      <c r="D1274" s="6">
        <v>7500</v>
      </c>
      <c r="E1274" s="8">
        <v>7635</v>
      </c>
      <c r="F1274" t="s">
        <v>8218</v>
      </c>
      <c r="G1274" t="s">
        <v>8223</v>
      </c>
      <c r="H1274" t="s">
        <v>8245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8274</v>
      </c>
      <c r="O1274">
        <f t="shared" si="96"/>
        <v>102</v>
      </c>
      <c r="P1274">
        <f t="shared" si="97"/>
        <v>246.29</v>
      </c>
      <c r="Q1274" s="10" t="s">
        <v>8310</v>
      </c>
      <c r="R1274" t="s">
        <v>8319</v>
      </c>
      <c r="S1274" s="14">
        <f t="shared" si="98"/>
        <v>41561.683553240742</v>
      </c>
      <c r="T1274" s="14">
        <f t="shared" si="99"/>
        <v>41463.743472222224</v>
      </c>
      <c r="U1274">
        <f t="shared" si="95"/>
        <v>2013</v>
      </c>
    </row>
    <row r="1275" spans="1:21" ht="60" hidden="1" x14ac:dyDescent="0.25">
      <c r="A1275">
        <v>1272</v>
      </c>
      <c r="B1275" s="3" t="s">
        <v>1273</v>
      </c>
      <c r="C1275" s="3" t="s">
        <v>5382</v>
      </c>
      <c r="D1275" s="6">
        <v>5000</v>
      </c>
      <c r="E1275" s="8">
        <v>5300</v>
      </c>
      <c r="F1275" t="s">
        <v>8218</v>
      </c>
      <c r="G1275" t="s">
        <v>8223</v>
      </c>
      <c r="H1275" t="s">
        <v>8245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8274</v>
      </c>
      <c r="O1275">
        <f t="shared" si="96"/>
        <v>106</v>
      </c>
      <c r="P1275">
        <f t="shared" si="97"/>
        <v>189.29</v>
      </c>
      <c r="Q1275" s="10" t="s">
        <v>8310</v>
      </c>
      <c r="R1275" t="s">
        <v>8319</v>
      </c>
      <c r="S1275" s="14">
        <f t="shared" si="98"/>
        <v>40274.745127314818</v>
      </c>
      <c r="T1275" s="14">
        <f t="shared" si="99"/>
        <v>41586.475173611114</v>
      </c>
      <c r="U1275">
        <f t="shared" si="95"/>
        <v>2010</v>
      </c>
    </row>
    <row r="1276" spans="1:21" ht="45" hidden="1" x14ac:dyDescent="0.25">
      <c r="A1276">
        <v>1273</v>
      </c>
      <c r="B1276" s="3" t="s">
        <v>1274</v>
      </c>
      <c r="C1276" s="3" t="s">
        <v>5383</v>
      </c>
      <c r="D1276" s="6">
        <v>4000</v>
      </c>
      <c r="E1276" s="8">
        <v>4140</v>
      </c>
      <c r="F1276" t="s">
        <v>8218</v>
      </c>
      <c r="G1276" t="s">
        <v>8228</v>
      </c>
      <c r="H1276" t="s">
        <v>8250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8274</v>
      </c>
      <c r="O1276">
        <f t="shared" si="96"/>
        <v>104</v>
      </c>
      <c r="P1276">
        <f t="shared" si="97"/>
        <v>76.67</v>
      </c>
      <c r="Q1276" s="10" t="s">
        <v>8310</v>
      </c>
      <c r="R1276" t="s">
        <v>8319</v>
      </c>
      <c r="S1276" s="14">
        <f t="shared" si="98"/>
        <v>41852.730219907404</v>
      </c>
      <c r="T1276" s="14">
        <f t="shared" si="99"/>
        <v>41320.717465277776</v>
      </c>
      <c r="U1276">
        <f t="shared" si="95"/>
        <v>2014</v>
      </c>
    </row>
    <row r="1277" spans="1:21" ht="45" hidden="1" x14ac:dyDescent="0.25">
      <c r="A1277">
        <v>1274</v>
      </c>
      <c r="B1277" s="3" t="s">
        <v>1275</v>
      </c>
      <c r="C1277" s="3" t="s">
        <v>5384</v>
      </c>
      <c r="D1277" s="6">
        <v>25000</v>
      </c>
      <c r="E1277" s="8">
        <v>38743.839999999997</v>
      </c>
      <c r="F1277" t="s">
        <v>8218</v>
      </c>
      <c r="G1277" t="s">
        <v>8223</v>
      </c>
      <c r="H1277" t="s">
        <v>8245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8274</v>
      </c>
      <c r="O1277">
        <f t="shared" si="96"/>
        <v>155</v>
      </c>
      <c r="P1277">
        <f t="shared" si="97"/>
        <v>82.96</v>
      </c>
      <c r="Q1277" s="10" t="s">
        <v>8310</v>
      </c>
      <c r="R1277" t="s">
        <v>8319</v>
      </c>
      <c r="S1277" s="14">
        <f t="shared" si="98"/>
        <v>41116.690104166664</v>
      </c>
      <c r="T1277" s="14">
        <f t="shared" si="99"/>
        <v>42712.23474537037</v>
      </c>
      <c r="U1277">
        <f t="shared" si="95"/>
        <v>2012</v>
      </c>
    </row>
    <row r="1278" spans="1:21" ht="45" hidden="1" x14ac:dyDescent="0.25">
      <c r="A1278">
        <v>1275</v>
      </c>
      <c r="B1278" s="3" t="s">
        <v>1276</v>
      </c>
      <c r="C1278" s="3" t="s">
        <v>5385</v>
      </c>
      <c r="D1278" s="6">
        <v>15000</v>
      </c>
      <c r="E1278" s="8">
        <v>24321.1</v>
      </c>
      <c r="F1278" t="s">
        <v>8218</v>
      </c>
      <c r="G1278" t="s">
        <v>8223</v>
      </c>
      <c r="H1278" t="s">
        <v>8245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8274</v>
      </c>
      <c r="O1278">
        <f t="shared" si="96"/>
        <v>162</v>
      </c>
      <c r="P1278">
        <f t="shared" si="97"/>
        <v>62.52</v>
      </c>
      <c r="Q1278" s="10" t="s">
        <v>8310</v>
      </c>
      <c r="R1278" t="s">
        <v>8319</v>
      </c>
      <c r="S1278" s="14">
        <f t="shared" si="98"/>
        <v>41458.867905092593</v>
      </c>
      <c r="T1278" s="14">
        <f t="shared" si="99"/>
        <v>42160.583043981482</v>
      </c>
      <c r="U1278">
        <f t="shared" si="95"/>
        <v>2013</v>
      </c>
    </row>
    <row r="1279" spans="1:21" ht="30" hidden="1" x14ac:dyDescent="0.25">
      <c r="A1279">
        <v>1276</v>
      </c>
      <c r="B1279" s="3" t="s">
        <v>1277</v>
      </c>
      <c r="C1279" s="3" t="s">
        <v>5386</v>
      </c>
      <c r="D1279" s="6">
        <v>3000</v>
      </c>
      <c r="E1279" s="8">
        <v>3132.63</v>
      </c>
      <c r="F1279" t="s">
        <v>8218</v>
      </c>
      <c r="G1279" t="s">
        <v>8223</v>
      </c>
      <c r="H1279" t="s">
        <v>8245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8274</v>
      </c>
      <c r="O1279">
        <f t="shared" si="96"/>
        <v>104</v>
      </c>
      <c r="P1279">
        <f t="shared" si="97"/>
        <v>46.07</v>
      </c>
      <c r="Q1279" s="10" t="s">
        <v>8310</v>
      </c>
      <c r="R1279" t="s">
        <v>8319</v>
      </c>
      <c r="S1279" s="14">
        <f t="shared" si="98"/>
        <v>40007.704247685186</v>
      </c>
      <c r="T1279" s="14">
        <f t="shared" si="99"/>
        <v>42039.384571759263</v>
      </c>
      <c r="U1279">
        <f t="shared" si="95"/>
        <v>2009</v>
      </c>
    </row>
    <row r="1280" spans="1:21" ht="60" hidden="1" x14ac:dyDescent="0.25">
      <c r="A1280">
        <v>1277</v>
      </c>
      <c r="B1280" s="3" t="s">
        <v>1278</v>
      </c>
      <c r="C1280" s="3" t="s">
        <v>5387</v>
      </c>
      <c r="D1280" s="6">
        <v>15000</v>
      </c>
      <c r="E1280" s="8">
        <v>15918.65</v>
      </c>
      <c r="F1280" t="s">
        <v>8218</v>
      </c>
      <c r="G1280" t="s">
        <v>8223</v>
      </c>
      <c r="H1280" t="s">
        <v>8245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8274</v>
      </c>
      <c r="O1280">
        <f t="shared" si="96"/>
        <v>106</v>
      </c>
      <c r="P1280">
        <f t="shared" si="97"/>
        <v>38.54</v>
      </c>
      <c r="Q1280" s="10" t="s">
        <v>8310</v>
      </c>
      <c r="R1280" t="s">
        <v>8319</v>
      </c>
      <c r="S1280" s="14">
        <f t="shared" si="98"/>
        <v>41121.561886574076</v>
      </c>
      <c r="T1280" s="14">
        <f t="shared" si="99"/>
        <v>42107.621018518519</v>
      </c>
      <c r="U1280">
        <f t="shared" si="95"/>
        <v>2012</v>
      </c>
    </row>
    <row r="1281" spans="1:21" ht="60" hidden="1" x14ac:dyDescent="0.25">
      <c r="A1281">
        <v>1278</v>
      </c>
      <c r="B1281" s="3" t="s">
        <v>1279</v>
      </c>
      <c r="C1281" s="3" t="s">
        <v>5388</v>
      </c>
      <c r="D1281" s="6">
        <v>6500</v>
      </c>
      <c r="E1281" s="8">
        <v>10071</v>
      </c>
      <c r="F1281" t="s">
        <v>8218</v>
      </c>
      <c r="G1281" t="s">
        <v>8223</v>
      </c>
      <c r="H1281" t="s">
        <v>8245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8274</v>
      </c>
      <c r="O1281">
        <f t="shared" si="96"/>
        <v>155</v>
      </c>
      <c r="P1281">
        <f t="shared" si="97"/>
        <v>53.01</v>
      </c>
      <c r="Q1281" s="10" t="s">
        <v>8310</v>
      </c>
      <c r="R1281" t="s">
        <v>8319</v>
      </c>
      <c r="S1281" s="14">
        <f t="shared" si="98"/>
        <v>41786.555162037039</v>
      </c>
      <c r="T1281" s="14">
        <f t="shared" si="99"/>
        <v>42561.154664351852</v>
      </c>
      <c r="U1281">
        <f t="shared" si="95"/>
        <v>2014</v>
      </c>
    </row>
    <row r="1282" spans="1:21" ht="60" hidden="1" x14ac:dyDescent="0.25">
      <c r="A1282">
        <v>1279</v>
      </c>
      <c r="B1282" s="3" t="s">
        <v>1280</v>
      </c>
      <c r="C1282" s="3" t="s">
        <v>5389</v>
      </c>
      <c r="D1282" s="6">
        <v>12516</v>
      </c>
      <c r="E1282" s="8">
        <v>13864.17</v>
      </c>
      <c r="F1282" t="s">
        <v>8218</v>
      </c>
      <c r="G1282" t="s">
        <v>8223</v>
      </c>
      <c r="H1282" t="s">
        <v>8245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8274</v>
      </c>
      <c r="O1282">
        <f t="shared" si="96"/>
        <v>111</v>
      </c>
      <c r="P1282">
        <f t="shared" si="97"/>
        <v>73.36</v>
      </c>
      <c r="Q1282" s="10" t="s">
        <v>8310</v>
      </c>
      <c r="R1282" t="s">
        <v>8319</v>
      </c>
      <c r="S1282" s="14">
        <f t="shared" si="98"/>
        <v>41682.099189814813</v>
      </c>
      <c r="T1282" s="14">
        <f t="shared" si="99"/>
        <v>42709.134780092587</v>
      </c>
      <c r="U1282">
        <f t="shared" si="95"/>
        <v>2014</v>
      </c>
    </row>
    <row r="1283" spans="1:21" ht="45" hidden="1" x14ac:dyDescent="0.25">
      <c r="A1283">
        <v>1280</v>
      </c>
      <c r="B1283" s="3" t="s">
        <v>1281</v>
      </c>
      <c r="C1283" s="3" t="s">
        <v>5390</v>
      </c>
      <c r="D1283" s="6">
        <v>15000</v>
      </c>
      <c r="E1283" s="8">
        <v>16636.78</v>
      </c>
      <c r="F1283" t="s">
        <v>8218</v>
      </c>
      <c r="G1283" t="s">
        <v>8223</v>
      </c>
      <c r="H1283" t="s">
        <v>8245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8274</v>
      </c>
      <c r="O1283">
        <f t="shared" si="96"/>
        <v>111</v>
      </c>
      <c r="P1283">
        <f t="shared" si="97"/>
        <v>127.98</v>
      </c>
      <c r="Q1283" s="10" t="s">
        <v>8310</v>
      </c>
      <c r="R1283" t="s">
        <v>8319</v>
      </c>
      <c r="S1283" s="14">
        <f t="shared" si="98"/>
        <v>40513.757569444446</v>
      </c>
      <c r="T1283" s="14">
        <f t="shared" si="99"/>
        <v>42086.614942129629</v>
      </c>
      <c r="U1283">
        <f t="shared" ref="U1283:U1346" si="100">YEAR(S1283)</f>
        <v>2010</v>
      </c>
    </row>
    <row r="1284" spans="1:21" ht="60" hidden="1" x14ac:dyDescent="0.25">
      <c r="A1284">
        <v>1281</v>
      </c>
      <c r="B1284" s="3" t="s">
        <v>1282</v>
      </c>
      <c r="C1284" s="3" t="s">
        <v>5391</v>
      </c>
      <c r="D1284" s="6">
        <v>7000</v>
      </c>
      <c r="E1284" s="8">
        <v>7750</v>
      </c>
      <c r="F1284" t="s">
        <v>8218</v>
      </c>
      <c r="G1284" t="s">
        <v>8223</v>
      </c>
      <c r="H1284" t="s">
        <v>8245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8274</v>
      </c>
      <c r="O1284">
        <f t="shared" ref="O1284:O1347" si="101">ROUND(E1284/D1284*100,0)</f>
        <v>111</v>
      </c>
      <c r="P1284">
        <f t="shared" ref="P1284:P1347" si="102">IFERROR(ROUND(E1284/L1284,2),0)</f>
        <v>104.73</v>
      </c>
      <c r="Q1284" s="10" t="s">
        <v>8310</v>
      </c>
      <c r="R1284" t="s">
        <v>8319</v>
      </c>
      <c r="S1284" s="14">
        <f t="shared" ref="S1284:S1347" si="103">(((J1284/60)/60)/24)+DATE(1970,1,1)</f>
        <v>41463.743472222224</v>
      </c>
      <c r="T1284" s="14">
        <f t="shared" ref="T1284:T1347" si="104">(((J1294/60)/60)/24)+DATE(1970,1,1)</f>
        <v>42064.652673611112</v>
      </c>
      <c r="U1284">
        <f t="shared" si="100"/>
        <v>2013</v>
      </c>
    </row>
    <row r="1285" spans="1:21" ht="60" hidden="1" x14ac:dyDescent="0.25">
      <c r="A1285">
        <v>1282</v>
      </c>
      <c r="B1285" s="3" t="s">
        <v>1283</v>
      </c>
      <c r="C1285" s="3" t="s">
        <v>5392</v>
      </c>
      <c r="D1285" s="6">
        <v>15000</v>
      </c>
      <c r="E1285" s="8">
        <v>18542</v>
      </c>
      <c r="F1285" t="s">
        <v>8218</v>
      </c>
      <c r="G1285" t="s">
        <v>8223</v>
      </c>
      <c r="H1285" t="s">
        <v>8245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8274</v>
      </c>
      <c r="O1285">
        <f t="shared" si="101"/>
        <v>124</v>
      </c>
      <c r="P1285">
        <f t="shared" si="102"/>
        <v>67.67</v>
      </c>
      <c r="Q1285" s="10" t="s">
        <v>8310</v>
      </c>
      <c r="R1285" t="s">
        <v>8319</v>
      </c>
      <c r="S1285" s="14">
        <f t="shared" si="103"/>
        <v>41586.475173611114</v>
      </c>
      <c r="T1285" s="14">
        <f t="shared" si="104"/>
        <v>42256.764212962968</v>
      </c>
      <c r="U1285">
        <f t="shared" si="100"/>
        <v>2013</v>
      </c>
    </row>
    <row r="1286" spans="1:21" ht="45" hidden="1" x14ac:dyDescent="0.25">
      <c r="A1286">
        <v>1283</v>
      </c>
      <c r="B1286" s="3" t="s">
        <v>1284</v>
      </c>
      <c r="C1286" s="3" t="s">
        <v>5393</v>
      </c>
      <c r="D1286" s="6">
        <v>1000</v>
      </c>
      <c r="E1286" s="8">
        <v>2110.5</v>
      </c>
      <c r="F1286" t="s">
        <v>8218</v>
      </c>
      <c r="G1286" t="s">
        <v>8223</v>
      </c>
      <c r="H1286" t="s">
        <v>8245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8274</v>
      </c>
      <c r="O1286">
        <f t="shared" si="101"/>
        <v>211</v>
      </c>
      <c r="P1286">
        <f t="shared" si="102"/>
        <v>95.93</v>
      </c>
      <c r="Q1286" s="10" t="s">
        <v>8310</v>
      </c>
      <c r="R1286" t="s">
        <v>8319</v>
      </c>
      <c r="S1286" s="14">
        <f t="shared" si="103"/>
        <v>41320.717465277776</v>
      </c>
      <c r="T1286" s="14">
        <f t="shared" si="104"/>
        <v>42292.701053240744</v>
      </c>
      <c r="U1286">
        <f t="shared" si="100"/>
        <v>2013</v>
      </c>
    </row>
    <row r="1287" spans="1:21" ht="60" x14ac:dyDescent="0.25">
      <c r="A1287">
        <v>1284</v>
      </c>
      <c r="B1287" s="3" t="s">
        <v>1285</v>
      </c>
      <c r="C1287" s="3" t="s">
        <v>5394</v>
      </c>
      <c r="D1287" s="6">
        <v>2000</v>
      </c>
      <c r="E1287" s="8">
        <v>2020</v>
      </c>
      <c r="F1287" t="s">
        <v>8218</v>
      </c>
      <c r="G1287" t="s">
        <v>8223</v>
      </c>
      <c r="H1287" t="s">
        <v>8245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8269</v>
      </c>
      <c r="O1287">
        <f t="shared" si="101"/>
        <v>101</v>
      </c>
      <c r="P1287">
        <f t="shared" si="102"/>
        <v>65.16</v>
      </c>
      <c r="Q1287" s="10" t="s">
        <v>8312</v>
      </c>
      <c r="R1287" t="s">
        <v>8313</v>
      </c>
      <c r="S1287" s="14">
        <f t="shared" si="103"/>
        <v>42712.23474537037</v>
      </c>
      <c r="T1287" s="14">
        <f t="shared" si="104"/>
        <v>42278.453668981485</v>
      </c>
      <c r="U1287">
        <f t="shared" si="100"/>
        <v>2016</v>
      </c>
    </row>
    <row r="1288" spans="1:21" ht="60" x14ac:dyDescent="0.25">
      <c r="A1288">
        <v>1285</v>
      </c>
      <c r="B1288" s="3" t="s">
        <v>1286</v>
      </c>
      <c r="C1288" s="3" t="s">
        <v>5395</v>
      </c>
      <c r="D1288" s="6">
        <v>2000</v>
      </c>
      <c r="E1288" s="8">
        <v>2033</v>
      </c>
      <c r="F1288" t="s">
        <v>8218</v>
      </c>
      <c r="G1288" t="s">
        <v>8224</v>
      </c>
      <c r="H1288" t="s">
        <v>8246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8269</v>
      </c>
      <c r="O1288">
        <f t="shared" si="101"/>
        <v>102</v>
      </c>
      <c r="P1288">
        <f t="shared" si="102"/>
        <v>32.270000000000003</v>
      </c>
      <c r="Q1288" s="10" t="s">
        <v>8312</v>
      </c>
      <c r="R1288" t="s">
        <v>8313</v>
      </c>
      <c r="S1288" s="14">
        <f t="shared" si="103"/>
        <v>42160.583043981482</v>
      </c>
      <c r="T1288" s="14">
        <f t="shared" si="104"/>
        <v>42184.572881944448</v>
      </c>
      <c r="U1288">
        <f t="shared" si="100"/>
        <v>2015</v>
      </c>
    </row>
    <row r="1289" spans="1:21" ht="45" x14ac:dyDescent="0.25">
      <c r="A1289">
        <v>1286</v>
      </c>
      <c r="B1289" s="3" t="s">
        <v>1287</v>
      </c>
      <c r="C1289" s="3" t="s">
        <v>5396</v>
      </c>
      <c r="D1289" s="6">
        <v>1500</v>
      </c>
      <c r="E1289" s="8">
        <v>1625</v>
      </c>
      <c r="F1289" t="s">
        <v>8218</v>
      </c>
      <c r="G1289" t="s">
        <v>8224</v>
      </c>
      <c r="H1289" t="s">
        <v>8246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8269</v>
      </c>
      <c r="O1289">
        <f t="shared" si="101"/>
        <v>108</v>
      </c>
      <c r="P1289">
        <f t="shared" si="102"/>
        <v>81.25</v>
      </c>
      <c r="Q1289" s="10" t="s">
        <v>8312</v>
      </c>
      <c r="R1289" t="s">
        <v>8313</v>
      </c>
      <c r="S1289" s="14">
        <f t="shared" si="103"/>
        <v>42039.384571759263</v>
      </c>
      <c r="T1289" s="14">
        <f t="shared" si="104"/>
        <v>42423.050613425927</v>
      </c>
      <c r="U1289">
        <f t="shared" si="100"/>
        <v>2015</v>
      </c>
    </row>
    <row r="1290" spans="1:21" ht="90" x14ac:dyDescent="0.25">
      <c r="A1290">
        <v>1287</v>
      </c>
      <c r="B1290" s="3" t="s">
        <v>1288</v>
      </c>
      <c r="C1290" s="3" t="s">
        <v>5397</v>
      </c>
      <c r="D1290" s="6">
        <v>250</v>
      </c>
      <c r="E1290" s="8">
        <v>605</v>
      </c>
      <c r="F1290" t="s">
        <v>8218</v>
      </c>
      <c r="G1290" t="s">
        <v>8224</v>
      </c>
      <c r="H1290" t="s">
        <v>8246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8269</v>
      </c>
      <c r="O1290">
        <f t="shared" si="101"/>
        <v>242</v>
      </c>
      <c r="P1290">
        <f t="shared" si="102"/>
        <v>24.2</v>
      </c>
      <c r="Q1290" s="10" t="s">
        <v>8312</v>
      </c>
      <c r="R1290" t="s">
        <v>8313</v>
      </c>
      <c r="S1290" s="14">
        <f t="shared" si="103"/>
        <v>42107.621018518519</v>
      </c>
      <c r="T1290" s="14">
        <f t="shared" si="104"/>
        <v>42461.747199074074</v>
      </c>
      <c r="U1290">
        <f t="shared" si="100"/>
        <v>2015</v>
      </c>
    </row>
    <row r="1291" spans="1:21" ht="60" x14ac:dyDescent="0.25">
      <c r="A1291">
        <v>1288</v>
      </c>
      <c r="B1291" s="3" t="s">
        <v>1289</v>
      </c>
      <c r="C1291" s="3" t="s">
        <v>5398</v>
      </c>
      <c r="D1291" s="6">
        <v>4000</v>
      </c>
      <c r="E1291" s="8">
        <v>4018</v>
      </c>
      <c r="F1291" t="s">
        <v>8218</v>
      </c>
      <c r="G1291" t="s">
        <v>8223</v>
      </c>
      <c r="H1291" t="s">
        <v>8245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8269</v>
      </c>
      <c r="O1291">
        <f t="shared" si="101"/>
        <v>100</v>
      </c>
      <c r="P1291">
        <f t="shared" si="102"/>
        <v>65.87</v>
      </c>
      <c r="Q1291" s="10" t="s">
        <v>8312</v>
      </c>
      <c r="R1291" t="s">
        <v>8313</v>
      </c>
      <c r="S1291" s="14">
        <f t="shared" si="103"/>
        <v>42561.154664351852</v>
      </c>
      <c r="T1291" s="14">
        <f t="shared" si="104"/>
        <v>42458.680925925932</v>
      </c>
      <c r="U1291">
        <f t="shared" si="100"/>
        <v>2016</v>
      </c>
    </row>
    <row r="1292" spans="1:21" ht="45" x14ac:dyDescent="0.25">
      <c r="A1292">
        <v>1289</v>
      </c>
      <c r="B1292" s="3" t="s">
        <v>1290</v>
      </c>
      <c r="C1292" s="3" t="s">
        <v>5399</v>
      </c>
      <c r="D1292" s="6">
        <v>1500</v>
      </c>
      <c r="E1292" s="8">
        <v>1876</v>
      </c>
      <c r="F1292" t="s">
        <v>8218</v>
      </c>
      <c r="G1292" t="s">
        <v>8223</v>
      </c>
      <c r="H1292" t="s">
        <v>8245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8269</v>
      </c>
      <c r="O1292">
        <f t="shared" si="101"/>
        <v>125</v>
      </c>
      <c r="P1292">
        <f t="shared" si="102"/>
        <v>36.08</v>
      </c>
      <c r="Q1292" s="10" t="s">
        <v>8312</v>
      </c>
      <c r="R1292" t="s">
        <v>8313</v>
      </c>
      <c r="S1292" s="14">
        <f t="shared" si="103"/>
        <v>42709.134780092587</v>
      </c>
      <c r="T1292" s="14">
        <f t="shared" si="104"/>
        <v>42169.814340277779</v>
      </c>
      <c r="U1292">
        <f t="shared" si="100"/>
        <v>2016</v>
      </c>
    </row>
    <row r="1293" spans="1:21" ht="30" x14ac:dyDescent="0.25">
      <c r="A1293">
        <v>1290</v>
      </c>
      <c r="B1293" s="3" t="s">
        <v>1291</v>
      </c>
      <c r="C1293" s="3" t="s">
        <v>5400</v>
      </c>
      <c r="D1293" s="6">
        <v>3500</v>
      </c>
      <c r="E1293" s="8">
        <v>3800</v>
      </c>
      <c r="F1293" t="s">
        <v>8218</v>
      </c>
      <c r="G1293" t="s">
        <v>8223</v>
      </c>
      <c r="H1293" t="s">
        <v>8245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8269</v>
      </c>
      <c r="O1293">
        <f t="shared" si="101"/>
        <v>109</v>
      </c>
      <c r="P1293">
        <f t="shared" si="102"/>
        <v>44.19</v>
      </c>
      <c r="Q1293" s="10" t="s">
        <v>8312</v>
      </c>
      <c r="R1293" t="s">
        <v>8313</v>
      </c>
      <c r="S1293" s="14">
        <f t="shared" si="103"/>
        <v>42086.614942129629</v>
      </c>
      <c r="T1293" s="14">
        <f t="shared" si="104"/>
        <v>42483.675208333334</v>
      </c>
      <c r="U1293">
        <f t="shared" si="100"/>
        <v>2015</v>
      </c>
    </row>
    <row r="1294" spans="1:21" ht="60" x14ac:dyDescent="0.25">
      <c r="A1294">
        <v>1291</v>
      </c>
      <c r="B1294" s="3" t="s">
        <v>1292</v>
      </c>
      <c r="C1294" s="3" t="s">
        <v>5401</v>
      </c>
      <c r="D1294" s="6">
        <v>3000</v>
      </c>
      <c r="E1294" s="8">
        <v>4371</v>
      </c>
      <c r="F1294" t="s">
        <v>8218</v>
      </c>
      <c r="G1294" t="s">
        <v>8223</v>
      </c>
      <c r="H1294" t="s">
        <v>8245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8269</v>
      </c>
      <c r="O1294">
        <f t="shared" si="101"/>
        <v>146</v>
      </c>
      <c r="P1294">
        <f t="shared" si="102"/>
        <v>104.07</v>
      </c>
      <c r="Q1294" s="10" t="s">
        <v>8312</v>
      </c>
      <c r="R1294" t="s">
        <v>8313</v>
      </c>
      <c r="S1294" s="14">
        <f t="shared" si="103"/>
        <v>42064.652673611112</v>
      </c>
      <c r="T1294" s="14">
        <f t="shared" si="104"/>
        <v>42195.749745370369</v>
      </c>
      <c r="U1294">
        <f t="shared" si="100"/>
        <v>2015</v>
      </c>
    </row>
    <row r="1295" spans="1:21" ht="60" x14ac:dyDescent="0.25">
      <c r="A1295">
        <v>1292</v>
      </c>
      <c r="B1295" s="3" t="s">
        <v>1293</v>
      </c>
      <c r="C1295" s="3" t="s">
        <v>5402</v>
      </c>
      <c r="D1295" s="6">
        <v>1700</v>
      </c>
      <c r="E1295" s="8">
        <v>1870</v>
      </c>
      <c r="F1295" t="s">
        <v>8218</v>
      </c>
      <c r="G1295" t="s">
        <v>8224</v>
      </c>
      <c r="H1295" t="s">
        <v>8246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8269</v>
      </c>
      <c r="O1295">
        <f t="shared" si="101"/>
        <v>110</v>
      </c>
      <c r="P1295">
        <f t="shared" si="102"/>
        <v>35.96</v>
      </c>
      <c r="Q1295" s="10" t="s">
        <v>8312</v>
      </c>
      <c r="R1295" t="s">
        <v>8313</v>
      </c>
      <c r="S1295" s="14">
        <f t="shared" si="103"/>
        <v>42256.764212962968</v>
      </c>
      <c r="T1295" s="14">
        <f t="shared" si="104"/>
        <v>42675.057997685188</v>
      </c>
      <c r="U1295">
        <f t="shared" si="100"/>
        <v>2015</v>
      </c>
    </row>
    <row r="1296" spans="1:21" ht="60" x14ac:dyDescent="0.25">
      <c r="A1296">
        <v>1293</v>
      </c>
      <c r="B1296" s="3" t="s">
        <v>1294</v>
      </c>
      <c r="C1296" s="3" t="s">
        <v>5403</v>
      </c>
      <c r="D1296" s="6">
        <v>15000</v>
      </c>
      <c r="E1296" s="8">
        <v>15335</v>
      </c>
      <c r="F1296" t="s">
        <v>8218</v>
      </c>
      <c r="G1296" t="s">
        <v>8223</v>
      </c>
      <c r="H1296" t="s">
        <v>8245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8269</v>
      </c>
      <c r="O1296">
        <f t="shared" si="101"/>
        <v>102</v>
      </c>
      <c r="P1296">
        <f t="shared" si="102"/>
        <v>127.79</v>
      </c>
      <c r="Q1296" s="10" t="s">
        <v>8312</v>
      </c>
      <c r="R1296" t="s">
        <v>8313</v>
      </c>
      <c r="S1296" s="14">
        <f t="shared" si="103"/>
        <v>42292.701053240744</v>
      </c>
      <c r="T1296" s="14">
        <f t="shared" si="104"/>
        <v>42566.441203703704</v>
      </c>
      <c r="U1296">
        <f t="shared" si="100"/>
        <v>2015</v>
      </c>
    </row>
    <row r="1297" spans="1:21" ht="60" x14ac:dyDescent="0.25">
      <c r="A1297">
        <v>1294</v>
      </c>
      <c r="B1297" s="3" t="s">
        <v>1295</v>
      </c>
      <c r="C1297" s="3" t="s">
        <v>5404</v>
      </c>
      <c r="D1297" s="6">
        <v>500</v>
      </c>
      <c r="E1297" s="8">
        <v>610</v>
      </c>
      <c r="F1297" t="s">
        <v>8218</v>
      </c>
      <c r="G1297" t="s">
        <v>8224</v>
      </c>
      <c r="H1297" t="s">
        <v>8246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8269</v>
      </c>
      <c r="O1297">
        <f t="shared" si="101"/>
        <v>122</v>
      </c>
      <c r="P1297">
        <f t="shared" si="102"/>
        <v>27.73</v>
      </c>
      <c r="Q1297" s="10" t="s">
        <v>8312</v>
      </c>
      <c r="R1297" t="s">
        <v>8313</v>
      </c>
      <c r="S1297" s="14">
        <f t="shared" si="103"/>
        <v>42278.453668981485</v>
      </c>
      <c r="T1297" s="14">
        <f t="shared" si="104"/>
        <v>42747.194502314815</v>
      </c>
      <c r="U1297">
        <f t="shared" si="100"/>
        <v>2015</v>
      </c>
    </row>
    <row r="1298" spans="1:21" ht="60" x14ac:dyDescent="0.25">
      <c r="A1298">
        <v>1295</v>
      </c>
      <c r="B1298" s="3" t="s">
        <v>1296</v>
      </c>
      <c r="C1298" s="3" t="s">
        <v>5405</v>
      </c>
      <c r="D1298" s="6">
        <v>2500</v>
      </c>
      <c r="E1298" s="8">
        <v>2549</v>
      </c>
      <c r="F1298" t="s">
        <v>8218</v>
      </c>
      <c r="G1298" t="s">
        <v>8224</v>
      </c>
      <c r="H1298" t="s">
        <v>8246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8269</v>
      </c>
      <c r="O1298">
        <f t="shared" si="101"/>
        <v>102</v>
      </c>
      <c r="P1298">
        <f t="shared" si="102"/>
        <v>39.83</v>
      </c>
      <c r="Q1298" s="10" t="s">
        <v>8312</v>
      </c>
      <c r="R1298" t="s">
        <v>8313</v>
      </c>
      <c r="S1298" s="14">
        <f t="shared" si="103"/>
        <v>42184.572881944448</v>
      </c>
      <c r="T1298" s="14">
        <f t="shared" si="104"/>
        <v>42543.665601851855</v>
      </c>
      <c r="U1298">
        <f t="shared" si="100"/>
        <v>2015</v>
      </c>
    </row>
    <row r="1299" spans="1:21" ht="60" x14ac:dyDescent="0.25">
      <c r="A1299">
        <v>1296</v>
      </c>
      <c r="B1299" s="3" t="s">
        <v>1297</v>
      </c>
      <c r="C1299" s="3" t="s">
        <v>5406</v>
      </c>
      <c r="D1299" s="6">
        <v>850</v>
      </c>
      <c r="E1299" s="8">
        <v>1200</v>
      </c>
      <c r="F1299" t="s">
        <v>8218</v>
      </c>
      <c r="G1299" t="s">
        <v>8224</v>
      </c>
      <c r="H1299" t="s">
        <v>8246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8269</v>
      </c>
      <c r="O1299">
        <f t="shared" si="101"/>
        <v>141</v>
      </c>
      <c r="P1299">
        <f t="shared" si="102"/>
        <v>52.17</v>
      </c>
      <c r="Q1299" s="10" t="s">
        <v>8312</v>
      </c>
      <c r="R1299" t="s">
        <v>8313</v>
      </c>
      <c r="S1299" s="14">
        <f t="shared" si="103"/>
        <v>42423.050613425927</v>
      </c>
      <c r="T1299" s="14">
        <f t="shared" si="104"/>
        <v>41947.457569444443</v>
      </c>
      <c r="U1299">
        <f t="shared" si="100"/>
        <v>2016</v>
      </c>
    </row>
    <row r="1300" spans="1:21" ht="60" x14ac:dyDescent="0.25">
      <c r="A1300">
        <v>1297</v>
      </c>
      <c r="B1300" s="3" t="s">
        <v>1298</v>
      </c>
      <c r="C1300" s="3" t="s">
        <v>5407</v>
      </c>
      <c r="D1300" s="6">
        <v>20000</v>
      </c>
      <c r="E1300" s="8">
        <v>21905</v>
      </c>
      <c r="F1300" t="s">
        <v>8218</v>
      </c>
      <c r="G1300" t="s">
        <v>8223</v>
      </c>
      <c r="H1300" t="s">
        <v>8245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8269</v>
      </c>
      <c r="O1300">
        <f t="shared" si="101"/>
        <v>110</v>
      </c>
      <c r="P1300">
        <f t="shared" si="102"/>
        <v>92.04</v>
      </c>
      <c r="Q1300" s="10" t="s">
        <v>8312</v>
      </c>
      <c r="R1300" t="s">
        <v>8313</v>
      </c>
      <c r="S1300" s="14">
        <f t="shared" si="103"/>
        <v>42461.747199074074</v>
      </c>
      <c r="T1300" s="14">
        <f t="shared" si="104"/>
        <v>42387.503229166665</v>
      </c>
      <c r="U1300">
        <f t="shared" si="100"/>
        <v>2016</v>
      </c>
    </row>
    <row r="1301" spans="1:21" ht="60" x14ac:dyDescent="0.25">
      <c r="A1301">
        <v>1298</v>
      </c>
      <c r="B1301" s="3" t="s">
        <v>1299</v>
      </c>
      <c r="C1301" s="3" t="s">
        <v>5408</v>
      </c>
      <c r="D1301" s="6">
        <v>2000</v>
      </c>
      <c r="E1301" s="8">
        <v>2093</v>
      </c>
      <c r="F1301" t="s">
        <v>8218</v>
      </c>
      <c r="G1301" t="s">
        <v>8224</v>
      </c>
      <c r="H1301" t="s">
        <v>8246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8269</v>
      </c>
      <c r="O1301">
        <f t="shared" si="101"/>
        <v>105</v>
      </c>
      <c r="P1301">
        <f t="shared" si="102"/>
        <v>63.42</v>
      </c>
      <c r="Q1301" s="10" t="s">
        <v>8312</v>
      </c>
      <c r="R1301" t="s">
        <v>8313</v>
      </c>
      <c r="S1301" s="14">
        <f t="shared" si="103"/>
        <v>42458.680925925932</v>
      </c>
      <c r="T1301" s="14">
        <f t="shared" si="104"/>
        <v>42611.613564814819</v>
      </c>
      <c r="U1301">
        <f t="shared" si="100"/>
        <v>2016</v>
      </c>
    </row>
    <row r="1302" spans="1:21" ht="45" x14ac:dyDescent="0.25">
      <c r="A1302">
        <v>1299</v>
      </c>
      <c r="B1302" s="3" t="s">
        <v>1300</v>
      </c>
      <c r="C1302" s="3" t="s">
        <v>5409</v>
      </c>
      <c r="D1302" s="6">
        <v>3500</v>
      </c>
      <c r="E1302" s="8">
        <v>4340</v>
      </c>
      <c r="F1302" t="s">
        <v>8218</v>
      </c>
      <c r="G1302" t="s">
        <v>8223</v>
      </c>
      <c r="H1302" t="s">
        <v>8245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8269</v>
      </c>
      <c r="O1302">
        <f t="shared" si="101"/>
        <v>124</v>
      </c>
      <c r="P1302">
        <f t="shared" si="102"/>
        <v>135.63</v>
      </c>
      <c r="Q1302" s="10" t="s">
        <v>8312</v>
      </c>
      <c r="R1302" t="s">
        <v>8313</v>
      </c>
      <c r="S1302" s="14">
        <f t="shared" si="103"/>
        <v>42169.814340277779</v>
      </c>
      <c r="T1302" s="14">
        <f t="shared" si="104"/>
        <v>42257.882731481484</v>
      </c>
      <c r="U1302">
        <f t="shared" si="100"/>
        <v>2015</v>
      </c>
    </row>
    <row r="1303" spans="1:21" ht="60" x14ac:dyDescent="0.25">
      <c r="A1303">
        <v>1300</v>
      </c>
      <c r="B1303" s="3" t="s">
        <v>1301</v>
      </c>
      <c r="C1303" s="3" t="s">
        <v>5410</v>
      </c>
      <c r="D1303" s="6">
        <v>3000</v>
      </c>
      <c r="E1303" s="8">
        <v>4050</v>
      </c>
      <c r="F1303" t="s">
        <v>8218</v>
      </c>
      <c r="G1303" t="s">
        <v>8223</v>
      </c>
      <c r="H1303" t="s">
        <v>8245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8269</v>
      </c>
      <c r="O1303">
        <f t="shared" si="101"/>
        <v>135</v>
      </c>
      <c r="P1303">
        <f t="shared" si="102"/>
        <v>168.75</v>
      </c>
      <c r="Q1303" s="10" t="s">
        <v>8312</v>
      </c>
      <c r="R1303" t="s">
        <v>8313</v>
      </c>
      <c r="S1303" s="14">
        <f t="shared" si="103"/>
        <v>42483.675208333334</v>
      </c>
      <c r="T1303" s="14">
        <f t="shared" si="104"/>
        <v>42556.667245370365</v>
      </c>
      <c r="U1303">
        <f t="shared" si="100"/>
        <v>2016</v>
      </c>
    </row>
    <row r="1304" spans="1:21" ht="60" x14ac:dyDescent="0.25">
      <c r="A1304">
        <v>1301</v>
      </c>
      <c r="B1304" s="3" t="s">
        <v>1302</v>
      </c>
      <c r="C1304" s="3" t="s">
        <v>5411</v>
      </c>
      <c r="D1304" s="6">
        <v>2000</v>
      </c>
      <c r="E1304" s="8">
        <v>2055</v>
      </c>
      <c r="F1304" t="s">
        <v>8218</v>
      </c>
      <c r="G1304" t="s">
        <v>8223</v>
      </c>
      <c r="H1304" t="s">
        <v>8245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8269</v>
      </c>
      <c r="O1304">
        <f t="shared" si="101"/>
        <v>103</v>
      </c>
      <c r="P1304">
        <f t="shared" si="102"/>
        <v>70.86</v>
      </c>
      <c r="Q1304" s="10" t="s">
        <v>8312</v>
      </c>
      <c r="R1304" t="s">
        <v>8313</v>
      </c>
      <c r="S1304" s="14">
        <f t="shared" si="103"/>
        <v>42195.749745370369</v>
      </c>
      <c r="T1304" s="14">
        <f t="shared" si="104"/>
        <v>42669.802303240736</v>
      </c>
      <c r="U1304">
        <f t="shared" si="100"/>
        <v>2015</v>
      </c>
    </row>
    <row r="1305" spans="1:21" ht="45" x14ac:dyDescent="0.25">
      <c r="A1305">
        <v>1302</v>
      </c>
      <c r="B1305" s="3" t="s">
        <v>1303</v>
      </c>
      <c r="C1305" s="3" t="s">
        <v>5412</v>
      </c>
      <c r="D1305" s="6">
        <v>2500</v>
      </c>
      <c r="E1305" s="8">
        <v>2500</v>
      </c>
      <c r="F1305" t="s">
        <v>8218</v>
      </c>
      <c r="G1305" t="s">
        <v>8223</v>
      </c>
      <c r="H1305" t="s">
        <v>8245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8269</v>
      </c>
      <c r="O1305">
        <f t="shared" si="101"/>
        <v>100</v>
      </c>
      <c r="P1305">
        <f t="shared" si="102"/>
        <v>50</v>
      </c>
      <c r="Q1305" s="10" t="s">
        <v>8312</v>
      </c>
      <c r="R1305" t="s">
        <v>8313</v>
      </c>
      <c r="S1305" s="14">
        <f t="shared" si="103"/>
        <v>42675.057997685188</v>
      </c>
      <c r="T1305" s="14">
        <f t="shared" si="104"/>
        <v>42082.702800925923</v>
      </c>
      <c r="U1305">
        <f t="shared" si="100"/>
        <v>2016</v>
      </c>
    </row>
    <row r="1306" spans="1:21" ht="30" x14ac:dyDescent="0.25">
      <c r="A1306">
        <v>1303</v>
      </c>
      <c r="B1306" s="3" t="s">
        <v>1304</v>
      </c>
      <c r="C1306" s="3" t="s">
        <v>5413</v>
      </c>
      <c r="D1306" s="6">
        <v>3500</v>
      </c>
      <c r="E1306" s="8">
        <v>4559.13</v>
      </c>
      <c r="F1306" t="s">
        <v>8218</v>
      </c>
      <c r="G1306" t="s">
        <v>8224</v>
      </c>
      <c r="H1306" t="s">
        <v>8246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8269</v>
      </c>
      <c r="O1306">
        <f t="shared" si="101"/>
        <v>130</v>
      </c>
      <c r="P1306">
        <f t="shared" si="102"/>
        <v>42.21</v>
      </c>
      <c r="Q1306" s="10" t="s">
        <v>8312</v>
      </c>
      <c r="R1306" t="s">
        <v>8313</v>
      </c>
      <c r="S1306" s="14">
        <f t="shared" si="103"/>
        <v>42566.441203703704</v>
      </c>
      <c r="T1306" s="14">
        <f t="shared" si="104"/>
        <v>42402.709652777776</v>
      </c>
      <c r="U1306">
        <f t="shared" si="100"/>
        <v>2016</v>
      </c>
    </row>
    <row r="1307" spans="1:21" ht="45" hidden="1" x14ac:dyDescent="0.25">
      <c r="A1307">
        <v>1304</v>
      </c>
      <c r="B1307" s="3" t="s">
        <v>1305</v>
      </c>
      <c r="C1307" s="3" t="s">
        <v>5414</v>
      </c>
      <c r="D1307" s="6">
        <v>40000</v>
      </c>
      <c r="E1307" s="8">
        <v>15851</v>
      </c>
      <c r="F1307" t="s">
        <v>8219</v>
      </c>
      <c r="G1307" t="s">
        <v>8224</v>
      </c>
      <c r="H1307" t="s">
        <v>8246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8271</v>
      </c>
      <c r="O1307">
        <f t="shared" si="101"/>
        <v>40</v>
      </c>
      <c r="P1307">
        <f t="shared" si="102"/>
        <v>152.41</v>
      </c>
      <c r="Q1307" s="10" t="s">
        <v>8329</v>
      </c>
      <c r="R1307" t="s">
        <v>8350</v>
      </c>
      <c r="S1307" s="14">
        <f t="shared" si="103"/>
        <v>42747.194502314815</v>
      </c>
      <c r="T1307" s="14">
        <f t="shared" si="104"/>
        <v>42604.669675925921</v>
      </c>
      <c r="U1307">
        <f t="shared" si="100"/>
        <v>2017</v>
      </c>
    </row>
    <row r="1308" spans="1:21" ht="60" hidden="1" x14ac:dyDescent="0.25">
      <c r="A1308">
        <v>1305</v>
      </c>
      <c r="B1308" s="3" t="s">
        <v>1306</v>
      </c>
      <c r="C1308" s="3" t="s">
        <v>5415</v>
      </c>
      <c r="D1308" s="6">
        <v>30000</v>
      </c>
      <c r="E1308" s="8">
        <v>7793</v>
      </c>
      <c r="F1308" t="s">
        <v>8219</v>
      </c>
      <c r="G1308" t="s">
        <v>8223</v>
      </c>
      <c r="H1308" t="s">
        <v>8245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8271</v>
      </c>
      <c r="O1308">
        <f t="shared" si="101"/>
        <v>26</v>
      </c>
      <c r="P1308">
        <f t="shared" si="102"/>
        <v>90.62</v>
      </c>
      <c r="Q1308" s="10" t="s">
        <v>8329</v>
      </c>
      <c r="R1308" t="s">
        <v>8350</v>
      </c>
      <c r="S1308" s="14">
        <f t="shared" si="103"/>
        <v>42543.665601851855</v>
      </c>
      <c r="T1308" s="14">
        <f t="shared" si="104"/>
        <v>42278.498240740737</v>
      </c>
      <c r="U1308">
        <f t="shared" si="100"/>
        <v>2016</v>
      </c>
    </row>
    <row r="1309" spans="1:21" ht="60" hidden="1" x14ac:dyDescent="0.25">
      <c r="A1309">
        <v>1306</v>
      </c>
      <c r="B1309" s="3" t="s">
        <v>1307</v>
      </c>
      <c r="C1309" s="3" t="s">
        <v>5416</v>
      </c>
      <c r="D1309" s="6">
        <v>110000</v>
      </c>
      <c r="E1309" s="8">
        <v>71771</v>
      </c>
      <c r="F1309" t="s">
        <v>8219</v>
      </c>
      <c r="G1309" t="s">
        <v>8223</v>
      </c>
      <c r="H1309" t="s">
        <v>8245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8271</v>
      </c>
      <c r="O1309">
        <f t="shared" si="101"/>
        <v>65</v>
      </c>
      <c r="P1309">
        <f t="shared" si="102"/>
        <v>201.6</v>
      </c>
      <c r="Q1309" s="10" t="s">
        <v>8329</v>
      </c>
      <c r="R1309" t="s">
        <v>8350</v>
      </c>
      <c r="S1309" s="14">
        <f t="shared" si="103"/>
        <v>41947.457569444443</v>
      </c>
      <c r="T1309" s="14">
        <f t="shared" si="104"/>
        <v>42393.961909722217</v>
      </c>
      <c r="U1309">
        <f t="shared" si="100"/>
        <v>2014</v>
      </c>
    </row>
    <row r="1310" spans="1:21" ht="30" hidden="1" x14ac:dyDescent="0.25">
      <c r="A1310">
        <v>1307</v>
      </c>
      <c r="B1310" s="3" t="s">
        <v>1308</v>
      </c>
      <c r="C1310" s="3" t="s">
        <v>5417</v>
      </c>
      <c r="D1310" s="6">
        <v>50000</v>
      </c>
      <c r="E1310" s="8">
        <v>5757</v>
      </c>
      <c r="F1310" t="s">
        <v>8219</v>
      </c>
      <c r="G1310" t="s">
        <v>8223</v>
      </c>
      <c r="H1310" t="s">
        <v>8245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8271</v>
      </c>
      <c r="O1310">
        <f t="shared" si="101"/>
        <v>12</v>
      </c>
      <c r="P1310">
        <f t="shared" si="102"/>
        <v>127.93</v>
      </c>
      <c r="Q1310" s="10" t="s">
        <v>8329</v>
      </c>
      <c r="R1310" t="s">
        <v>8350</v>
      </c>
      <c r="S1310" s="14">
        <f t="shared" si="103"/>
        <v>42387.503229166665</v>
      </c>
      <c r="T1310" s="14">
        <f t="shared" si="104"/>
        <v>42520.235486111109</v>
      </c>
      <c r="U1310">
        <f t="shared" si="100"/>
        <v>2016</v>
      </c>
    </row>
    <row r="1311" spans="1:21" ht="30" hidden="1" x14ac:dyDescent="0.25">
      <c r="A1311">
        <v>1308</v>
      </c>
      <c r="B1311" s="3" t="s">
        <v>1309</v>
      </c>
      <c r="C1311" s="3" t="s">
        <v>5418</v>
      </c>
      <c r="D1311" s="6">
        <v>10000</v>
      </c>
      <c r="E1311" s="8">
        <v>1136</v>
      </c>
      <c r="F1311" t="s">
        <v>8219</v>
      </c>
      <c r="G1311" t="s">
        <v>8223</v>
      </c>
      <c r="H1311" t="s">
        <v>8245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8271</v>
      </c>
      <c r="O1311">
        <f t="shared" si="101"/>
        <v>11</v>
      </c>
      <c r="P1311">
        <f t="shared" si="102"/>
        <v>29.89</v>
      </c>
      <c r="Q1311" s="10" t="s">
        <v>8329</v>
      </c>
      <c r="R1311" t="s">
        <v>8350</v>
      </c>
      <c r="S1311" s="14">
        <f t="shared" si="103"/>
        <v>42611.613564814819</v>
      </c>
      <c r="T1311" s="14">
        <f t="shared" si="104"/>
        <v>41985.043657407412</v>
      </c>
      <c r="U1311">
        <f t="shared" si="100"/>
        <v>2016</v>
      </c>
    </row>
    <row r="1312" spans="1:21" ht="45" hidden="1" x14ac:dyDescent="0.25">
      <c r="A1312">
        <v>1309</v>
      </c>
      <c r="B1312" s="3" t="s">
        <v>1310</v>
      </c>
      <c r="C1312" s="3" t="s">
        <v>5419</v>
      </c>
      <c r="D1312" s="6">
        <v>11500</v>
      </c>
      <c r="E1312" s="8">
        <v>12879</v>
      </c>
      <c r="F1312" t="s">
        <v>8219</v>
      </c>
      <c r="G1312" t="s">
        <v>8223</v>
      </c>
      <c r="H1312" t="s">
        <v>8245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8271</v>
      </c>
      <c r="O1312">
        <f t="shared" si="101"/>
        <v>112</v>
      </c>
      <c r="P1312">
        <f t="shared" si="102"/>
        <v>367.97</v>
      </c>
      <c r="Q1312" s="10" t="s">
        <v>8329</v>
      </c>
      <c r="R1312" t="s">
        <v>8350</v>
      </c>
      <c r="S1312" s="14">
        <f t="shared" si="103"/>
        <v>42257.882731481484</v>
      </c>
      <c r="T1312" s="14">
        <f t="shared" si="104"/>
        <v>41816.812094907407</v>
      </c>
      <c r="U1312">
        <f t="shared" si="100"/>
        <v>2015</v>
      </c>
    </row>
    <row r="1313" spans="1:21" ht="45" hidden="1" x14ac:dyDescent="0.25">
      <c r="A1313">
        <v>1310</v>
      </c>
      <c r="B1313" s="3" t="s">
        <v>1311</v>
      </c>
      <c r="C1313" s="3" t="s">
        <v>5420</v>
      </c>
      <c r="D1313" s="6">
        <v>20000</v>
      </c>
      <c r="E1313" s="8">
        <v>3100</v>
      </c>
      <c r="F1313" t="s">
        <v>8219</v>
      </c>
      <c r="G1313" t="s">
        <v>8223</v>
      </c>
      <c r="H1313" t="s">
        <v>8245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8271</v>
      </c>
      <c r="O1313">
        <f t="shared" si="101"/>
        <v>16</v>
      </c>
      <c r="P1313">
        <f t="shared" si="102"/>
        <v>129.16999999999999</v>
      </c>
      <c r="Q1313" s="10" t="s">
        <v>8329</v>
      </c>
      <c r="R1313" t="s">
        <v>8350</v>
      </c>
      <c r="S1313" s="14">
        <f t="shared" si="103"/>
        <v>42556.667245370365</v>
      </c>
      <c r="T1313" s="14">
        <f t="shared" si="104"/>
        <v>42705.690347222218</v>
      </c>
      <c r="U1313">
        <f t="shared" si="100"/>
        <v>2016</v>
      </c>
    </row>
    <row r="1314" spans="1:21" ht="60" hidden="1" x14ac:dyDescent="0.25">
      <c r="A1314">
        <v>1311</v>
      </c>
      <c r="B1314" s="3" t="s">
        <v>1312</v>
      </c>
      <c r="C1314" s="3" t="s">
        <v>5421</v>
      </c>
      <c r="D1314" s="6">
        <v>250000</v>
      </c>
      <c r="E1314" s="8">
        <v>80070</v>
      </c>
      <c r="F1314" t="s">
        <v>8219</v>
      </c>
      <c r="G1314" t="s">
        <v>8223</v>
      </c>
      <c r="H1314" t="s">
        <v>8245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8271</v>
      </c>
      <c r="O1314">
        <f t="shared" si="101"/>
        <v>32</v>
      </c>
      <c r="P1314">
        <f t="shared" si="102"/>
        <v>800.7</v>
      </c>
      <c r="Q1314" s="10" t="s">
        <v>8329</v>
      </c>
      <c r="R1314" t="s">
        <v>8350</v>
      </c>
      <c r="S1314" s="14">
        <f t="shared" si="103"/>
        <v>42669.802303240736</v>
      </c>
      <c r="T1314" s="14">
        <f t="shared" si="104"/>
        <v>42697.74927083333</v>
      </c>
      <c r="U1314">
        <f t="shared" si="100"/>
        <v>2016</v>
      </c>
    </row>
    <row r="1315" spans="1:21" ht="45" hidden="1" x14ac:dyDescent="0.25">
      <c r="A1315">
        <v>1312</v>
      </c>
      <c r="B1315" s="3" t="s">
        <v>1313</v>
      </c>
      <c r="C1315" s="3" t="s">
        <v>5422</v>
      </c>
      <c r="D1315" s="6">
        <v>4600</v>
      </c>
      <c r="E1315" s="8">
        <v>28</v>
      </c>
      <c r="F1315" t="s">
        <v>8219</v>
      </c>
      <c r="G1315" t="s">
        <v>8223</v>
      </c>
      <c r="H1315" t="s">
        <v>8245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8271</v>
      </c>
      <c r="O1315">
        <f t="shared" si="101"/>
        <v>1</v>
      </c>
      <c r="P1315">
        <f t="shared" si="102"/>
        <v>28</v>
      </c>
      <c r="Q1315" s="10" t="s">
        <v>8329</v>
      </c>
      <c r="R1315" t="s">
        <v>8350</v>
      </c>
      <c r="S1315" s="14">
        <f t="shared" si="103"/>
        <v>42082.702800925923</v>
      </c>
      <c r="T1315" s="14">
        <f t="shared" si="104"/>
        <v>42115.656539351854</v>
      </c>
      <c r="U1315">
        <f t="shared" si="100"/>
        <v>2015</v>
      </c>
    </row>
    <row r="1316" spans="1:21" ht="60" hidden="1" x14ac:dyDescent="0.25">
      <c r="A1316">
        <v>1313</v>
      </c>
      <c r="B1316" s="3" t="s">
        <v>1314</v>
      </c>
      <c r="C1316" s="3" t="s">
        <v>5423</v>
      </c>
      <c r="D1316" s="6">
        <v>40000</v>
      </c>
      <c r="E1316" s="8">
        <v>12446</v>
      </c>
      <c r="F1316" t="s">
        <v>8219</v>
      </c>
      <c r="G1316" t="s">
        <v>8223</v>
      </c>
      <c r="H1316" t="s">
        <v>8245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8271</v>
      </c>
      <c r="O1316">
        <f t="shared" si="101"/>
        <v>31</v>
      </c>
      <c r="P1316">
        <f t="shared" si="102"/>
        <v>102.02</v>
      </c>
      <c r="Q1316" s="10" t="s">
        <v>8329</v>
      </c>
      <c r="R1316" t="s">
        <v>8350</v>
      </c>
      <c r="S1316" s="14">
        <f t="shared" si="103"/>
        <v>42402.709652777776</v>
      </c>
      <c r="T1316" s="14">
        <f t="shared" si="104"/>
        <v>42451.698449074072</v>
      </c>
      <c r="U1316">
        <f t="shared" si="100"/>
        <v>2016</v>
      </c>
    </row>
    <row r="1317" spans="1:21" ht="60" hidden="1" x14ac:dyDescent="0.25">
      <c r="A1317">
        <v>1314</v>
      </c>
      <c r="B1317" s="3" t="s">
        <v>1315</v>
      </c>
      <c r="C1317" s="3" t="s">
        <v>5424</v>
      </c>
      <c r="D1317" s="6">
        <v>180000</v>
      </c>
      <c r="E1317" s="8">
        <v>2028</v>
      </c>
      <c r="F1317" t="s">
        <v>8219</v>
      </c>
      <c r="G1317" t="s">
        <v>8223</v>
      </c>
      <c r="H1317" t="s">
        <v>8245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8271</v>
      </c>
      <c r="O1317">
        <f t="shared" si="101"/>
        <v>1</v>
      </c>
      <c r="P1317">
        <f t="shared" si="102"/>
        <v>184.36</v>
      </c>
      <c r="Q1317" s="10" t="s">
        <v>8329</v>
      </c>
      <c r="R1317" t="s">
        <v>8350</v>
      </c>
      <c r="S1317" s="14">
        <f t="shared" si="103"/>
        <v>42604.669675925921</v>
      </c>
      <c r="T1317" s="14">
        <f t="shared" si="104"/>
        <v>42626.633703703701</v>
      </c>
      <c r="U1317">
        <f t="shared" si="100"/>
        <v>2016</v>
      </c>
    </row>
    <row r="1318" spans="1:21" ht="30" hidden="1" x14ac:dyDescent="0.25">
      <c r="A1318">
        <v>1315</v>
      </c>
      <c r="B1318" s="3" t="s">
        <v>1316</v>
      </c>
      <c r="C1318" s="3" t="s">
        <v>5425</v>
      </c>
      <c r="D1318" s="6">
        <v>100000</v>
      </c>
      <c r="E1318" s="8">
        <v>40404</v>
      </c>
      <c r="F1318" t="s">
        <v>8219</v>
      </c>
      <c r="G1318" t="s">
        <v>8223</v>
      </c>
      <c r="H1318" t="s">
        <v>8245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8271</v>
      </c>
      <c r="O1318">
        <f t="shared" si="101"/>
        <v>40</v>
      </c>
      <c r="P1318">
        <f t="shared" si="102"/>
        <v>162.91999999999999</v>
      </c>
      <c r="Q1318" s="10" t="s">
        <v>8329</v>
      </c>
      <c r="R1318" t="s">
        <v>8350</v>
      </c>
      <c r="S1318" s="14">
        <f t="shared" si="103"/>
        <v>42278.498240740737</v>
      </c>
      <c r="T1318" s="14">
        <f t="shared" si="104"/>
        <v>42704.086053240739</v>
      </c>
      <c r="U1318">
        <f t="shared" si="100"/>
        <v>2015</v>
      </c>
    </row>
    <row r="1319" spans="1:21" ht="45" hidden="1" x14ac:dyDescent="0.25">
      <c r="A1319">
        <v>1316</v>
      </c>
      <c r="B1319" s="3" t="s">
        <v>1317</v>
      </c>
      <c r="C1319" s="3" t="s">
        <v>5426</v>
      </c>
      <c r="D1319" s="6">
        <v>75000</v>
      </c>
      <c r="E1319" s="8">
        <v>1</v>
      </c>
      <c r="F1319" t="s">
        <v>8219</v>
      </c>
      <c r="G1319" t="s">
        <v>8223</v>
      </c>
      <c r="H1319" t="s">
        <v>8245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8271</v>
      </c>
      <c r="O1319">
        <f t="shared" si="101"/>
        <v>0</v>
      </c>
      <c r="P1319">
        <f t="shared" si="102"/>
        <v>1</v>
      </c>
      <c r="Q1319" s="10" t="s">
        <v>8329</v>
      </c>
      <c r="R1319" t="s">
        <v>8350</v>
      </c>
      <c r="S1319" s="14">
        <f t="shared" si="103"/>
        <v>42393.961909722217</v>
      </c>
      <c r="T1319" s="14">
        <f t="shared" si="104"/>
        <v>41974.791990740734</v>
      </c>
      <c r="U1319">
        <f t="shared" si="100"/>
        <v>2016</v>
      </c>
    </row>
    <row r="1320" spans="1:21" ht="60" hidden="1" x14ac:dyDescent="0.25">
      <c r="A1320">
        <v>1317</v>
      </c>
      <c r="B1320" s="3" t="s">
        <v>1318</v>
      </c>
      <c r="C1320" s="3" t="s">
        <v>5427</v>
      </c>
      <c r="D1320" s="6">
        <v>200000</v>
      </c>
      <c r="E1320" s="8">
        <v>11467</v>
      </c>
      <c r="F1320" t="s">
        <v>8219</v>
      </c>
      <c r="G1320" t="s">
        <v>8231</v>
      </c>
      <c r="H1320" t="s">
        <v>8252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8271</v>
      </c>
      <c r="O1320">
        <f t="shared" si="101"/>
        <v>6</v>
      </c>
      <c r="P1320">
        <f t="shared" si="102"/>
        <v>603.53</v>
      </c>
      <c r="Q1320" s="10" t="s">
        <v>8329</v>
      </c>
      <c r="R1320" t="s">
        <v>8350</v>
      </c>
      <c r="S1320" s="14">
        <f t="shared" si="103"/>
        <v>42520.235486111109</v>
      </c>
      <c r="T1320" s="14">
        <f t="shared" si="104"/>
        <v>42123.678645833337</v>
      </c>
      <c r="U1320">
        <f t="shared" si="100"/>
        <v>2016</v>
      </c>
    </row>
    <row r="1321" spans="1:21" ht="45" hidden="1" x14ac:dyDescent="0.25">
      <c r="A1321">
        <v>1318</v>
      </c>
      <c r="B1321" s="3" t="s">
        <v>1319</v>
      </c>
      <c r="C1321" s="3" t="s">
        <v>5428</v>
      </c>
      <c r="D1321" s="6">
        <v>40000</v>
      </c>
      <c r="E1321" s="8">
        <v>6130</v>
      </c>
      <c r="F1321" t="s">
        <v>8219</v>
      </c>
      <c r="G1321" t="s">
        <v>8223</v>
      </c>
      <c r="H1321" t="s">
        <v>8245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8271</v>
      </c>
      <c r="O1321">
        <f t="shared" si="101"/>
        <v>15</v>
      </c>
      <c r="P1321">
        <f t="shared" si="102"/>
        <v>45.41</v>
      </c>
      <c r="Q1321" s="10" t="s">
        <v>8329</v>
      </c>
      <c r="R1321" t="s">
        <v>8350</v>
      </c>
      <c r="S1321" s="14">
        <f t="shared" si="103"/>
        <v>41985.043657407412</v>
      </c>
      <c r="T1321" s="14">
        <f t="shared" si="104"/>
        <v>42612.642754629633</v>
      </c>
      <c r="U1321">
        <f t="shared" si="100"/>
        <v>2014</v>
      </c>
    </row>
    <row r="1322" spans="1:21" ht="60" hidden="1" x14ac:dyDescent="0.25">
      <c r="A1322">
        <v>1319</v>
      </c>
      <c r="B1322" s="3" t="s">
        <v>1320</v>
      </c>
      <c r="C1322" s="3" t="s">
        <v>5429</v>
      </c>
      <c r="D1322" s="6">
        <v>5800</v>
      </c>
      <c r="E1322" s="8">
        <v>876</v>
      </c>
      <c r="F1322" t="s">
        <v>8219</v>
      </c>
      <c r="G1322" t="s">
        <v>8224</v>
      </c>
      <c r="H1322" t="s">
        <v>8246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8271</v>
      </c>
      <c r="O1322">
        <f t="shared" si="101"/>
        <v>15</v>
      </c>
      <c r="P1322">
        <f t="shared" si="102"/>
        <v>97.33</v>
      </c>
      <c r="Q1322" s="10" t="s">
        <v>8329</v>
      </c>
      <c r="R1322" t="s">
        <v>8350</v>
      </c>
      <c r="S1322" s="14">
        <f t="shared" si="103"/>
        <v>41816.812094907407</v>
      </c>
      <c r="T1322" s="14">
        <f t="shared" si="104"/>
        <v>41935.221585648149</v>
      </c>
      <c r="U1322">
        <f t="shared" si="100"/>
        <v>2014</v>
      </c>
    </row>
    <row r="1323" spans="1:21" ht="60" hidden="1" x14ac:dyDescent="0.25">
      <c r="A1323">
        <v>1320</v>
      </c>
      <c r="B1323" s="3" t="s">
        <v>1321</v>
      </c>
      <c r="C1323" s="3" t="s">
        <v>5430</v>
      </c>
      <c r="D1323" s="6">
        <v>100000</v>
      </c>
      <c r="E1323" s="8">
        <v>503</v>
      </c>
      <c r="F1323" t="s">
        <v>8219</v>
      </c>
      <c r="G1323" t="s">
        <v>8232</v>
      </c>
      <c r="H1323" t="s">
        <v>8248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8271</v>
      </c>
      <c r="O1323">
        <f t="shared" si="101"/>
        <v>1</v>
      </c>
      <c r="P1323">
        <f t="shared" si="102"/>
        <v>167.67</v>
      </c>
      <c r="Q1323" s="10" t="s">
        <v>8329</v>
      </c>
      <c r="R1323" t="s">
        <v>8350</v>
      </c>
      <c r="S1323" s="14">
        <f t="shared" si="103"/>
        <v>42705.690347222218</v>
      </c>
      <c r="T1323" s="14">
        <f t="shared" si="104"/>
        <v>42522.276724537034</v>
      </c>
      <c r="U1323">
        <f t="shared" si="100"/>
        <v>2016</v>
      </c>
    </row>
    <row r="1324" spans="1:21" ht="60" hidden="1" x14ac:dyDescent="0.25">
      <c r="A1324">
        <v>1321</v>
      </c>
      <c r="B1324" s="3" t="s">
        <v>1322</v>
      </c>
      <c r="C1324" s="3" t="s">
        <v>5431</v>
      </c>
      <c r="D1324" s="6">
        <v>462000</v>
      </c>
      <c r="E1324" s="8">
        <v>6019</v>
      </c>
      <c r="F1324" t="s">
        <v>8219</v>
      </c>
      <c r="G1324" t="s">
        <v>8234</v>
      </c>
      <c r="H1324" t="s">
        <v>8254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8271</v>
      </c>
      <c r="O1324">
        <f t="shared" si="101"/>
        <v>1</v>
      </c>
      <c r="P1324">
        <f t="shared" si="102"/>
        <v>859.86</v>
      </c>
      <c r="Q1324" s="10" t="s">
        <v>8329</v>
      </c>
      <c r="R1324" t="s">
        <v>8350</v>
      </c>
      <c r="S1324" s="14">
        <f t="shared" si="103"/>
        <v>42697.74927083333</v>
      </c>
      <c r="T1324" s="14">
        <f t="shared" si="104"/>
        <v>42569.50409722222</v>
      </c>
      <c r="U1324">
        <f t="shared" si="100"/>
        <v>2016</v>
      </c>
    </row>
    <row r="1325" spans="1:21" ht="60" hidden="1" x14ac:dyDescent="0.25">
      <c r="A1325">
        <v>1322</v>
      </c>
      <c r="B1325" s="3" t="s">
        <v>1323</v>
      </c>
      <c r="C1325" s="3" t="s">
        <v>5432</v>
      </c>
      <c r="D1325" s="6">
        <v>35000</v>
      </c>
      <c r="E1325" s="8">
        <v>106</v>
      </c>
      <c r="F1325" t="s">
        <v>8219</v>
      </c>
      <c r="G1325" t="s">
        <v>8224</v>
      </c>
      <c r="H1325" t="s">
        <v>8246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8271</v>
      </c>
      <c r="O1325">
        <f t="shared" si="101"/>
        <v>0</v>
      </c>
      <c r="P1325">
        <f t="shared" si="102"/>
        <v>26.5</v>
      </c>
      <c r="Q1325" s="10" t="s">
        <v>8329</v>
      </c>
      <c r="R1325" t="s">
        <v>8350</v>
      </c>
      <c r="S1325" s="14">
        <f t="shared" si="103"/>
        <v>42115.656539351854</v>
      </c>
      <c r="T1325" s="14">
        <f t="shared" si="104"/>
        <v>42732.060277777782</v>
      </c>
      <c r="U1325">
        <f t="shared" si="100"/>
        <v>2015</v>
      </c>
    </row>
    <row r="1326" spans="1:21" ht="60" hidden="1" x14ac:dyDescent="0.25">
      <c r="A1326">
        <v>1323</v>
      </c>
      <c r="B1326" s="3" t="s">
        <v>1324</v>
      </c>
      <c r="C1326" s="3" t="s">
        <v>5433</v>
      </c>
      <c r="D1326" s="6">
        <v>15000</v>
      </c>
      <c r="E1326" s="8">
        <v>1332</v>
      </c>
      <c r="F1326" t="s">
        <v>8219</v>
      </c>
      <c r="G1326" t="s">
        <v>8223</v>
      </c>
      <c r="H1326" t="s">
        <v>8245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8271</v>
      </c>
      <c r="O1326">
        <f t="shared" si="101"/>
        <v>9</v>
      </c>
      <c r="P1326">
        <f t="shared" si="102"/>
        <v>30.27</v>
      </c>
      <c r="Q1326" s="10" t="s">
        <v>8329</v>
      </c>
      <c r="R1326" t="s">
        <v>8350</v>
      </c>
      <c r="S1326" s="14">
        <f t="shared" si="103"/>
        <v>42451.698449074072</v>
      </c>
      <c r="T1326" s="14">
        <f t="shared" si="104"/>
        <v>41806.106770833336</v>
      </c>
      <c r="U1326">
        <f t="shared" si="100"/>
        <v>2016</v>
      </c>
    </row>
    <row r="1327" spans="1:21" ht="60" hidden="1" x14ac:dyDescent="0.25">
      <c r="A1327">
        <v>1324</v>
      </c>
      <c r="B1327" s="3" t="s">
        <v>1325</v>
      </c>
      <c r="C1327" s="3" t="s">
        <v>5434</v>
      </c>
      <c r="D1327" s="6">
        <v>50000</v>
      </c>
      <c r="E1327" s="8">
        <v>4920</v>
      </c>
      <c r="F1327" t="s">
        <v>8219</v>
      </c>
      <c r="G1327" t="s">
        <v>8223</v>
      </c>
      <c r="H1327" t="s">
        <v>8245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8271</v>
      </c>
      <c r="O1327">
        <f t="shared" si="101"/>
        <v>10</v>
      </c>
      <c r="P1327">
        <f t="shared" si="102"/>
        <v>54.67</v>
      </c>
      <c r="Q1327" s="10" t="s">
        <v>8329</v>
      </c>
      <c r="R1327" t="s">
        <v>8350</v>
      </c>
      <c r="S1327" s="14">
        <f t="shared" si="103"/>
        <v>42626.633703703701</v>
      </c>
      <c r="T1327" s="14">
        <f t="shared" si="104"/>
        <v>42410.774155092593</v>
      </c>
      <c r="U1327">
        <f t="shared" si="100"/>
        <v>2016</v>
      </c>
    </row>
    <row r="1328" spans="1:21" ht="60" hidden="1" x14ac:dyDescent="0.25">
      <c r="A1328">
        <v>1325</v>
      </c>
      <c r="B1328" s="3" t="s">
        <v>1326</v>
      </c>
      <c r="C1328" s="3" t="s">
        <v>5435</v>
      </c>
      <c r="D1328" s="6">
        <v>20000</v>
      </c>
      <c r="E1328" s="8">
        <v>486</v>
      </c>
      <c r="F1328" t="s">
        <v>8219</v>
      </c>
      <c r="G1328" t="s">
        <v>8223</v>
      </c>
      <c r="H1328" t="s">
        <v>8245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8271</v>
      </c>
      <c r="O1328">
        <f t="shared" si="101"/>
        <v>2</v>
      </c>
      <c r="P1328">
        <f t="shared" si="102"/>
        <v>60.75</v>
      </c>
      <c r="Q1328" s="10" t="s">
        <v>8329</v>
      </c>
      <c r="R1328" t="s">
        <v>8350</v>
      </c>
      <c r="S1328" s="14">
        <f t="shared" si="103"/>
        <v>42704.086053240739</v>
      </c>
      <c r="T1328" s="14">
        <f t="shared" si="104"/>
        <v>42313.936365740738</v>
      </c>
      <c r="U1328">
        <f t="shared" si="100"/>
        <v>2016</v>
      </c>
    </row>
    <row r="1329" spans="1:21" ht="60" hidden="1" x14ac:dyDescent="0.25">
      <c r="A1329">
        <v>1326</v>
      </c>
      <c r="B1329" s="3" t="s">
        <v>1327</v>
      </c>
      <c r="C1329" s="3" t="s">
        <v>5436</v>
      </c>
      <c r="D1329" s="6">
        <v>100000</v>
      </c>
      <c r="E1329" s="8">
        <v>1130</v>
      </c>
      <c r="F1329" t="s">
        <v>8219</v>
      </c>
      <c r="G1329" t="s">
        <v>8223</v>
      </c>
      <c r="H1329" t="s">
        <v>8245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8271</v>
      </c>
      <c r="O1329">
        <f t="shared" si="101"/>
        <v>1</v>
      </c>
      <c r="P1329">
        <f t="shared" si="102"/>
        <v>102.73</v>
      </c>
      <c r="Q1329" s="10" t="s">
        <v>8329</v>
      </c>
      <c r="R1329" t="s">
        <v>8350</v>
      </c>
      <c r="S1329" s="14">
        <f t="shared" si="103"/>
        <v>41974.791990740734</v>
      </c>
      <c r="T1329" s="14">
        <f t="shared" si="104"/>
        <v>41955.863750000004</v>
      </c>
      <c r="U1329">
        <f t="shared" si="100"/>
        <v>2014</v>
      </c>
    </row>
    <row r="1330" spans="1:21" ht="45" hidden="1" x14ac:dyDescent="0.25">
      <c r="A1330">
        <v>1327</v>
      </c>
      <c r="B1330" s="3" t="s">
        <v>1328</v>
      </c>
      <c r="C1330" s="3" t="s">
        <v>5437</v>
      </c>
      <c r="D1330" s="6">
        <v>48000</v>
      </c>
      <c r="E1330" s="8">
        <v>1705</v>
      </c>
      <c r="F1330" t="s">
        <v>8219</v>
      </c>
      <c r="G1330" t="s">
        <v>8223</v>
      </c>
      <c r="H1330" t="s">
        <v>8245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8271</v>
      </c>
      <c r="O1330">
        <f t="shared" si="101"/>
        <v>4</v>
      </c>
      <c r="P1330">
        <f t="shared" si="102"/>
        <v>41.59</v>
      </c>
      <c r="Q1330" s="10" t="s">
        <v>8329</v>
      </c>
      <c r="R1330" t="s">
        <v>8350</v>
      </c>
      <c r="S1330" s="14">
        <f t="shared" si="103"/>
        <v>42123.678645833337</v>
      </c>
      <c r="T1330" s="14">
        <f t="shared" si="104"/>
        <v>42767.577303240745</v>
      </c>
      <c r="U1330">
        <f t="shared" si="100"/>
        <v>2015</v>
      </c>
    </row>
    <row r="1331" spans="1:21" ht="60" hidden="1" x14ac:dyDescent="0.25">
      <c r="A1331">
        <v>1328</v>
      </c>
      <c r="B1331" s="3" t="s">
        <v>1329</v>
      </c>
      <c r="C1331" s="3" t="s">
        <v>5438</v>
      </c>
      <c r="D1331" s="6">
        <v>75000</v>
      </c>
      <c r="E1331" s="8">
        <v>1748</v>
      </c>
      <c r="F1331" t="s">
        <v>8219</v>
      </c>
      <c r="G1331" t="s">
        <v>8223</v>
      </c>
      <c r="H1331" t="s">
        <v>8245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8271</v>
      </c>
      <c r="O1331">
        <f t="shared" si="101"/>
        <v>2</v>
      </c>
      <c r="P1331">
        <f t="shared" si="102"/>
        <v>116.53</v>
      </c>
      <c r="Q1331" s="10" t="s">
        <v>8329</v>
      </c>
      <c r="R1331" t="s">
        <v>8350</v>
      </c>
      <c r="S1331" s="14">
        <f t="shared" si="103"/>
        <v>42612.642754629633</v>
      </c>
      <c r="T1331" s="14">
        <f t="shared" si="104"/>
        <v>42188.803622685184</v>
      </c>
      <c r="U1331">
        <f t="shared" si="100"/>
        <v>2016</v>
      </c>
    </row>
    <row r="1332" spans="1:21" ht="45" hidden="1" x14ac:dyDescent="0.25">
      <c r="A1332">
        <v>1329</v>
      </c>
      <c r="B1332" s="3" t="s">
        <v>1330</v>
      </c>
      <c r="C1332" s="3" t="s">
        <v>5439</v>
      </c>
      <c r="D1332" s="6">
        <v>50000</v>
      </c>
      <c r="E1332" s="8">
        <v>408</v>
      </c>
      <c r="F1332" t="s">
        <v>8219</v>
      </c>
      <c r="G1332" t="s">
        <v>8223</v>
      </c>
      <c r="H1332" t="s">
        <v>8245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8271</v>
      </c>
      <c r="O1332">
        <f t="shared" si="101"/>
        <v>1</v>
      </c>
      <c r="P1332">
        <f t="shared" si="102"/>
        <v>45.33</v>
      </c>
      <c r="Q1332" s="10" t="s">
        <v>8329</v>
      </c>
      <c r="R1332" t="s">
        <v>8350</v>
      </c>
      <c r="S1332" s="14">
        <f t="shared" si="103"/>
        <v>41935.221585648149</v>
      </c>
      <c r="T1332" s="14">
        <f t="shared" si="104"/>
        <v>41936.647164351853</v>
      </c>
      <c r="U1332">
        <f t="shared" si="100"/>
        <v>2014</v>
      </c>
    </row>
    <row r="1333" spans="1:21" ht="45" hidden="1" x14ac:dyDescent="0.25">
      <c r="A1333">
        <v>1330</v>
      </c>
      <c r="B1333" s="3" t="s">
        <v>1331</v>
      </c>
      <c r="C1333" s="3" t="s">
        <v>5440</v>
      </c>
      <c r="D1333" s="6">
        <v>35000</v>
      </c>
      <c r="E1333" s="8">
        <v>7873</v>
      </c>
      <c r="F1333" t="s">
        <v>8219</v>
      </c>
      <c r="G1333" t="s">
        <v>8223</v>
      </c>
      <c r="H1333" t="s">
        <v>8245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8271</v>
      </c>
      <c r="O1333">
        <f t="shared" si="101"/>
        <v>22</v>
      </c>
      <c r="P1333">
        <f t="shared" si="102"/>
        <v>157.46</v>
      </c>
      <c r="Q1333" s="10" t="s">
        <v>8329</v>
      </c>
      <c r="R1333" t="s">
        <v>8350</v>
      </c>
      <c r="S1333" s="14">
        <f t="shared" si="103"/>
        <v>42522.276724537034</v>
      </c>
      <c r="T1333" s="14">
        <f t="shared" si="104"/>
        <v>41836.595520833333</v>
      </c>
      <c r="U1333">
        <f t="shared" si="100"/>
        <v>2016</v>
      </c>
    </row>
    <row r="1334" spans="1:21" ht="45" hidden="1" x14ac:dyDescent="0.25">
      <c r="A1334">
        <v>1331</v>
      </c>
      <c r="B1334" s="3" t="s">
        <v>1332</v>
      </c>
      <c r="C1334" s="3" t="s">
        <v>5441</v>
      </c>
      <c r="D1334" s="6">
        <v>250000</v>
      </c>
      <c r="E1334" s="8">
        <v>3417</v>
      </c>
      <c r="F1334" t="s">
        <v>8219</v>
      </c>
      <c r="G1334" t="s">
        <v>8223</v>
      </c>
      <c r="H1334" t="s">
        <v>8245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8271</v>
      </c>
      <c r="O1334">
        <f t="shared" si="101"/>
        <v>1</v>
      </c>
      <c r="P1334">
        <f t="shared" si="102"/>
        <v>100.5</v>
      </c>
      <c r="Q1334" s="10" t="s">
        <v>8329</v>
      </c>
      <c r="R1334" t="s">
        <v>8350</v>
      </c>
      <c r="S1334" s="14">
        <f t="shared" si="103"/>
        <v>42569.50409722222</v>
      </c>
      <c r="T1334" s="14">
        <f t="shared" si="104"/>
        <v>42612.624039351853</v>
      </c>
      <c r="U1334">
        <f t="shared" si="100"/>
        <v>2016</v>
      </c>
    </row>
    <row r="1335" spans="1:21" ht="60" hidden="1" x14ac:dyDescent="0.25">
      <c r="A1335">
        <v>1332</v>
      </c>
      <c r="B1335" s="3" t="s">
        <v>1333</v>
      </c>
      <c r="C1335" s="3" t="s">
        <v>5442</v>
      </c>
      <c r="D1335" s="6">
        <v>10115</v>
      </c>
      <c r="E1335" s="8">
        <v>0</v>
      </c>
      <c r="F1335" t="s">
        <v>8219</v>
      </c>
      <c r="G1335" t="s">
        <v>8239</v>
      </c>
      <c r="H1335" t="s">
        <v>8256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0" t="s">
        <v>8329</v>
      </c>
      <c r="R1335" t="s">
        <v>8350</v>
      </c>
      <c r="S1335" s="14">
        <f t="shared" si="103"/>
        <v>42732.060277777782</v>
      </c>
      <c r="T1335" s="14">
        <f t="shared" si="104"/>
        <v>42172.816423611104</v>
      </c>
      <c r="U1335">
        <f t="shared" si="100"/>
        <v>2016</v>
      </c>
    </row>
    <row r="1336" spans="1:21" ht="60" hidden="1" x14ac:dyDescent="0.25">
      <c r="A1336">
        <v>1333</v>
      </c>
      <c r="B1336" s="3" t="s">
        <v>1334</v>
      </c>
      <c r="C1336" s="3" t="s">
        <v>5443</v>
      </c>
      <c r="D1336" s="6">
        <v>2500</v>
      </c>
      <c r="E1336" s="8">
        <v>0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8271</v>
      </c>
      <c r="O1336">
        <f t="shared" si="101"/>
        <v>0</v>
      </c>
      <c r="P1336">
        <f t="shared" si="102"/>
        <v>0</v>
      </c>
      <c r="Q1336" s="10" t="s">
        <v>8329</v>
      </c>
      <c r="R1336" t="s">
        <v>8350</v>
      </c>
      <c r="S1336" s="14">
        <f t="shared" si="103"/>
        <v>41806.106770833336</v>
      </c>
      <c r="T1336" s="14">
        <f t="shared" si="104"/>
        <v>42542.526423611111</v>
      </c>
      <c r="U1336">
        <f t="shared" si="100"/>
        <v>2014</v>
      </c>
    </row>
    <row r="1337" spans="1:21" ht="45" hidden="1" x14ac:dyDescent="0.25">
      <c r="A1337">
        <v>1334</v>
      </c>
      <c r="B1337" s="3" t="s">
        <v>1335</v>
      </c>
      <c r="C1337" s="3" t="s">
        <v>5444</v>
      </c>
      <c r="D1337" s="6">
        <v>133000</v>
      </c>
      <c r="E1337" s="8">
        <v>14303</v>
      </c>
      <c r="F1337" t="s">
        <v>8219</v>
      </c>
      <c r="G1337" t="s">
        <v>8223</v>
      </c>
      <c r="H1337" t="s">
        <v>8245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8271</v>
      </c>
      <c r="O1337">
        <f t="shared" si="101"/>
        <v>11</v>
      </c>
      <c r="P1337">
        <f t="shared" si="102"/>
        <v>51.82</v>
      </c>
      <c r="Q1337" s="10" t="s">
        <v>8329</v>
      </c>
      <c r="R1337" t="s">
        <v>8350</v>
      </c>
      <c r="S1337" s="14">
        <f t="shared" si="103"/>
        <v>42410.774155092593</v>
      </c>
      <c r="T1337" s="14">
        <f t="shared" si="104"/>
        <v>42522.789803240739</v>
      </c>
      <c r="U1337">
        <f t="shared" si="100"/>
        <v>2016</v>
      </c>
    </row>
    <row r="1338" spans="1:21" ht="60" hidden="1" x14ac:dyDescent="0.25">
      <c r="A1338">
        <v>1335</v>
      </c>
      <c r="B1338" s="3" t="s">
        <v>1336</v>
      </c>
      <c r="C1338" s="3" t="s">
        <v>5445</v>
      </c>
      <c r="D1338" s="6">
        <v>25000</v>
      </c>
      <c r="E1338" s="8">
        <v>4940</v>
      </c>
      <c r="F1338" t="s">
        <v>8219</v>
      </c>
      <c r="G1338" t="s">
        <v>8223</v>
      </c>
      <c r="H1338" t="s">
        <v>8245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8271</v>
      </c>
      <c r="O1338">
        <f t="shared" si="101"/>
        <v>20</v>
      </c>
      <c r="P1338">
        <f t="shared" si="102"/>
        <v>308.75</v>
      </c>
      <c r="Q1338" s="10" t="s">
        <v>8329</v>
      </c>
      <c r="R1338" t="s">
        <v>8350</v>
      </c>
      <c r="S1338" s="14">
        <f t="shared" si="103"/>
        <v>42313.936365740738</v>
      </c>
      <c r="T1338" s="14">
        <f t="shared" si="104"/>
        <v>41799.814340277779</v>
      </c>
      <c r="U1338">
        <f t="shared" si="100"/>
        <v>2015</v>
      </c>
    </row>
    <row r="1339" spans="1:21" ht="60" hidden="1" x14ac:dyDescent="0.25">
      <c r="A1339">
        <v>1336</v>
      </c>
      <c r="B1339" s="3" t="s">
        <v>1337</v>
      </c>
      <c r="C1339" s="3" t="s">
        <v>5446</v>
      </c>
      <c r="D1339" s="6">
        <v>100000</v>
      </c>
      <c r="E1339" s="8">
        <v>84947</v>
      </c>
      <c r="F1339" t="s">
        <v>8219</v>
      </c>
      <c r="G1339" t="s">
        <v>8223</v>
      </c>
      <c r="H1339" t="s">
        <v>8245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8271</v>
      </c>
      <c r="O1339">
        <f t="shared" si="101"/>
        <v>85</v>
      </c>
      <c r="P1339">
        <f t="shared" si="102"/>
        <v>379.23</v>
      </c>
      <c r="Q1339" s="10" t="s">
        <v>8329</v>
      </c>
      <c r="R1339" t="s">
        <v>8350</v>
      </c>
      <c r="S1339" s="14">
        <f t="shared" si="103"/>
        <v>41955.863750000004</v>
      </c>
      <c r="T1339" s="14">
        <f t="shared" si="104"/>
        <v>41422.075821759259</v>
      </c>
      <c r="U1339">
        <f t="shared" si="100"/>
        <v>2014</v>
      </c>
    </row>
    <row r="1340" spans="1:21" ht="45" hidden="1" x14ac:dyDescent="0.25">
      <c r="A1340">
        <v>1337</v>
      </c>
      <c r="B1340" s="3" t="s">
        <v>1338</v>
      </c>
      <c r="C1340" s="3" t="s">
        <v>5447</v>
      </c>
      <c r="D1340" s="6">
        <v>50000</v>
      </c>
      <c r="E1340" s="8">
        <v>24691</v>
      </c>
      <c r="F1340" t="s">
        <v>8219</v>
      </c>
      <c r="G1340" t="s">
        <v>8223</v>
      </c>
      <c r="H1340" t="s">
        <v>8245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8271</v>
      </c>
      <c r="O1340">
        <f t="shared" si="101"/>
        <v>49</v>
      </c>
      <c r="P1340">
        <f t="shared" si="102"/>
        <v>176.36</v>
      </c>
      <c r="Q1340" s="10" t="s">
        <v>8329</v>
      </c>
      <c r="R1340" t="s">
        <v>8350</v>
      </c>
      <c r="S1340" s="14">
        <f t="shared" si="103"/>
        <v>42767.577303240745</v>
      </c>
      <c r="T1340" s="14">
        <f t="shared" si="104"/>
        <v>42040.638020833328</v>
      </c>
      <c r="U1340">
        <f t="shared" si="100"/>
        <v>2017</v>
      </c>
    </row>
    <row r="1341" spans="1:21" ht="60" hidden="1" x14ac:dyDescent="0.25">
      <c r="A1341">
        <v>1338</v>
      </c>
      <c r="B1341" s="3" t="s">
        <v>1339</v>
      </c>
      <c r="C1341" s="3" t="s">
        <v>5448</v>
      </c>
      <c r="D1341" s="6">
        <v>30000</v>
      </c>
      <c r="E1341" s="8">
        <v>991</v>
      </c>
      <c r="F1341" t="s">
        <v>8219</v>
      </c>
      <c r="G1341" t="s">
        <v>8223</v>
      </c>
      <c r="H1341" t="s">
        <v>8245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8271</v>
      </c>
      <c r="O1341">
        <f t="shared" si="101"/>
        <v>3</v>
      </c>
      <c r="P1341">
        <f t="shared" si="102"/>
        <v>66.069999999999993</v>
      </c>
      <c r="Q1341" s="10" t="s">
        <v>8329</v>
      </c>
      <c r="R1341" t="s">
        <v>8350</v>
      </c>
      <c r="S1341" s="14">
        <f t="shared" si="103"/>
        <v>42188.803622685184</v>
      </c>
      <c r="T1341" s="14">
        <f t="shared" si="104"/>
        <v>41963.506168981476</v>
      </c>
      <c r="U1341">
        <f t="shared" si="100"/>
        <v>2015</v>
      </c>
    </row>
    <row r="1342" spans="1:21" ht="30" hidden="1" x14ac:dyDescent="0.25">
      <c r="A1342">
        <v>1339</v>
      </c>
      <c r="B1342" s="3" t="s">
        <v>1340</v>
      </c>
      <c r="C1342" s="3" t="s">
        <v>5449</v>
      </c>
      <c r="D1342" s="6">
        <v>50000</v>
      </c>
      <c r="E1342" s="8">
        <v>3317</v>
      </c>
      <c r="F1342" t="s">
        <v>8219</v>
      </c>
      <c r="G1342" t="s">
        <v>8223</v>
      </c>
      <c r="H1342" t="s">
        <v>8245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8271</v>
      </c>
      <c r="O1342">
        <f t="shared" si="101"/>
        <v>7</v>
      </c>
      <c r="P1342">
        <f t="shared" si="102"/>
        <v>89.65</v>
      </c>
      <c r="Q1342" s="10" t="s">
        <v>8329</v>
      </c>
      <c r="R1342" t="s">
        <v>8350</v>
      </c>
      <c r="S1342" s="14">
        <f t="shared" si="103"/>
        <v>41936.647164351853</v>
      </c>
      <c r="T1342" s="14">
        <f t="shared" si="104"/>
        <v>42317.33258101852</v>
      </c>
      <c r="U1342">
        <f t="shared" si="100"/>
        <v>2014</v>
      </c>
    </row>
    <row r="1343" spans="1:21" ht="45" hidden="1" x14ac:dyDescent="0.25">
      <c r="A1343">
        <v>1340</v>
      </c>
      <c r="B1343" s="3" t="s">
        <v>1341</v>
      </c>
      <c r="C1343" s="3" t="s">
        <v>5450</v>
      </c>
      <c r="D1343" s="6">
        <v>1680</v>
      </c>
      <c r="E1343" s="8">
        <v>0</v>
      </c>
      <c r="F1343" t="s">
        <v>8219</v>
      </c>
      <c r="G1343" t="s">
        <v>8223</v>
      </c>
      <c r="H1343" t="s">
        <v>8245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8271</v>
      </c>
      <c r="O1343">
        <f t="shared" si="101"/>
        <v>0</v>
      </c>
      <c r="P1343">
        <f t="shared" si="102"/>
        <v>0</v>
      </c>
      <c r="Q1343" s="10" t="s">
        <v>8329</v>
      </c>
      <c r="R1343" t="s">
        <v>8350</v>
      </c>
      <c r="S1343" s="14">
        <f t="shared" si="103"/>
        <v>41836.595520833333</v>
      </c>
      <c r="T1343" s="14">
        <f t="shared" si="104"/>
        <v>42334.013124999998</v>
      </c>
      <c r="U1343">
        <f t="shared" si="100"/>
        <v>2014</v>
      </c>
    </row>
    <row r="1344" spans="1:21" ht="60" hidden="1" x14ac:dyDescent="0.25">
      <c r="A1344">
        <v>1341</v>
      </c>
      <c r="B1344" s="3" t="s">
        <v>1342</v>
      </c>
      <c r="C1344" s="3" t="s">
        <v>5451</v>
      </c>
      <c r="D1344" s="6">
        <v>25000</v>
      </c>
      <c r="E1344" s="8">
        <v>17590</v>
      </c>
      <c r="F1344" t="s">
        <v>8219</v>
      </c>
      <c r="G1344" t="s">
        <v>8224</v>
      </c>
      <c r="H1344" t="s">
        <v>8246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8271</v>
      </c>
      <c r="O1344">
        <f t="shared" si="101"/>
        <v>70</v>
      </c>
      <c r="P1344">
        <f t="shared" si="102"/>
        <v>382.39</v>
      </c>
      <c r="Q1344" s="10" t="s">
        <v>8329</v>
      </c>
      <c r="R1344" t="s">
        <v>8350</v>
      </c>
      <c r="S1344" s="14">
        <f t="shared" si="103"/>
        <v>42612.624039351853</v>
      </c>
      <c r="T1344" s="14">
        <f t="shared" si="104"/>
        <v>42382.74009259259</v>
      </c>
      <c r="U1344">
        <f t="shared" si="100"/>
        <v>2016</v>
      </c>
    </row>
    <row r="1345" spans="1:21" ht="60" hidden="1" x14ac:dyDescent="0.25">
      <c r="A1345">
        <v>1342</v>
      </c>
      <c r="B1345" s="3" t="s">
        <v>1343</v>
      </c>
      <c r="C1345" s="3" t="s">
        <v>5452</v>
      </c>
      <c r="D1345" s="6">
        <v>50000</v>
      </c>
      <c r="E1345" s="8">
        <v>100</v>
      </c>
      <c r="F1345" t="s">
        <v>8219</v>
      </c>
      <c r="G1345" t="s">
        <v>8223</v>
      </c>
      <c r="H1345" t="s">
        <v>8245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8271</v>
      </c>
      <c r="O1345">
        <f t="shared" si="101"/>
        <v>0</v>
      </c>
      <c r="P1345">
        <f t="shared" si="102"/>
        <v>100</v>
      </c>
      <c r="Q1345" s="10" t="s">
        <v>8329</v>
      </c>
      <c r="R1345" t="s">
        <v>8350</v>
      </c>
      <c r="S1345" s="14">
        <f t="shared" si="103"/>
        <v>42172.816423611104</v>
      </c>
      <c r="T1345" s="14">
        <f t="shared" si="104"/>
        <v>42200.578310185185</v>
      </c>
      <c r="U1345">
        <f t="shared" si="100"/>
        <v>2015</v>
      </c>
    </row>
    <row r="1346" spans="1:21" ht="60" hidden="1" x14ac:dyDescent="0.25">
      <c r="A1346">
        <v>1343</v>
      </c>
      <c r="B1346" s="3" t="s">
        <v>1344</v>
      </c>
      <c r="C1346" s="3" t="s">
        <v>5453</v>
      </c>
      <c r="D1346" s="6">
        <v>50000</v>
      </c>
      <c r="E1346" s="8">
        <v>51149</v>
      </c>
      <c r="F1346" t="s">
        <v>8219</v>
      </c>
      <c r="G1346" t="s">
        <v>8223</v>
      </c>
      <c r="H1346" t="s">
        <v>8245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8271</v>
      </c>
      <c r="O1346">
        <f t="shared" si="101"/>
        <v>102</v>
      </c>
      <c r="P1346">
        <f t="shared" si="102"/>
        <v>158.36000000000001</v>
      </c>
      <c r="Q1346" s="10" t="s">
        <v>8329</v>
      </c>
      <c r="R1346" t="s">
        <v>8350</v>
      </c>
      <c r="S1346" s="14">
        <f t="shared" si="103"/>
        <v>42542.526423611111</v>
      </c>
      <c r="T1346" s="14">
        <f t="shared" si="104"/>
        <v>41309.11791666667</v>
      </c>
      <c r="U1346">
        <f t="shared" si="100"/>
        <v>2016</v>
      </c>
    </row>
    <row r="1347" spans="1:21" ht="60" hidden="1" x14ac:dyDescent="0.25">
      <c r="A1347">
        <v>1344</v>
      </c>
      <c r="B1347" s="3" t="s">
        <v>1345</v>
      </c>
      <c r="C1347" s="3" t="s">
        <v>5454</v>
      </c>
      <c r="D1347" s="6">
        <v>1500</v>
      </c>
      <c r="E1347" s="8">
        <v>5666</v>
      </c>
      <c r="F1347" t="s">
        <v>8218</v>
      </c>
      <c r="G1347" t="s">
        <v>8228</v>
      </c>
      <c r="H1347" t="s">
        <v>8250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8272</v>
      </c>
      <c r="O1347">
        <f t="shared" si="101"/>
        <v>378</v>
      </c>
      <c r="P1347">
        <f t="shared" si="102"/>
        <v>40.76</v>
      </c>
      <c r="Q1347" s="10" t="s">
        <v>8324</v>
      </c>
      <c r="R1347" t="s">
        <v>8334</v>
      </c>
      <c r="S1347" s="14">
        <f t="shared" si="103"/>
        <v>42522.789803240739</v>
      </c>
      <c r="T1347" s="14">
        <f t="shared" si="104"/>
        <v>42502.807627314818</v>
      </c>
      <c r="U1347">
        <f t="shared" ref="U1347:U1410" si="105">YEAR(S1347)</f>
        <v>2016</v>
      </c>
    </row>
    <row r="1348" spans="1:21" ht="45" hidden="1" x14ac:dyDescent="0.25">
      <c r="A1348">
        <v>1345</v>
      </c>
      <c r="B1348" s="3" t="s">
        <v>1346</v>
      </c>
      <c r="C1348" s="3" t="s">
        <v>5455</v>
      </c>
      <c r="D1348" s="6">
        <v>300</v>
      </c>
      <c r="E1348" s="8">
        <v>375</v>
      </c>
      <c r="F1348" t="s">
        <v>8218</v>
      </c>
      <c r="G1348" t="s">
        <v>8223</v>
      </c>
      <c r="H1348" t="s">
        <v>8245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8272</v>
      </c>
      <c r="O1348">
        <f t="shared" ref="O1348:O1411" si="106">ROUND(E1348/D1348*100,0)</f>
        <v>125</v>
      </c>
      <c r="P1348">
        <f t="shared" ref="P1348:P1411" si="107">IFERROR(ROUND(E1348/L1348,2),0)</f>
        <v>53.57</v>
      </c>
      <c r="Q1348" s="10" t="s">
        <v>8324</v>
      </c>
      <c r="R1348" t="s">
        <v>8334</v>
      </c>
      <c r="S1348" s="14">
        <f t="shared" ref="S1348:S1411" si="108">(((J1348/60)/60)/24)+DATE(1970,1,1)</f>
        <v>41799.814340277779</v>
      </c>
      <c r="T1348" s="14">
        <f t="shared" ref="T1348:T1411" si="109">(((J1358/60)/60)/24)+DATE(1970,1,1)</f>
        <v>41213.254687499997</v>
      </c>
      <c r="U1348">
        <f t="shared" si="105"/>
        <v>2014</v>
      </c>
    </row>
    <row r="1349" spans="1:21" ht="45" hidden="1" x14ac:dyDescent="0.25">
      <c r="A1349">
        <v>1346</v>
      </c>
      <c r="B1349" s="3" t="s">
        <v>1347</v>
      </c>
      <c r="C1349" s="3" t="s">
        <v>5456</v>
      </c>
      <c r="D1349" s="6">
        <v>4900</v>
      </c>
      <c r="E1349" s="8">
        <v>7219</v>
      </c>
      <c r="F1349" t="s">
        <v>8218</v>
      </c>
      <c r="G1349" t="s">
        <v>8223</v>
      </c>
      <c r="H1349" t="s">
        <v>8245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8272</v>
      </c>
      <c r="O1349">
        <f t="shared" si="106"/>
        <v>147</v>
      </c>
      <c r="P1349">
        <f t="shared" si="107"/>
        <v>48.45</v>
      </c>
      <c r="Q1349" s="10" t="s">
        <v>8324</v>
      </c>
      <c r="R1349" t="s">
        <v>8334</v>
      </c>
      <c r="S1349" s="14">
        <f t="shared" si="108"/>
        <v>41422.075821759259</v>
      </c>
      <c r="T1349" s="14">
        <f t="shared" si="109"/>
        <v>41430.038888888892</v>
      </c>
      <c r="U1349">
        <f t="shared" si="105"/>
        <v>2013</v>
      </c>
    </row>
    <row r="1350" spans="1:21" ht="60" hidden="1" x14ac:dyDescent="0.25">
      <c r="A1350">
        <v>1347</v>
      </c>
      <c r="B1350" s="3" t="s">
        <v>1348</v>
      </c>
      <c r="C1350" s="3" t="s">
        <v>5457</v>
      </c>
      <c r="D1350" s="6">
        <v>2500</v>
      </c>
      <c r="E1350" s="8">
        <v>2555</v>
      </c>
      <c r="F1350" t="s">
        <v>8218</v>
      </c>
      <c r="G1350" t="s">
        <v>8223</v>
      </c>
      <c r="H1350" t="s">
        <v>8245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8272</v>
      </c>
      <c r="O1350">
        <f t="shared" si="106"/>
        <v>102</v>
      </c>
      <c r="P1350">
        <f t="shared" si="107"/>
        <v>82.42</v>
      </c>
      <c r="Q1350" s="10" t="s">
        <v>8324</v>
      </c>
      <c r="R1350" t="s">
        <v>8334</v>
      </c>
      <c r="S1350" s="14">
        <f t="shared" si="108"/>
        <v>42040.638020833328</v>
      </c>
      <c r="T1350" s="14">
        <f t="shared" si="109"/>
        <v>41304.962233796294</v>
      </c>
      <c r="U1350">
        <f t="shared" si="105"/>
        <v>2015</v>
      </c>
    </row>
    <row r="1351" spans="1:21" ht="60" hidden="1" x14ac:dyDescent="0.25">
      <c r="A1351">
        <v>1348</v>
      </c>
      <c r="B1351" s="3" t="s">
        <v>1349</v>
      </c>
      <c r="C1351" s="3" t="s">
        <v>5458</v>
      </c>
      <c r="D1351" s="6">
        <v>5875</v>
      </c>
      <c r="E1351" s="8">
        <v>5985</v>
      </c>
      <c r="F1351" t="s">
        <v>8218</v>
      </c>
      <c r="G1351" t="s">
        <v>8223</v>
      </c>
      <c r="H1351" t="s">
        <v>8245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8272</v>
      </c>
      <c r="O1351">
        <f t="shared" si="106"/>
        <v>102</v>
      </c>
      <c r="P1351">
        <f t="shared" si="107"/>
        <v>230.19</v>
      </c>
      <c r="Q1351" s="10" t="s">
        <v>8324</v>
      </c>
      <c r="R1351" t="s">
        <v>8334</v>
      </c>
      <c r="S1351" s="14">
        <f t="shared" si="108"/>
        <v>41963.506168981476</v>
      </c>
      <c r="T1351" s="14">
        <f t="shared" si="109"/>
        <v>40689.570868055554</v>
      </c>
      <c r="U1351">
        <f t="shared" si="105"/>
        <v>2014</v>
      </c>
    </row>
    <row r="1352" spans="1:21" ht="60" hidden="1" x14ac:dyDescent="0.25">
      <c r="A1352">
        <v>1349</v>
      </c>
      <c r="B1352" s="3" t="s">
        <v>1350</v>
      </c>
      <c r="C1352" s="3" t="s">
        <v>5459</v>
      </c>
      <c r="D1352" s="6">
        <v>5000</v>
      </c>
      <c r="E1352" s="8">
        <v>10210</v>
      </c>
      <c r="F1352" t="s">
        <v>8218</v>
      </c>
      <c r="G1352" t="s">
        <v>8228</v>
      </c>
      <c r="H1352" t="s">
        <v>8250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8272</v>
      </c>
      <c r="O1352">
        <f t="shared" si="106"/>
        <v>204</v>
      </c>
      <c r="P1352">
        <f t="shared" si="107"/>
        <v>59.36</v>
      </c>
      <c r="Q1352" s="10" t="s">
        <v>8324</v>
      </c>
      <c r="R1352" t="s">
        <v>8334</v>
      </c>
      <c r="S1352" s="14">
        <f t="shared" si="108"/>
        <v>42317.33258101852</v>
      </c>
      <c r="T1352" s="14">
        <f t="shared" si="109"/>
        <v>40668.814699074072</v>
      </c>
      <c r="U1352">
        <f t="shared" si="105"/>
        <v>2015</v>
      </c>
    </row>
    <row r="1353" spans="1:21" ht="60" hidden="1" x14ac:dyDescent="0.25">
      <c r="A1353">
        <v>1350</v>
      </c>
      <c r="B1353" s="3" t="s">
        <v>1351</v>
      </c>
      <c r="C1353" s="3" t="s">
        <v>5460</v>
      </c>
      <c r="D1353" s="6">
        <v>5000</v>
      </c>
      <c r="E1353" s="8">
        <v>5202.5</v>
      </c>
      <c r="F1353" t="s">
        <v>8218</v>
      </c>
      <c r="G1353" t="s">
        <v>8223</v>
      </c>
      <c r="H1353" t="s">
        <v>8245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8272</v>
      </c>
      <c r="O1353">
        <f t="shared" si="106"/>
        <v>104</v>
      </c>
      <c r="P1353">
        <f t="shared" si="107"/>
        <v>66.7</v>
      </c>
      <c r="Q1353" s="10" t="s">
        <v>8324</v>
      </c>
      <c r="R1353" t="s">
        <v>8334</v>
      </c>
      <c r="S1353" s="14">
        <f t="shared" si="108"/>
        <v>42334.013124999998</v>
      </c>
      <c r="T1353" s="14">
        <f t="shared" si="109"/>
        <v>41095.900694444441</v>
      </c>
      <c r="U1353">
        <f t="shared" si="105"/>
        <v>2015</v>
      </c>
    </row>
    <row r="1354" spans="1:21" ht="45" hidden="1" x14ac:dyDescent="0.25">
      <c r="A1354">
        <v>1351</v>
      </c>
      <c r="B1354" s="3" t="s">
        <v>1352</v>
      </c>
      <c r="C1354" s="3" t="s">
        <v>5461</v>
      </c>
      <c r="D1354" s="6">
        <v>20000</v>
      </c>
      <c r="E1354" s="8">
        <v>20253</v>
      </c>
      <c r="F1354" t="s">
        <v>8218</v>
      </c>
      <c r="G1354" t="s">
        <v>8223</v>
      </c>
      <c r="H1354" t="s">
        <v>8245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8272</v>
      </c>
      <c r="O1354">
        <f t="shared" si="106"/>
        <v>101</v>
      </c>
      <c r="P1354">
        <f t="shared" si="107"/>
        <v>168.78</v>
      </c>
      <c r="Q1354" s="10" t="s">
        <v>8324</v>
      </c>
      <c r="R1354" t="s">
        <v>8334</v>
      </c>
      <c r="S1354" s="14">
        <f t="shared" si="108"/>
        <v>42382.74009259259</v>
      </c>
      <c r="T1354" s="14">
        <f t="shared" si="109"/>
        <v>41781.717268518521</v>
      </c>
      <c r="U1354">
        <f t="shared" si="105"/>
        <v>2016</v>
      </c>
    </row>
    <row r="1355" spans="1:21" ht="60" hidden="1" x14ac:dyDescent="0.25">
      <c r="A1355">
        <v>1352</v>
      </c>
      <c r="B1355" s="3" t="s">
        <v>1353</v>
      </c>
      <c r="C1355" s="3" t="s">
        <v>5462</v>
      </c>
      <c r="D1355" s="6">
        <v>10000</v>
      </c>
      <c r="E1355" s="8">
        <v>13614</v>
      </c>
      <c r="F1355" t="s">
        <v>8218</v>
      </c>
      <c r="G1355" t="s">
        <v>8223</v>
      </c>
      <c r="H1355" t="s">
        <v>8245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8272</v>
      </c>
      <c r="O1355">
        <f t="shared" si="106"/>
        <v>136</v>
      </c>
      <c r="P1355">
        <f t="shared" si="107"/>
        <v>59.97</v>
      </c>
      <c r="Q1355" s="10" t="s">
        <v>8324</v>
      </c>
      <c r="R1355" t="s">
        <v>8334</v>
      </c>
      <c r="S1355" s="14">
        <f t="shared" si="108"/>
        <v>42200.578310185185</v>
      </c>
      <c r="T1355" s="14">
        <f t="shared" si="109"/>
        <v>41464.934386574074</v>
      </c>
      <c r="U1355">
        <f t="shared" si="105"/>
        <v>2015</v>
      </c>
    </row>
    <row r="1356" spans="1:21" ht="45" hidden="1" x14ac:dyDescent="0.25">
      <c r="A1356">
        <v>1353</v>
      </c>
      <c r="B1356" s="3" t="s">
        <v>1354</v>
      </c>
      <c r="C1356" s="3" t="s">
        <v>5463</v>
      </c>
      <c r="D1356" s="6">
        <v>1000</v>
      </c>
      <c r="E1356" s="8">
        <v>1336</v>
      </c>
      <c r="F1356" t="s">
        <v>8218</v>
      </c>
      <c r="G1356" t="s">
        <v>8223</v>
      </c>
      <c r="H1356" t="s">
        <v>8245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8272</v>
      </c>
      <c r="O1356">
        <f t="shared" si="106"/>
        <v>134</v>
      </c>
      <c r="P1356">
        <f t="shared" si="107"/>
        <v>31.81</v>
      </c>
      <c r="Q1356" s="10" t="s">
        <v>8324</v>
      </c>
      <c r="R1356" t="s">
        <v>8334</v>
      </c>
      <c r="S1356" s="14">
        <f t="shared" si="108"/>
        <v>41309.11791666667</v>
      </c>
      <c r="T1356" s="14">
        <f t="shared" si="109"/>
        <v>42396.8440625</v>
      </c>
      <c r="U1356">
        <f t="shared" si="105"/>
        <v>2013</v>
      </c>
    </row>
    <row r="1357" spans="1:21" ht="60" hidden="1" x14ac:dyDescent="0.25">
      <c r="A1357">
        <v>1354</v>
      </c>
      <c r="B1357" s="3" t="s">
        <v>1355</v>
      </c>
      <c r="C1357" s="3" t="s">
        <v>5464</v>
      </c>
      <c r="D1357" s="6">
        <v>1200</v>
      </c>
      <c r="E1357" s="8">
        <v>1563</v>
      </c>
      <c r="F1357" t="s">
        <v>8218</v>
      </c>
      <c r="G1357" t="s">
        <v>8224</v>
      </c>
      <c r="H1357" t="s">
        <v>8246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8272</v>
      </c>
      <c r="O1357">
        <f t="shared" si="106"/>
        <v>130</v>
      </c>
      <c r="P1357">
        <f t="shared" si="107"/>
        <v>24.42</v>
      </c>
      <c r="Q1357" s="10" t="s">
        <v>8324</v>
      </c>
      <c r="R1357" t="s">
        <v>8334</v>
      </c>
      <c r="S1357" s="14">
        <f t="shared" si="108"/>
        <v>42502.807627314818</v>
      </c>
      <c r="T1357" s="14">
        <f t="shared" si="109"/>
        <v>41951.695671296293</v>
      </c>
      <c r="U1357">
        <f t="shared" si="105"/>
        <v>2016</v>
      </c>
    </row>
    <row r="1358" spans="1:21" ht="60" hidden="1" x14ac:dyDescent="0.25">
      <c r="A1358">
        <v>1355</v>
      </c>
      <c r="B1358" s="3" t="s">
        <v>1356</v>
      </c>
      <c r="C1358" s="3" t="s">
        <v>5465</v>
      </c>
      <c r="D1358" s="6">
        <v>2500</v>
      </c>
      <c r="E1358" s="8">
        <v>3067</v>
      </c>
      <c r="F1358" t="s">
        <v>8218</v>
      </c>
      <c r="G1358" t="s">
        <v>8224</v>
      </c>
      <c r="H1358" t="s">
        <v>8246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8272</v>
      </c>
      <c r="O1358">
        <f t="shared" si="106"/>
        <v>123</v>
      </c>
      <c r="P1358">
        <f t="shared" si="107"/>
        <v>25.35</v>
      </c>
      <c r="Q1358" s="10" t="s">
        <v>8324</v>
      </c>
      <c r="R1358" t="s">
        <v>8334</v>
      </c>
      <c r="S1358" s="14">
        <f t="shared" si="108"/>
        <v>41213.254687499997</v>
      </c>
      <c r="T1358" s="14">
        <f t="shared" si="109"/>
        <v>42049.733240740738</v>
      </c>
      <c r="U1358">
        <f t="shared" si="105"/>
        <v>2012</v>
      </c>
    </row>
    <row r="1359" spans="1:21" ht="60" hidden="1" x14ac:dyDescent="0.25">
      <c r="A1359">
        <v>1356</v>
      </c>
      <c r="B1359" s="3" t="s">
        <v>1357</v>
      </c>
      <c r="C1359" s="3" t="s">
        <v>5466</v>
      </c>
      <c r="D1359" s="6">
        <v>3400</v>
      </c>
      <c r="E1359" s="8">
        <v>6215.56</v>
      </c>
      <c r="F1359" t="s">
        <v>8218</v>
      </c>
      <c r="G1359" t="s">
        <v>8223</v>
      </c>
      <c r="H1359" t="s">
        <v>8245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8272</v>
      </c>
      <c r="O1359">
        <f t="shared" si="106"/>
        <v>183</v>
      </c>
      <c r="P1359">
        <f t="shared" si="107"/>
        <v>71.44</v>
      </c>
      <c r="Q1359" s="10" t="s">
        <v>8324</v>
      </c>
      <c r="R1359" t="s">
        <v>8334</v>
      </c>
      <c r="S1359" s="14">
        <f t="shared" si="108"/>
        <v>41430.038888888892</v>
      </c>
      <c r="T1359" s="14">
        <f t="shared" si="109"/>
        <v>41924.996099537035</v>
      </c>
      <c r="U1359">
        <f t="shared" si="105"/>
        <v>2013</v>
      </c>
    </row>
    <row r="1360" spans="1:21" ht="45" hidden="1" x14ac:dyDescent="0.25">
      <c r="A1360">
        <v>1357</v>
      </c>
      <c r="B1360" s="3" t="s">
        <v>1358</v>
      </c>
      <c r="C1360" s="3" t="s">
        <v>5467</v>
      </c>
      <c r="D1360" s="6">
        <v>2000</v>
      </c>
      <c r="E1360" s="8">
        <v>2506</v>
      </c>
      <c r="F1360" t="s">
        <v>8218</v>
      </c>
      <c r="G1360" t="s">
        <v>8223</v>
      </c>
      <c r="H1360" t="s">
        <v>8245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8272</v>
      </c>
      <c r="O1360">
        <f t="shared" si="106"/>
        <v>125</v>
      </c>
      <c r="P1360">
        <f t="shared" si="107"/>
        <v>38.549999999999997</v>
      </c>
      <c r="Q1360" s="10" t="s">
        <v>8324</v>
      </c>
      <c r="R1360" t="s">
        <v>8334</v>
      </c>
      <c r="S1360" s="14">
        <f t="shared" si="108"/>
        <v>41304.962233796294</v>
      </c>
      <c r="T1360" s="14">
        <f t="shared" si="109"/>
        <v>42292.002893518518</v>
      </c>
      <c r="U1360">
        <f t="shared" si="105"/>
        <v>2013</v>
      </c>
    </row>
    <row r="1361" spans="1:21" ht="45" hidden="1" x14ac:dyDescent="0.25">
      <c r="A1361">
        <v>1358</v>
      </c>
      <c r="B1361" s="3" t="s">
        <v>1359</v>
      </c>
      <c r="C1361" s="3" t="s">
        <v>5468</v>
      </c>
      <c r="D1361" s="6">
        <v>3000</v>
      </c>
      <c r="E1361" s="8">
        <v>3350</v>
      </c>
      <c r="F1361" t="s">
        <v>8218</v>
      </c>
      <c r="G1361" t="s">
        <v>8223</v>
      </c>
      <c r="H1361" t="s">
        <v>8245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8272</v>
      </c>
      <c r="O1361">
        <f t="shared" si="106"/>
        <v>112</v>
      </c>
      <c r="P1361">
        <f t="shared" si="107"/>
        <v>68.37</v>
      </c>
      <c r="Q1361" s="10" t="s">
        <v>8324</v>
      </c>
      <c r="R1361" t="s">
        <v>8334</v>
      </c>
      <c r="S1361" s="14">
        <f t="shared" si="108"/>
        <v>40689.570868055554</v>
      </c>
      <c r="T1361" s="14">
        <f t="shared" si="109"/>
        <v>42146.190902777773</v>
      </c>
      <c r="U1361">
        <f t="shared" si="105"/>
        <v>2011</v>
      </c>
    </row>
    <row r="1362" spans="1:21" ht="60" hidden="1" x14ac:dyDescent="0.25">
      <c r="A1362">
        <v>1359</v>
      </c>
      <c r="B1362" s="3" t="s">
        <v>1360</v>
      </c>
      <c r="C1362" s="3" t="s">
        <v>5469</v>
      </c>
      <c r="D1362" s="6">
        <v>660</v>
      </c>
      <c r="E1362" s="8">
        <v>764</v>
      </c>
      <c r="F1362" t="s">
        <v>8218</v>
      </c>
      <c r="G1362" t="s">
        <v>8223</v>
      </c>
      <c r="H1362" t="s">
        <v>8245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8272</v>
      </c>
      <c r="O1362">
        <f t="shared" si="106"/>
        <v>116</v>
      </c>
      <c r="P1362">
        <f t="shared" si="107"/>
        <v>40.21</v>
      </c>
      <c r="Q1362" s="10" t="s">
        <v>8324</v>
      </c>
      <c r="R1362" t="s">
        <v>8334</v>
      </c>
      <c r="S1362" s="14">
        <f t="shared" si="108"/>
        <v>40668.814699074072</v>
      </c>
      <c r="T1362" s="14">
        <f t="shared" si="109"/>
        <v>41710.594282407408</v>
      </c>
      <c r="U1362">
        <f t="shared" si="105"/>
        <v>2011</v>
      </c>
    </row>
    <row r="1363" spans="1:21" ht="30" hidden="1" x14ac:dyDescent="0.25">
      <c r="A1363">
        <v>1360</v>
      </c>
      <c r="B1363" s="3" t="s">
        <v>1361</v>
      </c>
      <c r="C1363" s="3" t="s">
        <v>5470</v>
      </c>
      <c r="D1363" s="6">
        <v>1500</v>
      </c>
      <c r="E1363" s="8">
        <v>2598</v>
      </c>
      <c r="F1363" t="s">
        <v>8218</v>
      </c>
      <c r="G1363" t="s">
        <v>8223</v>
      </c>
      <c r="H1363" t="s">
        <v>8245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8272</v>
      </c>
      <c r="O1363">
        <f t="shared" si="106"/>
        <v>173</v>
      </c>
      <c r="P1363">
        <f t="shared" si="107"/>
        <v>32.07</v>
      </c>
      <c r="Q1363" s="10" t="s">
        <v>8324</v>
      </c>
      <c r="R1363" t="s">
        <v>8334</v>
      </c>
      <c r="S1363" s="14">
        <f t="shared" si="108"/>
        <v>41095.900694444441</v>
      </c>
      <c r="T1363" s="14">
        <f t="shared" si="109"/>
        <v>41548.00335648148</v>
      </c>
      <c r="U1363">
        <f t="shared" si="105"/>
        <v>2012</v>
      </c>
    </row>
    <row r="1364" spans="1:21" ht="45" hidden="1" x14ac:dyDescent="0.25">
      <c r="A1364">
        <v>1361</v>
      </c>
      <c r="B1364" s="3" t="s">
        <v>1362</v>
      </c>
      <c r="C1364" s="3" t="s">
        <v>5471</v>
      </c>
      <c r="D1364" s="6">
        <v>6000</v>
      </c>
      <c r="E1364" s="8">
        <v>7559</v>
      </c>
      <c r="F1364" t="s">
        <v>8218</v>
      </c>
      <c r="G1364" t="s">
        <v>8224</v>
      </c>
      <c r="H1364" t="s">
        <v>8246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8272</v>
      </c>
      <c r="O1364">
        <f t="shared" si="106"/>
        <v>126</v>
      </c>
      <c r="P1364">
        <f t="shared" si="107"/>
        <v>28.63</v>
      </c>
      <c r="Q1364" s="10" t="s">
        <v>8324</v>
      </c>
      <c r="R1364" t="s">
        <v>8334</v>
      </c>
      <c r="S1364" s="14">
        <f t="shared" si="108"/>
        <v>41781.717268518521</v>
      </c>
      <c r="T1364" s="14">
        <f t="shared" si="109"/>
        <v>42101.758587962962</v>
      </c>
      <c r="U1364">
        <f t="shared" si="105"/>
        <v>2014</v>
      </c>
    </row>
    <row r="1365" spans="1:21" ht="45" hidden="1" x14ac:dyDescent="0.25">
      <c r="A1365">
        <v>1362</v>
      </c>
      <c r="B1365" s="3" t="s">
        <v>1363</v>
      </c>
      <c r="C1365" s="3" t="s">
        <v>5472</v>
      </c>
      <c r="D1365" s="6">
        <v>1000</v>
      </c>
      <c r="E1365" s="8">
        <v>1091</v>
      </c>
      <c r="F1365" t="s">
        <v>8218</v>
      </c>
      <c r="G1365" t="s">
        <v>8223</v>
      </c>
      <c r="H1365" t="s">
        <v>8245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8272</v>
      </c>
      <c r="O1365">
        <f t="shared" si="106"/>
        <v>109</v>
      </c>
      <c r="P1365">
        <f t="shared" si="107"/>
        <v>43.64</v>
      </c>
      <c r="Q1365" s="10" t="s">
        <v>8324</v>
      </c>
      <c r="R1365" t="s">
        <v>8334</v>
      </c>
      <c r="S1365" s="14">
        <f t="shared" si="108"/>
        <v>41464.934386574074</v>
      </c>
      <c r="T1365" s="14">
        <f t="shared" si="109"/>
        <v>41072.739953703705</v>
      </c>
      <c r="U1365">
        <f t="shared" si="105"/>
        <v>2013</v>
      </c>
    </row>
    <row r="1366" spans="1:21" ht="60" hidden="1" x14ac:dyDescent="0.25">
      <c r="A1366">
        <v>1363</v>
      </c>
      <c r="B1366" s="3" t="s">
        <v>1364</v>
      </c>
      <c r="C1366" s="3" t="s">
        <v>5473</v>
      </c>
      <c r="D1366" s="6">
        <v>200</v>
      </c>
      <c r="E1366" s="8">
        <v>200</v>
      </c>
      <c r="F1366" t="s">
        <v>8218</v>
      </c>
      <c r="G1366" t="s">
        <v>8223</v>
      </c>
      <c r="H1366" t="s">
        <v>8245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8272</v>
      </c>
      <c r="O1366">
        <f t="shared" si="106"/>
        <v>100</v>
      </c>
      <c r="P1366">
        <f t="shared" si="107"/>
        <v>40</v>
      </c>
      <c r="Q1366" s="10" t="s">
        <v>8324</v>
      </c>
      <c r="R1366" t="s">
        <v>8334</v>
      </c>
      <c r="S1366" s="14">
        <f t="shared" si="108"/>
        <v>42396.8440625</v>
      </c>
      <c r="T1366" s="14">
        <f t="shared" si="109"/>
        <v>42704.95177083333</v>
      </c>
      <c r="U1366">
        <f t="shared" si="105"/>
        <v>2016</v>
      </c>
    </row>
    <row r="1367" spans="1:21" ht="60" hidden="1" x14ac:dyDescent="0.25">
      <c r="A1367">
        <v>1364</v>
      </c>
      <c r="B1367" s="3" t="s">
        <v>1365</v>
      </c>
      <c r="C1367" s="3" t="s">
        <v>5474</v>
      </c>
      <c r="D1367" s="6">
        <v>42000</v>
      </c>
      <c r="E1367" s="8">
        <v>49830</v>
      </c>
      <c r="F1367" t="s">
        <v>8218</v>
      </c>
      <c r="G1367" t="s">
        <v>8231</v>
      </c>
      <c r="H1367" t="s">
        <v>8252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8274</v>
      </c>
      <c r="O1367">
        <f t="shared" si="106"/>
        <v>119</v>
      </c>
      <c r="P1367">
        <f t="shared" si="107"/>
        <v>346.04</v>
      </c>
      <c r="Q1367" s="10" t="s">
        <v>8310</v>
      </c>
      <c r="R1367" t="s">
        <v>8319</v>
      </c>
      <c r="S1367" s="14">
        <f t="shared" si="108"/>
        <v>41951.695671296293</v>
      </c>
      <c r="T1367" s="14">
        <f t="shared" si="109"/>
        <v>42424.161898148144</v>
      </c>
      <c r="U1367">
        <f t="shared" si="105"/>
        <v>2014</v>
      </c>
    </row>
    <row r="1368" spans="1:21" ht="60" hidden="1" x14ac:dyDescent="0.25">
      <c r="A1368">
        <v>1365</v>
      </c>
      <c r="B1368" s="3" t="s">
        <v>1366</v>
      </c>
      <c r="C1368" s="3" t="s">
        <v>5475</v>
      </c>
      <c r="D1368" s="6">
        <v>7500</v>
      </c>
      <c r="E1368" s="8">
        <v>7520</v>
      </c>
      <c r="F1368" t="s">
        <v>8218</v>
      </c>
      <c r="G1368" t="s">
        <v>8223</v>
      </c>
      <c r="H1368" t="s">
        <v>8245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8274</v>
      </c>
      <c r="O1368">
        <f t="shared" si="106"/>
        <v>100</v>
      </c>
      <c r="P1368">
        <f t="shared" si="107"/>
        <v>81.739999999999995</v>
      </c>
      <c r="Q1368" s="10" t="s">
        <v>8310</v>
      </c>
      <c r="R1368" t="s">
        <v>8319</v>
      </c>
      <c r="S1368" s="14">
        <f t="shared" si="108"/>
        <v>42049.733240740738</v>
      </c>
      <c r="T1368" s="14">
        <f t="shared" si="109"/>
        <v>42720.066192129627</v>
      </c>
      <c r="U1368">
        <f t="shared" si="105"/>
        <v>2015</v>
      </c>
    </row>
    <row r="1369" spans="1:21" hidden="1" x14ac:dyDescent="0.25">
      <c r="A1369">
        <v>1366</v>
      </c>
      <c r="B1369" s="3" t="s">
        <v>1367</v>
      </c>
      <c r="C1369" s="3" t="s">
        <v>5476</v>
      </c>
      <c r="D1369" s="6">
        <v>7500</v>
      </c>
      <c r="E1369" s="8">
        <v>9486.69</v>
      </c>
      <c r="F1369" t="s">
        <v>8218</v>
      </c>
      <c r="G1369" t="s">
        <v>8223</v>
      </c>
      <c r="H1369" t="s">
        <v>8245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8274</v>
      </c>
      <c r="O1369">
        <f t="shared" si="106"/>
        <v>126</v>
      </c>
      <c r="P1369">
        <f t="shared" si="107"/>
        <v>64.540000000000006</v>
      </c>
      <c r="Q1369" s="10" t="s">
        <v>8310</v>
      </c>
      <c r="R1369" t="s">
        <v>8319</v>
      </c>
      <c r="S1369" s="14">
        <f t="shared" si="108"/>
        <v>41924.996099537035</v>
      </c>
      <c r="T1369" s="14">
        <f t="shared" si="109"/>
        <v>42677.669050925921</v>
      </c>
      <c r="U1369">
        <f t="shared" si="105"/>
        <v>2014</v>
      </c>
    </row>
    <row r="1370" spans="1:21" ht="45" hidden="1" x14ac:dyDescent="0.25">
      <c r="A1370">
        <v>1367</v>
      </c>
      <c r="B1370" s="3" t="s">
        <v>1368</v>
      </c>
      <c r="C1370" s="3" t="s">
        <v>5477</v>
      </c>
      <c r="D1370" s="6">
        <v>5000</v>
      </c>
      <c r="E1370" s="8">
        <v>5713</v>
      </c>
      <c r="F1370" t="s">
        <v>8218</v>
      </c>
      <c r="G1370" t="s">
        <v>8223</v>
      </c>
      <c r="H1370" t="s">
        <v>8245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8274</v>
      </c>
      <c r="O1370">
        <f t="shared" si="106"/>
        <v>114</v>
      </c>
      <c r="P1370">
        <f t="shared" si="107"/>
        <v>63.48</v>
      </c>
      <c r="Q1370" s="10" t="s">
        <v>8310</v>
      </c>
      <c r="R1370" t="s">
        <v>8319</v>
      </c>
      <c r="S1370" s="14">
        <f t="shared" si="108"/>
        <v>42292.002893518518</v>
      </c>
      <c r="T1370" s="14">
        <f t="shared" si="109"/>
        <v>42747.219560185185</v>
      </c>
      <c r="U1370">
        <f t="shared" si="105"/>
        <v>2015</v>
      </c>
    </row>
    <row r="1371" spans="1:21" ht="45" hidden="1" x14ac:dyDescent="0.25">
      <c r="A1371">
        <v>1368</v>
      </c>
      <c r="B1371" s="3" t="s">
        <v>1369</v>
      </c>
      <c r="C1371" s="3" t="s">
        <v>5478</v>
      </c>
      <c r="D1371" s="6">
        <v>5000</v>
      </c>
      <c r="E1371" s="8">
        <v>5535</v>
      </c>
      <c r="F1371" t="s">
        <v>8218</v>
      </c>
      <c r="G1371" t="s">
        <v>8223</v>
      </c>
      <c r="H1371" t="s">
        <v>8245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8274</v>
      </c>
      <c r="O1371">
        <f t="shared" si="106"/>
        <v>111</v>
      </c>
      <c r="P1371">
        <f t="shared" si="107"/>
        <v>63.62</v>
      </c>
      <c r="Q1371" s="10" t="s">
        <v>8310</v>
      </c>
      <c r="R1371" t="s">
        <v>8319</v>
      </c>
      <c r="S1371" s="14">
        <f t="shared" si="108"/>
        <v>42146.190902777773</v>
      </c>
      <c r="T1371" s="14">
        <f t="shared" si="109"/>
        <v>42568.759374999994</v>
      </c>
      <c r="U1371">
        <f t="shared" si="105"/>
        <v>2015</v>
      </c>
    </row>
    <row r="1372" spans="1:21" ht="60" hidden="1" x14ac:dyDescent="0.25">
      <c r="A1372">
        <v>1369</v>
      </c>
      <c r="B1372" s="3" t="s">
        <v>1370</v>
      </c>
      <c r="C1372" s="3" t="s">
        <v>5479</v>
      </c>
      <c r="D1372" s="6">
        <v>32360</v>
      </c>
      <c r="E1372" s="8">
        <v>34090.629999999997</v>
      </c>
      <c r="F1372" t="s">
        <v>8218</v>
      </c>
      <c r="G1372" t="s">
        <v>8223</v>
      </c>
      <c r="H1372" t="s">
        <v>8245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8274</v>
      </c>
      <c r="O1372">
        <f t="shared" si="106"/>
        <v>105</v>
      </c>
      <c r="P1372">
        <f t="shared" si="107"/>
        <v>83.97</v>
      </c>
      <c r="Q1372" s="10" t="s">
        <v>8310</v>
      </c>
      <c r="R1372" t="s">
        <v>8319</v>
      </c>
      <c r="S1372" s="14">
        <f t="shared" si="108"/>
        <v>41710.594282407408</v>
      </c>
      <c r="T1372" s="14">
        <f t="shared" si="109"/>
        <v>42130.491620370376</v>
      </c>
      <c r="U1372">
        <f t="shared" si="105"/>
        <v>2014</v>
      </c>
    </row>
    <row r="1373" spans="1:21" ht="30" hidden="1" x14ac:dyDescent="0.25">
      <c r="A1373">
        <v>1370</v>
      </c>
      <c r="B1373" s="3" t="s">
        <v>1371</v>
      </c>
      <c r="C1373" s="3" t="s">
        <v>5480</v>
      </c>
      <c r="D1373" s="6">
        <v>1500</v>
      </c>
      <c r="E1373" s="8">
        <v>1555</v>
      </c>
      <c r="F1373" t="s">
        <v>8218</v>
      </c>
      <c r="G1373" t="s">
        <v>8223</v>
      </c>
      <c r="H1373" t="s">
        <v>8245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8274</v>
      </c>
      <c r="O1373">
        <f t="shared" si="106"/>
        <v>104</v>
      </c>
      <c r="P1373">
        <f t="shared" si="107"/>
        <v>77.75</v>
      </c>
      <c r="Q1373" s="10" t="s">
        <v>8310</v>
      </c>
      <c r="R1373" t="s">
        <v>8319</v>
      </c>
      <c r="S1373" s="14">
        <f t="shared" si="108"/>
        <v>41548.00335648148</v>
      </c>
      <c r="T1373" s="14">
        <f t="shared" si="109"/>
        <v>42141.762800925921</v>
      </c>
      <c r="U1373">
        <f t="shared" si="105"/>
        <v>2013</v>
      </c>
    </row>
    <row r="1374" spans="1:21" ht="60" hidden="1" x14ac:dyDescent="0.25">
      <c r="A1374">
        <v>1371</v>
      </c>
      <c r="B1374" s="3" t="s">
        <v>1372</v>
      </c>
      <c r="C1374" s="3" t="s">
        <v>5481</v>
      </c>
      <c r="D1374" s="6">
        <v>6999</v>
      </c>
      <c r="E1374" s="8">
        <v>7495</v>
      </c>
      <c r="F1374" t="s">
        <v>8218</v>
      </c>
      <c r="G1374" t="s">
        <v>8223</v>
      </c>
      <c r="H1374" t="s">
        <v>8245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8274</v>
      </c>
      <c r="O1374">
        <f t="shared" si="106"/>
        <v>107</v>
      </c>
      <c r="P1374">
        <f t="shared" si="107"/>
        <v>107.07</v>
      </c>
      <c r="Q1374" s="10" t="s">
        <v>8310</v>
      </c>
      <c r="R1374" t="s">
        <v>8319</v>
      </c>
      <c r="S1374" s="14">
        <f t="shared" si="108"/>
        <v>42101.758587962962</v>
      </c>
      <c r="T1374" s="14">
        <f t="shared" si="109"/>
        <v>42703.214409722219</v>
      </c>
      <c r="U1374">
        <f t="shared" si="105"/>
        <v>2015</v>
      </c>
    </row>
    <row r="1375" spans="1:21" ht="30" hidden="1" x14ac:dyDescent="0.25">
      <c r="A1375">
        <v>1372</v>
      </c>
      <c r="B1375" s="3" t="s">
        <v>1373</v>
      </c>
      <c r="C1375" s="3" t="s">
        <v>5482</v>
      </c>
      <c r="D1375" s="6">
        <v>500</v>
      </c>
      <c r="E1375" s="8">
        <v>620</v>
      </c>
      <c r="F1375" t="s">
        <v>8218</v>
      </c>
      <c r="G1375" t="s">
        <v>8223</v>
      </c>
      <c r="H1375" t="s">
        <v>8245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8274</v>
      </c>
      <c r="O1375">
        <f t="shared" si="106"/>
        <v>124</v>
      </c>
      <c r="P1375">
        <f t="shared" si="107"/>
        <v>38.75</v>
      </c>
      <c r="Q1375" s="10" t="s">
        <v>8310</v>
      </c>
      <c r="R1375" t="s">
        <v>8319</v>
      </c>
      <c r="S1375" s="14">
        <f t="shared" si="108"/>
        <v>41072.739953703705</v>
      </c>
      <c r="T1375" s="14">
        <f t="shared" si="109"/>
        <v>41370.800185185188</v>
      </c>
      <c r="U1375">
        <f t="shared" si="105"/>
        <v>2012</v>
      </c>
    </row>
    <row r="1376" spans="1:21" ht="45" hidden="1" x14ac:dyDescent="0.25">
      <c r="A1376">
        <v>1373</v>
      </c>
      <c r="B1376" s="3" t="s">
        <v>1374</v>
      </c>
      <c r="C1376" s="3" t="s">
        <v>5483</v>
      </c>
      <c r="D1376" s="6">
        <v>10000</v>
      </c>
      <c r="E1376" s="8">
        <v>10501</v>
      </c>
      <c r="F1376" t="s">
        <v>8218</v>
      </c>
      <c r="G1376" t="s">
        <v>8223</v>
      </c>
      <c r="H1376" t="s">
        <v>8245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8274</v>
      </c>
      <c r="O1376">
        <f t="shared" si="106"/>
        <v>105</v>
      </c>
      <c r="P1376">
        <f t="shared" si="107"/>
        <v>201.94</v>
      </c>
      <c r="Q1376" s="10" t="s">
        <v>8310</v>
      </c>
      <c r="R1376" t="s">
        <v>8319</v>
      </c>
      <c r="S1376" s="14">
        <f t="shared" si="108"/>
        <v>42704.95177083333</v>
      </c>
      <c r="T1376" s="14">
        <f t="shared" si="109"/>
        <v>42707.074976851851</v>
      </c>
      <c r="U1376">
        <f t="shared" si="105"/>
        <v>2016</v>
      </c>
    </row>
    <row r="1377" spans="1:21" ht="60" hidden="1" x14ac:dyDescent="0.25">
      <c r="A1377">
        <v>1374</v>
      </c>
      <c r="B1377" s="3" t="s">
        <v>1375</v>
      </c>
      <c r="C1377" s="3" t="s">
        <v>5484</v>
      </c>
      <c r="D1377" s="6">
        <v>1500</v>
      </c>
      <c r="E1377" s="8">
        <v>2842</v>
      </c>
      <c r="F1377" t="s">
        <v>8218</v>
      </c>
      <c r="G1377" t="s">
        <v>8223</v>
      </c>
      <c r="H1377" t="s">
        <v>8245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8274</v>
      </c>
      <c r="O1377">
        <f t="shared" si="106"/>
        <v>189</v>
      </c>
      <c r="P1377">
        <f t="shared" si="107"/>
        <v>43.06</v>
      </c>
      <c r="Q1377" s="10" t="s">
        <v>8310</v>
      </c>
      <c r="R1377" t="s">
        <v>8319</v>
      </c>
      <c r="S1377" s="14">
        <f t="shared" si="108"/>
        <v>42424.161898148144</v>
      </c>
      <c r="T1377" s="14">
        <f t="shared" si="109"/>
        <v>42160.735208333332</v>
      </c>
      <c r="U1377">
        <f t="shared" si="105"/>
        <v>2016</v>
      </c>
    </row>
    <row r="1378" spans="1:21" ht="60" hidden="1" x14ac:dyDescent="0.25">
      <c r="A1378">
        <v>1375</v>
      </c>
      <c r="B1378" s="3" t="s">
        <v>1376</v>
      </c>
      <c r="C1378" s="3" t="s">
        <v>5485</v>
      </c>
      <c r="D1378" s="6">
        <v>4000</v>
      </c>
      <c r="E1378" s="8">
        <v>6853</v>
      </c>
      <c r="F1378" t="s">
        <v>8218</v>
      </c>
      <c r="G1378" t="s">
        <v>8229</v>
      </c>
      <c r="H1378" t="s">
        <v>8248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8274</v>
      </c>
      <c r="O1378">
        <f t="shared" si="106"/>
        <v>171</v>
      </c>
      <c r="P1378">
        <f t="shared" si="107"/>
        <v>62.87</v>
      </c>
      <c r="Q1378" s="10" t="s">
        <v>8310</v>
      </c>
      <c r="R1378" t="s">
        <v>8319</v>
      </c>
      <c r="S1378" s="14">
        <f t="shared" si="108"/>
        <v>42720.066192129627</v>
      </c>
      <c r="T1378" s="14">
        <f t="shared" si="109"/>
        <v>42433.688900462963</v>
      </c>
      <c r="U1378">
        <f t="shared" si="105"/>
        <v>2016</v>
      </c>
    </row>
    <row r="1379" spans="1:21" ht="30" hidden="1" x14ac:dyDescent="0.25">
      <c r="A1379">
        <v>1376</v>
      </c>
      <c r="B1379" s="3" t="s">
        <v>1377</v>
      </c>
      <c r="C1379" s="3" t="s">
        <v>5486</v>
      </c>
      <c r="D1379" s="6">
        <v>3700</v>
      </c>
      <c r="E1379" s="8">
        <v>9342</v>
      </c>
      <c r="F1379" t="s">
        <v>8218</v>
      </c>
      <c r="G1379" t="s">
        <v>8224</v>
      </c>
      <c r="H1379" t="s">
        <v>8246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8274</v>
      </c>
      <c r="O1379">
        <f t="shared" si="106"/>
        <v>252</v>
      </c>
      <c r="P1379">
        <f t="shared" si="107"/>
        <v>55.61</v>
      </c>
      <c r="Q1379" s="10" t="s">
        <v>8310</v>
      </c>
      <c r="R1379" t="s">
        <v>8319</v>
      </c>
      <c r="S1379" s="14">
        <f t="shared" si="108"/>
        <v>42677.669050925921</v>
      </c>
      <c r="T1379" s="14">
        <f t="shared" si="109"/>
        <v>42184.646863425922</v>
      </c>
      <c r="U1379">
        <f t="shared" si="105"/>
        <v>2016</v>
      </c>
    </row>
    <row r="1380" spans="1:21" ht="60" hidden="1" x14ac:dyDescent="0.25">
      <c r="A1380">
        <v>1377</v>
      </c>
      <c r="B1380" s="3" t="s">
        <v>1378</v>
      </c>
      <c r="C1380" s="3" t="s">
        <v>5487</v>
      </c>
      <c r="D1380" s="6">
        <v>1300</v>
      </c>
      <c r="E1380" s="8">
        <v>1510</v>
      </c>
      <c r="F1380" t="s">
        <v>8218</v>
      </c>
      <c r="G1380" t="s">
        <v>8223</v>
      </c>
      <c r="H1380" t="s">
        <v>8245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8274</v>
      </c>
      <c r="O1380">
        <f t="shared" si="106"/>
        <v>116</v>
      </c>
      <c r="P1380">
        <f t="shared" si="107"/>
        <v>48.71</v>
      </c>
      <c r="Q1380" s="10" t="s">
        <v>8310</v>
      </c>
      <c r="R1380" t="s">
        <v>8319</v>
      </c>
      <c r="S1380" s="14">
        <f t="shared" si="108"/>
        <v>42747.219560185185</v>
      </c>
      <c r="T1380" s="14">
        <f t="shared" si="109"/>
        <v>42126.92123842593</v>
      </c>
      <c r="U1380">
        <f t="shared" si="105"/>
        <v>2017</v>
      </c>
    </row>
    <row r="1381" spans="1:21" hidden="1" x14ac:dyDescent="0.25">
      <c r="A1381">
        <v>1378</v>
      </c>
      <c r="B1381" s="3" t="s">
        <v>1379</v>
      </c>
      <c r="C1381" s="3" t="s">
        <v>5488</v>
      </c>
      <c r="D1381" s="6">
        <v>2000</v>
      </c>
      <c r="E1381" s="8">
        <v>4067</v>
      </c>
      <c r="F1381" t="s">
        <v>8218</v>
      </c>
      <c r="G1381" t="s">
        <v>8224</v>
      </c>
      <c r="H1381" t="s">
        <v>8246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8274</v>
      </c>
      <c r="O1381">
        <f t="shared" si="106"/>
        <v>203</v>
      </c>
      <c r="P1381">
        <f t="shared" si="107"/>
        <v>30.58</v>
      </c>
      <c r="Q1381" s="10" t="s">
        <v>8310</v>
      </c>
      <c r="R1381" t="s">
        <v>8319</v>
      </c>
      <c r="S1381" s="14">
        <f t="shared" si="108"/>
        <v>42568.759374999994</v>
      </c>
      <c r="T1381" s="14">
        <f t="shared" si="109"/>
        <v>42634.614780092597</v>
      </c>
      <c r="U1381">
        <f t="shared" si="105"/>
        <v>2016</v>
      </c>
    </row>
    <row r="1382" spans="1:21" ht="30" hidden="1" x14ac:dyDescent="0.25">
      <c r="A1382">
        <v>1379</v>
      </c>
      <c r="B1382" s="3" t="s">
        <v>1380</v>
      </c>
      <c r="C1382" s="3" t="s">
        <v>5489</v>
      </c>
      <c r="D1382" s="6">
        <v>10000</v>
      </c>
      <c r="E1382" s="8">
        <v>11160</v>
      </c>
      <c r="F1382" t="s">
        <v>8218</v>
      </c>
      <c r="G1382" t="s">
        <v>8223</v>
      </c>
      <c r="H1382" t="s">
        <v>8245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8274</v>
      </c>
      <c r="O1382">
        <f t="shared" si="106"/>
        <v>112</v>
      </c>
      <c r="P1382">
        <f t="shared" si="107"/>
        <v>73.91</v>
      </c>
      <c r="Q1382" s="10" t="s">
        <v>8310</v>
      </c>
      <c r="R1382" t="s">
        <v>8319</v>
      </c>
      <c r="S1382" s="14">
        <f t="shared" si="108"/>
        <v>42130.491620370376</v>
      </c>
      <c r="T1382" s="14">
        <f t="shared" si="109"/>
        <v>42565.480983796297</v>
      </c>
      <c r="U1382">
        <f t="shared" si="105"/>
        <v>2015</v>
      </c>
    </row>
    <row r="1383" spans="1:21" ht="45" hidden="1" x14ac:dyDescent="0.25">
      <c r="A1383">
        <v>1380</v>
      </c>
      <c r="B1383" s="3" t="s">
        <v>1381</v>
      </c>
      <c r="C1383" s="3" t="s">
        <v>5490</v>
      </c>
      <c r="D1383" s="6">
        <v>25</v>
      </c>
      <c r="E1383" s="8">
        <v>106</v>
      </c>
      <c r="F1383" t="s">
        <v>8218</v>
      </c>
      <c r="G1383" t="s">
        <v>8223</v>
      </c>
      <c r="H1383" t="s">
        <v>8245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8274</v>
      </c>
      <c r="O1383">
        <f t="shared" si="106"/>
        <v>424</v>
      </c>
      <c r="P1383">
        <f t="shared" si="107"/>
        <v>21.2</v>
      </c>
      <c r="Q1383" s="10" t="s">
        <v>8310</v>
      </c>
      <c r="R1383" t="s">
        <v>8319</v>
      </c>
      <c r="S1383" s="14">
        <f t="shared" si="108"/>
        <v>42141.762800925921</v>
      </c>
      <c r="T1383" s="14">
        <f t="shared" si="109"/>
        <v>42087.803310185183</v>
      </c>
      <c r="U1383">
        <f t="shared" si="105"/>
        <v>2015</v>
      </c>
    </row>
    <row r="1384" spans="1:21" ht="60" hidden="1" x14ac:dyDescent="0.25">
      <c r="A1384">
        <v>1381</v>
      </c>
      <c r="B1384" s="3" t="s">
        <v>1382</v>
      </c>
      <c r="C1384" s="3" t="s">
        <v>5491</v>
      </c>
      <c r="D1384" s="6">
        <v>5000</v>
      </c>
      <c r="E1384" s="8">
        <v>5355</v>
      </c>
      <c r="F1384" t="s">
        <v>8218</v>
      </c>
      <c r="G1384" t="s">
        <v>8223</v>
      </c>
      <c r="H1384" t="s">
        <v>8245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8274</v>
      </c>
      <c r="O1384">
        <f t="shared" si="106"/>
        <v>107</v>
      </c>
      <c r="P1384">
        <f t="shared" si="107"/>
        <v>73.36</v>
      </c>
      <c r="Q1384" s="10" t="s">
        <v>8310</v>
      </c>
      <c r="R1384" t="s">
        <v>8319</v>
      </c>
      <c r="S1384" s="14">
        <f t="shared" si="108"/>
        <v>42703.214409722219</v>
      </c>
      <c r="T1384" s="14">
        <f t="shared" si="109"/>
        <v>42193.650671296295</v>
      </c>
      <c r="U1384">
        <f t="shared" si="105"/>
        <v>2016</v>
      </c>
    </row>
    <row r="1385" spans="1:21" ht="45" hidden="1" x14ac:dyDescent="0.25">
      <c r="A1385">
        <v>1382</v>
      </c>
      <c r="B1385" s="3" t="s">
        <v>1383</v>
      </c>
      <c r="C1385" s="3" t="s">
        <v>5492</v>
      </c>
      <c r="D1385" s="6">
        <v>8000</v>
      </c>
      <c r="E1385" s="8">
        <v>8349</v>
      </c>
      <c r="F1385" t="s">
        <v>8218</v>
      </c>
      <c r="G1385" t="s">
        <v>8223</v>
      </c>
      <c r="H1385" t="s">
        <v>8245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8274</v>
      </c>
      <c r="O1385">
        <f t="shared" si="106"/>
        <v>104</v>
      </c>
      <c r="P1385">
        <f t="shared" si="107"/>
        <v>56.41</v>
      </c>
      <c r="Q1385" s="10" t="s">
        <v>8310</v>
      </c>
      <c r="R1385" t="s">
        <v>8319</v>
      </c>
      <c r="S1385" s="14">
        <f t="shared" si="108"/>
        <v>41370.800185185188</v>
      </c>
      <c r="T1385" s="14">
        <f t="shared" si="109"/>
        <v>42401.154930555553</v>
      </c>
      <c r="U1385">
        <f t="shared" si="105"/>
        <v>2013</v>
      </c>
    </row>
    <row r="1386" spans="1:21" ht="60" hidden="1" x14ac:dyDescent="0.25">
      <c r="A1386">
        <v>1383</v>
      </c>
      <c r="B1386" s="3" t="s">
        <v>1384</v>
      </c>
      <c r="C1386" s="3" t="s">
        <v>5493</v>
      </c>
      <c r="D1386" s="6">
        <v>2200</v>
      </c>
      <c r="E1386" s="8">
        <v>4673</v>
      </c>
      <c r="F1386" t="s">
        <v>8218</v>
      </c>
      <c r="G1386" t="s">
        <v>8228</v>
      </c>
      <c r="H1386" t="s">
        <v>8250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8274</v>
      </c>
      <c r="O1386">
        <f t="shared" si="106"/>
        <v>212</v>
      </c>
      <c r="P1386">
        <f t="shared" si="107"/>
        <v>50.25</v>
      </c>
      <c r="Q1386" s="10" t="s">
        <v>8310</v>
      </c>
      <c r="R1386" t="s">
        <v>8319</v>
      </c>
      <c r="S1386" s="14">
        <f t="shared" si="108"/>
        <v>42707.074976851851</v>
      </c>
      <c r="T1386" s="14">
        <f t="shared" si="109"/>
        <v>42553.681979166664</v>
      </c>
      <c r="U1386">
        <f t="shared" si="105"/>
        <v>2016</v>
      </c>
    </row>
    <row r="1387" spans="1:21" ht="45" hidden="1" x14ac:dyDescent="0.25">
      <c r="A1387">
        <v>1384</v>
      </c>
      <c r="B1387" s="3" t="s">
        <v>1385</v>
      </c>
      <c r="C1387" s="3" t="s">
        <v>5494</v>
      </c>
      <c r="D1387" s="6">
        <v>3500</v>
      </c>
      <c r="E1387" s="8">
        <v>4343</v>
      </c>
      <c r="F1387" t="s">
        <v>8218</v>
      </c>
      <c r="G1387" t="s">
        <v>8223</v>
      </c>
      <c r="H1387" t="s">
        <v>8245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8274</v>
      </c>
      <c r="O1387">
        <f t="shared" si="106"/>
        <v>124</v>
      </c>
      <c r="P1387">
        <f t="shared" si="107"/>
        <v>68.94</v>
      </c>
      <c r="Q1387" s="10" t="s">
        <v>8310</v>
      </c>
      <c r="R1387" t="s">
        <v>8319</v>
      </c>
      <c r="S1387" s="14">
        <f t="shared" si="108"/>
        <v>42160.735208333332</v>
      </c>
      <c r="T1387" s="14">
        <f t="shared" si="109"/>
        <v>42752.144976851851</v>
      </c>
      <c r="U1387">
        <f t="shared" si="105"/>
        <v>2015</v>
      </c>
    </row>
    <row r="1388" spans="1:21" ht="45" hidden="1" x14ac:dyDescent="0.25">
      <c r="A1388">
        <v>1385</v>
      </c>
      <c r="B1388" s="3" t="s">
        <v>1386</v>
      </c>
      <c r="C1388" s="3" t="s">
        <v>5495</v>
      </c>
      <c r="D1388" s="6">
        <v>8000</v>
      </c>
      <c r="E1388" s="8">
        <v>8832.49</v>
      </c>
      <c r="F1388" t="s">
        <v>8218</v>
      </c>
      <c r="G1388" t="s">
        <v>8235</v>
      </c>
      <c r="H1388" t="s">
        <v>8248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8274</v>
      </c>
      <c r="O1388">
        <f t="shared" si="106"/>
        <v>110</v>
      </c>
      <c r="P1388">
        <f t="shared" si="107"/>
        <v>65.91</v>
      </c>
      <c r="Q1388" s="10" t="s">
        <v>8310</v>
      </c>
      <c r="R1388" t="s">
        <v>8319</v>
      </c>
      <c r="S1388" s="14">
        <f t="shared" si="108"/>
        <v>42433.688900462963</v>
      </c>
      <c r="T1388" s="14">
        <f t="shared" si="109"/>
        <v>42719.90834490741</v>
      </c>
      <c r="U1388">
        <f t="shared" si="105"/>
        <v>2016</v>
      </c>
    </row>
    <row r="1389" spans="1:21" ht="30" hidden="1" x14ac:dyDescent="0.25">
      <c r="A1389">
        <v>1386</v>
      </c>
      <c r="B1389" s="3" t="s">
        <v>1387</v>
      </c>
      <c r="C1389" s="3" t="s">
        <v>5496</v>
      </c>
      <c r="D1389" s="6">
        <v>400</v>
      </c>
      <c r="E1389" s="8">
        <v>875</v>
      </c>
      <c r="F1389" t="s">
        <v>8218</v>
      </c>
      <c r="G1389" t="s">
        <v>8223</v>
      </c>
      <c r="H1389" t="s">
        <v>8245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8274</v>
      </c>
      <c r="O1389">
        <f t="shared" si="106"/>
        <v>219</v>
      </c>
      <c r="P1389">
        <f t="shared" si="107"/>
        <v>62.5</v>
      </c>
      <c r="Q1389" s="10" t="s">
        <v>8310</v>
      </c>
      <c r="R1389" t="s">
        <v>8319</v>
      </c>
      <c r="S1389" s="14">
        <f t="shared" si="108"/>
        <v>42184.646863425922</v>
      </c>
      <c r="T1389" s="14">
        <f t="shared" si="109"/>
        <v>42018.99863425926</v>
      </c>
      <c r="U1389">
        <f t="shared" si="105"/>
        <v>2015</v>
      </c>
    </row>
    <row r="1390" spans="1:21" ht="60" hidden="1" x14ac:dyDescent="0.25">
      <c r="A1390">
        <v>1387</v>
      </c>
      <c r="B1390" s="3" t="s">
        <v>1388</v>
      </c>
      <c r="C1390" s="3" t="s">
        <v>5497</v>
      </c>
      <c r="D1390" s="6">
        <v>4000</v>
      </c>
      <c r="E1390" s="8">
        <v>5465</v>
      </c>
      <c r="F1390" t="s">
        <v>8218</v>
      </c>
      <c r="G1390" t="s">
        <v>8223</v>
      </c>
      <c r="H1390" t="s">
        <v>8245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8274</v>
      </c>
      <c r="O1390">
        <f t="shared" si="106"/>
        <v>137</v>
      </c>
      <c r="P1390">
        <f t="shared" si="107"/>
        <v>70.06</v>
      </c>
      <c r="Q1390" s="10" t="s">
        <v>8310</v>
      </c>
      <c r="R1390" t="s">
        <v>8319</v>
      </c>
      <c r="S1390" s="14">
        <f t="shared" si="108"/>
        <v>42126.92123842593</v>
      </c>
      <c r="T1390" s="14">
        <f t="shared" si="109"/>
        <v>42640.917939814812</v>
      </c>
      <c r="U1390">
        <f t="shared" si="105"/>
        <v>2015</v>
      </c>
    </row>
    <row r="1391" spans="1:21" ht="60" hidden="1" x14ac:dyDescent="0.25">
      <c r="A1391">
        <v>1388</v>
      </c>
      <c r="B1391" s="3" t="s">
        <v>1389</v>
      </c>
      <c r="C1391" s="3" t="s">
        <v>5498</v>
      </c>
      <c r="D1391" s="6">
        <v>5000</v>
      </c>
      <c r="E1391" s="8">
        <v>6740.37</v>
      </c>
      <c r="F1391" t="s">
        <v>8218</v>
      </c>
      <c r="G1391" t="s">
        <v>8223</v>
      </c>
      <c r="H1391" t="s">
        <v>8245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8274</v>
      </c>
      <c r="O1391">
        <f t="shared" si="106"/>
        <v>135</v>
      </c>
      <c r="P1391">
        <f t="shared" si="107"/>
        <v>60.18</v>
      </c>
      <c r="Q1391" s="10" t="s">
        <v>8310</v>
      </c>
      <c r="R1391" t="s">
        <v>8319</v>
      </c>
      <c r="S1391" s="14">
        <f t="shared" si="108"/>
        <v>42634.614780092597</v>
      </c>
      <c r="T1391" s="14">
        <f t="shared" si="109"/>
        <v>42526.874236111107</v>
      </c>
      <c r="U1391">
        <f t="shared" si="105"/>
        <v>2016</v>
      </c>
    </row>
    <row r="1392" spans="1:21" ht="30" hidden="1" x14ac:dyDescent="0.25">
      <c r="A1392">
        <v>1389</v>
      </c>
      <c r="B1392" s="3" t="s">
        <v>1390</v>
      </c>
      <c r="C1392" s="3" t="s">
        <v>5499</v>
      </c>
      <c r="D1392" s="6">
        <v>500</v>
      </c>
      <c r="E1392" s="8">
        <v>727</v>
      </c>
      <c r="F1392" t="s">
        <v>8218</v>
      </c>
      <c r="G1392" t="s">
        <v>8224</v>
      </c>
      <c r="H1392" t="s">
        <v>8246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8274</v>
      </c>
      <c r="O1392">
        <f t="shared" si="106"/>
        <v>145</v>
      </c>
      <c r="P1392">
        <f t="shared" si="107"/>
        <v>21.38</v>
      </c>
      <c r="Q1392" s="10" t="s">
        <v>8310</v>
      </c>
      <c r="R1392" t="s">
        <v>8319</v>
      </c>
      <c r="S1392" s="14">
        <f t="shared" si="108"/>
        <v>42565.480983796297</v>
      </c>
      <c r="T1392" s="14">
        <f t="shared" si="109"/>
        <v>41889.004317129627</v>
      </c>
      <c r="U1392">
        <f t="shared" si="105"/>
        <v>2016</v>
      </c>
    </row>
    <row r="1393" spans="1:21" ht="45" hidden="1" x14ac:dyDescent="0.25">
      <c r="A1393">
        <v>1390</v>
      </c>
      <c r="B1393" s="3" t="s">
        <v>1391</v>
      </c>
      <c r="C1393" s="3" t="s">
        <v>5500</v>
      </c>
      <c r="D1393" s="6">
        <v>2800</v>
      </c>
      <c r="E1393" s="8">
        <v>3055</v>
      </c>
      <c r="F1393" t="s">
        <v>8218</v>
      </c>
      <c r="G1393" t="s">
        <v>8223</v>
      </c>
      <c r="H1393" t="s">
        <v>8245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8274</v>
      </c>
      <c r="O1393">
        <f t="shared" si="106"/>
        <v>109</v>
      </c>
      <c r="P1393">
        <f t="shared" si="107"/>
        <v>160.79</v>
      </c>
      <c r="Q1393" s="10" t="s">
        <v>8310</v>
      </c>
      <c r="R1393" t="s">
        <v>8319</v>
      </c>
      <c r="S1393" s="14">
        <f t="shared" si="108"/>
        <v>42087.803310185183</v>
      </c>
      <c r="T1393" s="14">
        <f t="shared" si="109"/>
        <v>42498.341122685189</v>
      </c>
      <c r="U1393">
        <f t="shared" si="105"/>
        <v>2015</v>
      </c>
    </row>
    <row r="1394" spans="1:21" ht="45" hidden="1" x14ac:dyDescent="0.25">
      <c r="A1394">
        <v>1391</v>
      </c>
      <c r="B1394" s="3" t="s">
        <v>1392</v>
      </c>
      <c r="C1394" s="3" t="s">
        <v>5501</v>
      </c>
      <c r="D1394" s="6">
        <v>500</v>
      </c>
      <c r="E1394" s="8">
        <v>551</v>
      </c>
      <c r="F1394" t="s">
        <v>8218</v>
      </c>
      <c r="G1394" t="s">
        <v>8223</v>
      </c>
      <c r="H1394" t="s">
        <v>8245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8274</v>
      </c>
      <c r="O1394">
        <f t="shared" si="106"/>
        <v>110</v>
      </c>
      <c r="P1394">
        <f t="shared" si="107"/>
        <v>42.38</v>
      </c>
      <c r="Q1394" s="10" t="s">
        <v>8310</v>
      </c>
      <c r="R1394" t="s">
        <v>8319</v>
      </c>
      <c r="S1394" s="14">
        <f t="shared" si="108"/>
        <v>42193.650671296295</v>
      </c>
      <c r="T1394" s="14">
        <f t="shared" si="109"/>
        <v>41399.99622685185</v>
      </c>
      <c r="U1394">
        <f t="shared" si="105"/>
        <v>2015</v>
      </c>
    </row>
    <row r="1395" spans="1:21" ht="45" hidden="1" x14ac:dyDescent="0.25">
      <c r="A1395">
        <v>1392</v>
      </c>
      <c r="B1395" s="3" t="s">
        <v>1393</v>
      </c>
      <c r="C1395" s="3" t="s">
        <v>5502</v>
      </c>
      <c r="D1395" s="6">
        <v>2500</v>
      </c>
      <c r="E1395" s="8">
        <v>2841</v>
      </c>
      <c r="F1395" t="s">
        <v>8218</v>
      </c>
      <c r="G1395" t="s">
        <v>8223</v>
      </c>
      <c r="H1395" t="s">
        <v>8245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8274</v>
      </c>
      <c r="O1395">
        <f t="shared" si="106"/>
        <v>114</v>
      </c>
      <c r="P1395">
        <f t="shared" si="107"/>
        <v>27.32</v>
      </c>
      <c r="Q1395" s="10" t="s">
        <v>8310</v>
      </c>
      <c r="R1395" t="s">
        <v>8319</v>
      </c>
      <c r="S1395" s="14">
        <f t="shared" si="108"/>
        <v>42401.154930555553</v>
      </c>
      <c r="T1395" s="14">
        <f t="shared" si="109"/>
        <v>42065.053368055553</v>
      </c>
      <c r="U1395">
        <f t="shared" si="105"/>
        <v>2016</v>
      </c>
    </row>
    <row r="1396" spans="1:21" ht="30" hidden="1" x14ac:dyDescent="0.25">
      <c r="A1396">
        <v>1393</v>
      </c>
      <c r="B1396" s="3" t="s">
        <v>1394</v>
      </c>
      <c r="C1396" s="3" t="s">
        <v>5503</v>
      </c>
      <c r="D1396" s="6">
        <v>10000</v>
      </c>
      <c r="E1396" s="8">
        <v>10235</v>
      </c>
      <c r="F1396" t="s">
        <v>8218</v>
      </c>
      <c r="G1396" t="s">
        <v>8223</v>
      </c>
      <c r="H1396" t="s">
        <v>8245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8274</v>
      </c>
      <c r="O1396">
        <f t="shared" si="106"/>
        <v>102</v>
      </c>
      <c r="P1396">
        <f t="shared" si="107"/>
        <v>196.83</v>
      </c>
      <c r="Q1396" s="10" t="s">
        <v>8310</v>
      </c>
      <c r="R1396" t="s">
        <v>8319</v>
      </c>
      <c r="S1396" s="14">
        <f t="shared" si="108"/>
        <v>42553.681979166664</v>
      </c>
      <c r="T1396" s="14">
        <f t="shared" si="109"/>
        <v>41451.062905092593</v>
      </c>
      <c r="U1396">
        <f t="shared" si="105"/>
        <v>2016</v>
      </c>
    </row>
    <row r="1397" spans="1:21" ht="45" hidden="1" x14ac:dyDescent="0.25">
      <c r="A1397">
        <v>1394</v>
      </c>
      <c r="B1397" s="3" t="s">
        <v>1395</v>
      </c>
      <c r="C1397" s="3" t="s">
        <v>5504</v>
      </c>
      <c r="D1397" s="6">
        <v>750</v>
      </c>
      <c r="E1397" s="8">
        <v>916</v>
      </c>
      <c r="F1397" t="s">
        <v>8218</v>
      </c>
      <c r="G1397" t="s">
        <v>8223</v>
      </c>
      <c r="H1397" t="s">
        <v>8245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8274</v>
      </c>
      <c r="O1397">
        <f t="shared" si="106"/>
        <v>122</v>
      </c>
      <c r="P1397">
        <f t="shared" si="107"/>
        <v>53.88</v>
      </c>
      <c r="Q1397" s="10" t="s">
        <v>8310</v>
      </c>
      <c r="R1397" t="s">
        <v>8319</v>
      </c>
      <c r="S1397" s="14">
        <f t="shared" si="108"/>
        <v>42752.144976851851</v>
      </c>
      <c r="T1397" s="14">
        <f t="shared" si="109"/>
        <v>42032.510243055556</v>
      </c>
      <c r="U1397">
        <f t="shared" si="105"/>
        <v>2017</v>
      </c>
    </row>
    <row r="1398" spans="1:21" ht="30" hidden="1" x14ac:dyDescent="0.25">
      <c r="A1398">
        <v>1395</v>
      </c>
      <c r="B1398" s="3" t="s">
        <v>1396</v>
      </c>
      <c r="C1398" s="3" t="s">
        <v>5505</v>
      </c>
      <c r="D1398" s="6">
        <v>3500</v>
      </c>
      <c r="E1398" s="8">
        <v>3916</v>
      </c>
      <c r="F1398" t="s">
        <v>8218</v>
      </c>
      <c r="G1398" t="s">
        <v>8223</v>
      </c>
      <c r="H1398" t="s">
        <v>8245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8274</v>
      </c>
      <c r="O1398">
        <f t="shared" si="106"/>
        <v>112</v>
      </c>
      <c r="P1398">
        <f t="shared" si="107"/>
        <v>47.76</v>
      </c>
      <c r="Q1398" s="10" t="s">
        <v>8310</v>
      </c>
      <c r="R1398" t="s">
        <v>8319</v>
      </c>
      <c r="S1398" s="14">
        <f t="shared" si="108"/>
        <v>42719.90834490741</v>
      </c>
      <c r="T1398" s="14">
        <f t="shared" si="109"/>
        <v>41941.680567129632</v>
      </c>
      <c r="U1398">
        <f t="shared" si="105"/>
        <v>2016</v>
      </c>
    </row>
    <row r="1399" spans="1:21" ht="60" hidden="1" x14ac:dyDescent="0.25">
      <c r="A1399">
        <v>1396</v>
      </c>
      <c r="B1399" s="3" t="s">
        <v>1397</v>
      </c>
      <c r="C1399" s="3" t="s">
        <v>5506</v>
      </c>
      <c r="D1399" s="6">
        <v>6000</v>
      </c>
      <c r="E1399" s="8">
        <v>6438</v>
      </c>
      <c r="F1399" t="s">
        <v>8218</v>
      </c>
      <c r="G1399" t="s">
        <v>8223</v>
      </c>
      <c r="H1399" t="s">
        <v>8245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8274</v>
      </c>
      <c r="O1399">
        <f t="shared" si="106"/>
        <v>107</v>
      </c>
      <c r="P1399">
        <f t="shared" si="107"/>
        <v>88.19</v>
      </c>
      <c r="Q1399" s="10" t="s">
        <v>8310</v>
      </c>
      <c r="R1399" t="s">
        <v>8319</v>
      </c>
      <c r="S1399" s="14">
        <f t="shared" si="108"/>
        <v>42018.99863425926</v>
      </c>
      <c r="T1399" s="14">
        <f t="shared" si="109"/>
        <v>42297.432951388888</v>
      </c>
      <c r="U1399">
        <f t="shared" si="105"/>
        <v>2015</v>
      </c>
    </row>
    <row r="1400" spans="1:21" ht="45" hidden="1" x14ac:dyDescent="0.25">
      <c r="A1400">
        <v>1397</v>
      </c>
      <c r="B1400" s="3" t="s">
        <v>1398</v>
      </c>
      <c r="C1400" s="3" t="s">
        <v>5507</v>
      </c>
      <c r="D1400" s="6">
        <v>10000</v>
      </c>
      <c r="E1400" s="8">
        <v>11385</v>
      </c>
      <c r="F1400" t="s">
        <v>8218</v>
      </c>
      <c r="G1400" t="s">
        <v>8223</v>
      </c>
      <c r="H1400" t="s">
        <v>8245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8274</v>
      </c>
      <c r="O1400">
        <f t="shared" si="106"/>
        <v>114</v>
      </c>
      <c r="P1400">
        <f t="shared" si="107"/>
        <v>72.06</v>
      </c>
      <c r="Q1400" s="10" t="s">
        <v>8310</v>
      </c>
      <c r="R1400" t="s">
        <v>8319</v>
      </c>
      <c r="S1400" s="14">
        <f t="shared" si="108"/>
        <v>42640.917939814812</v>
      </c>
      <c r="T1400" s="14">
        <f t="shared" si="109"/>
        <v>41838.536782407406</v>
      </c>
      <c r="U1400">
        <f t="shared" si="105"/>
        <v>2016</v>
      </c>
    </row>
    <row r="1401" spans="1:21" ht="45" hidden="1" x14ac:dyDescent="0.25">
      <c r="A1401">
        <v>1398</v>
      </c>
      <c r="B1401" s="3" t="s">
        <v>1399</v>
      </c>
      <c r="C1401" s="3" t="s">
        <v>5508</v>
      </c>
      <c r="D1401" s="6">
        <v>4400</v>
      </c>
      <c r="E1401" s="8">
        <v>4826</v>
      </c>
      <c r="F1401" t="s">
        <v>8218</v>
      </c>
      <c r="G1401" t="s">
        <v>8223</v>
      </c>
      <c r="H1401" t="s">
        <v>8245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8274</v>
      </c>
      <c r="O1401">
        <f t="shared" si="106"/>
        <v>110</v>
      </c>
      <c r="P1401">
        <f t="shared" si="107"/>
        <v>74.25</v>
      </c>
      <c r="Q1401" s="10" t="s">
        <v>8310</v>
      </c>
      <c r="R1401" t="s">
        <v>8319</v>
      </c>
      <c r="S1401" s="14">
        <f t="shared" si="108"/>
        <v>42526.874236111107</v>
      </c>
      <c r="T1401" s="14">
        <f t="shared" si="109"/>
        <v>42291.872175925921</v>
      </c>
      <c r="U1401">
        <f t="shared" si="105"/>
        <v>2016</v>
      </c>
    </row>
    <row r="1402" spans="1:21" ht="45" hidden="1" x14ac:dyDescent="0.25">
      <c r="A1402">
        <v>1399</v>
      </c>
      <c r="B1402" s="3" t="s">
        <v>1400</v>
      </c>
      <c r="C1402" s="3" t="s">
        <v>5509</v>
      </c>
      <c r="D1402" s="6">
        <v>9000</v>
      </c>
      <c r="E1402" s="8">
        <v>11353</v>
      </c>
      <c r="F1402" t="s">
        <v>8218</v>
      </c>
      <c r="G1402" t="s">
        <v>8223</v>
      </c>
      <c r="H1402" t="s">
        <v>8245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8274</v>
      </c>
      <c r="O1402">
        <f t="shared" si="106"/>
        <v>126</v>
      </c>
      <c r="P1402">
        <f t="shared" si="107"/>
        <v>61.7</v>
      </c>
      <c r="Q1402" s="10" t="s">
        <v>8310</v>
      </c>
      <c r="R1402" t="s">
        <v>8319</v>
      </c>
      <c r="S1402" s="14">
        <f t="shared" si="108"/>
        <v>41889.004317129627</v>
      </c>
      <c r="T1402" s="14">
        <f t="shared" si="109"/>
        <v>41945.133506944447</v>
      </c>
      <c r="U1402">
        <f t="shared" si="105"/>
        <v>2014</v>
      </c>
    </row>
    <row r="1403" spans="1:21" ht="45" hidden="1" x14ac:dyDescent="0.25">
      <c r="A1403">
        <v>1400</v>
      </c>
      <c r="B1403" s="3" t="s">
        <v>1401</v>
      </c>
      <c r="C1403" s="3" t="s">
        <v>5510</v>
      </c>
      <c r="D1403" s="6">
        <v>350</v>
      </c>
      <c r="E1403" s="8">
        <v>586</v>
      </c>
      <c r="F1403" t="s">
        <v>8218</v>
      </c>
      <c r="G1403" t="s">
        <v>8224</v>
      </c>
      <c r="H1403" t="s">
        <v>8246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8274</v>
      </c>
      <c r="O1403">
        <f t="shared" si="106"/>
        <v>167</v>
      </c>
      <c r="P1403">
        <f t="shared" si="107"/>
        <v>17.239999999999998</v>
      </c>
      <c r="Q1403" s="10" t="s">
        <v>8310</v>
      </c>
      <c r="R1403" t="s">
        <v>8319</v>
      </c>
      <c r="S1403" s="14">
        <f t="shared" si="108"/>
        <v>42498.341122685189</v>
      </c>
      <c r="T1403" s="14">
        <f t="shared" si="109"/>
        <v>42479.318518518514</v>
      </c>
      <c r="U1403">
        <f t="shared" si="105"/>
        <v>2016</v>
      </c>
    </row>
    <row r="1404" spans="1:21" ht="60" hidden="1" x14ac:dyDescent="0.25">
      <c r="A1404">
        <v>1401</v>
      </c>
      <c r="B1404" s="3" t="s">
        <v>1402</v>
      </c>
      <c r="C1404" s="3" t="s">
        <v>5511</v>
      </c>
      <c r="D1404" s="6">
        <v>2500</v>
      </c>
      <c r="E1404" s="8">
        <v>12413</v>
      </c>
      <c r="F1404" t="s">
        <v>8218</v>
      </c>
      <c r="G1404" t="s">
        <v>8223</v>
      </c>
      <c r="H1404" t="s">
        <v>8245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8274</v>
      </c>
      <c r="O1404">
        <f t="shared" si="106"/>
        <v>497</v>
      </c>
      <c r="P1404">
        <f t="shared" si="107"/>
        <v>51.72</v>
      </c>
      <c r="Q1404" s="10" t="s">
        <v>8310</v>
      </c>
      <c r="R1404" t="s">
        <v>8319</v>
      </c>
      <c r="S1404" s="14">
        <f t="shared" si="108"/>
        <v>41399.99622685185</v>
      </c>
      <c r="T1404" s="14">
        <f t="shared" si="109"/>
        <v>42013.059027777781</v>
      </c>
      <c r="U1404">
        <f t="shared" si="105"/>
        <v>2013</v>
      </c>
    </row>
    <row r="1405" spans="1:21" ht="60" hidden="1" x14ac:dyDescent="0.25">
      <c r="A1405">
        <v>1402</v>
      </c>
      <c r="B1405" s="3" t="s">
        <v>1403</v>
      </c>
      <c r="C1405" s="3" t="s">
        <v>5512</v>
      </c>
      <c r="D1405" s="6">
        <v>2500</v>
      </c>
      <c r="E1405" s="8">
        <v>2729</v>
      </c>
      <c r="F1405" t="s">
        <v>8218</v>
      </c>
      <c r="G1405" t="s">
        <v>8224</v>
      </c>
      <c r="H1405" t="s">
        <v>8246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8274</v>
      </c>
      <c r="O1405">
        <f t="shared" si="106"/>
        <v>109</v>
      </c>
      <c r="P1405">
        <f t="shared" si="107"/>
        <v>24.15</v>
      </c>
      <c r="Q1405" s="10" t="s">
        <v>8310</v>
      </c>
      <c r="R1405" t="s">
        <v>8319</v>
      </c>
      <c r="S1405" s="14">
        <f t="shared" si="108"/>
        <v>42065.053368055553</v>
      </c>
      <c r="T1405" s="14">
        <f t="shared" si="109"/>
        <v>41947.063645833332</v>
      </c>
      <c r="U1405">
        <f t="shared" si="105"/>
        <v>2015</v>
      </c>
    </row>
    <row r="1406" spans="1:21" ht="60" hidden="1" x14ac:dyDescent="0.25">
      <c r="A1406">
        <v>1403</v>
      </c>
      <c r="B1406" s="3" t="s">
        <v>1404</v>
      </c>
      <c r="C1406" s="3" t="s">
        <v>5513</v>
      </c>
      <c r="D1406" s="6">
        <v>4000</v>
      </c>
      <c r="E1406" s="8">
        <v>4103</v>
      </c>
      <c r="F1406" t="s">
        <v>8218</v>
      </c>
      <c r="G1406" t="s">
        <v>8223</v>
      </c>
      <c r="H1406" t="s">
        <v>8245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8274</v>
      </c>
      <c r="O1406">
        <f t="shared" si="106"/>
        <v>103</v>
      </c>
      <c r="P1406">
        <f t="shared" si="107"/>
        <v>62.17</v>
      </c>
      <c r="Q1406" s="10" t="s">
        <v>8310</v>
      </c>
      <c r="R1406" t="s">
        <v>8319</v>
      </c>
      <c r="S1406" s="14">
        <f t="shared" si="108"/>
        <v>41451.062905092593</v>
      </c>
      <c r="T1406" s="14">
        <f t="shared" si="109"/>
        <v>42360.437152777777</v>
      </c>
      <c r="U1406">
        <f t="shared" si="105"/>
        <v>2013</v>
      </c>
    </row>
    <row r="1407" spans="1:21" ht="60" hidden="1" x14ac:dyDescent="0.25">
      <c r="A1407">
        <v>1404</v>
      </c>
      <c r="B1407" s="3" t="s">
        <v>1405</v>
      </c>
      <c r="C1407" s="3" t="s">
        <v>5514</v>
      </c>
      <c r="D1407" s="6">
        <v>14500</v>
      </c>
      <c r="E1407" s="8">
        <v>241</v>
      </c>
      <c r="F1407" t="s">
        <v>8220</v>
      </c>
      <c r="G1407" t="s">
        <v>8224</v>
      </c>
      <c r="H1407" t="s">
        <v>8246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8285</v>
      </c>
      <c r="O1407">
        <f t="shared" si="106"/>
        <v>2</v>
      </c>
      <c r="P1407">
        <f t="shared" si="107"/>
        <v>48.2</v>
      </c>
      <c r="Q1407" s="10" t="s">
        <v>8324</v>
      </c>
      <c r="R1407" t="s">
        <v>8331</v>
      </c>
      <c r="S1407" s="14">
        <f t="shared" si="108"/>
        <v>42032.510243055556</v>
      </c>
      <c r="T1407" s="14">
        <f t="shared" si="109"/>
        <v>42708.25309027778</v>
      </c>
      <c r="U1407">
        <f t="shared" si="105"/>
        <v>2015</v>
      </c>
    </row>
    <row r="1408" spans="1:21" ht="30" hidden="1" x14ac:dyDescent="0.25">
      <c r="A1408">
        <v>1405</v>
      </c>
      <c r="B1408" s="3" t="s">
        <v>1406</v>
      </c>
      <c r="C1408" s="3" t="s">
        <v>5515</v>
      </c>
      <c r="D1408" s="6">
        <v>25000</v>
      </c>
      <c r="E1408" s="8">
        <v>105</v>
      </c>
      <c r="F1408" t="s">
        <v>8220</v>
      </c>
      <c r="G1408" t="s">
        <v>8223</v>
      </c>
      <c r="H1408" t="s">
        <v>8245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8285</v>
      </c>
      <c r="O1408">
        <f t="shared" si="106"/>
        <v>0</v>
      </c>
      <c r="P1408">
        <f t="shared" si="107"/>
        <v>6.18</v>
      </c>
      <c r="Q1408" s="10" t="s">
        <v>8324</v>
      </c>
      <c r="R1408" t="s">
        <v>8331</v>
      </c>
      <c r="S1408" s="14">
        <f t="shared" si="108"/>
        <v>41941.680567129632</v>
      </c>
      <c r="T1408" s="14">
        <f t="shared" si="109"/>
        <v>42192.675821759258</v>
      </c>
      <c r="U1408">
        <f t="shared" si="105"/>
        <v>2014</v>
      </c>
    </row>
    <row r="1409" spans="1:21" ht="30" hidden="1" x14ac:dyDescent="0.25">
      <c r="A1409">
        <v>1406</v>
      </c>
      <c r="B1409" s="3" t="s">
        <v>1407</v>
      </c>
      <c r="C1409" s="3" t="s">
        <v>5516</v>
      </c>
      <c r="D1409" s="6">
        <v>12000</v>
      </c>
      <c r="E1409" s="8">
        <v>15</v>
      </c>
      <c r="F1409" t="s">
        <v>8220</v>
      </c>
      <c r="G1409" t="s">
        <v>8236</v>
      </c>
      <c r="H1409" t="s">
        <v>8248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8285</v>
      </c>
      <c r="O1409">
        <f t="shared" si="106"/>
        <v>0</v>
      </c>
      <c r="P1409">
        <f t="shared" si="107"/>
        <v>5</v>
      </c>
      <c r="Q1409" s="10" t="s">
        <v>8324</v>
      </c>
      <c r="R1409" t="s">
        <v>8331</v>
      </c>
      <c r="S1409" s="14">
        <f t="shared" si="108"/>
        <v>42297.432951388888</v>
      </c>
      <c r="T1409" s="14">
        <f t="shared" si="109"/>
        <v>42299.926145833335</v>
      </c>
      <c r="U1409">
        <f t="shared" si="105"/>
        <v>2015</v>
      </c>
    </row>
    <row r="1410" spans="1:21" ht="45" hidden="1" x14ac:dyDescent="0.25">
      <c r="A1410">
        <v>1407</v>
      </c>
      <c r="B1410" s="3" t="s">
        <v>1408</v>
      </c>
      <c r="C1410" s="3" t="s">
        <v>5517</v>
      </c>
      <c r="D1410" s="6">
        <v>3000</v>
      </c>
      <c r="E1410" s="8">
        <v>15</v>
      </c>
      <c r="F1410" t="s">
        <v>8220</v>
      </c>
      <c r="G1410" t="s">
        <v>8223</v>
      </c>
      <c r="H1410" t="s">
        <v>8245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8285</v>
      </c>
      <c r="O1410">
        <f t="shared" si="106"/>
        <v>1</v>
      </c>
      <c r="P1410">
        <f t="shared" si="107"/>
        <v>7.5</v>
      </c>
      <c r="Q1410" s="10" t="s">
        <v>8324</v>
      </c>
      <c r="R1410" t="s">
        <v>8331</v>
      </c>
      <c r="S1410" s="14">
        <f t="shared" si="108"/>
        <v>41838.536782407406</v>
      </c>
      <c r="T1410" s="14">
        <f t="shared" si="109"/>
        <v>42232.15016203704</v>
      </c>
      <c r="U1410">
        <f t="shared" si="105"/>
        <v>2014</v>
      </c>
    </row>
    <row r="1411" spans="1:21" ht="60" hidden="1" x14ac:dyDescent="0.25">
      <c r="A1411">
        <v>1408</v>
      </c>
      <c r="B1411" s="3" t="s">
        <v>1409</v>
      </c>
      <c r="C1411" s="3" t="s">
        <v>5518</v>
      </c>
      <c r="D1411" s="6">
        <v>1000</v>
      </c>
      <c r="E1411" s="8">
        <v>72</v>
      </c>
      <c r="F1411" t="s">
        <v>8220</v>
      </c>
      <c r="G1411" t="s">
        <v>8224</v>
      </c>
      <c r="H1411" t="s">
        <v>8246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8285</v>
      </c>
      <c r="O1411">
        <f t="shared" si="106"/>
        <v>7</v>
      </c>
      <c r="P1411">
        <f t="shared" si="107"/>
        <v>12</v>
      </c>
      <c r="Q1411" s="10" t="s">
        <v>8324</v>
      </c>
      <c r="R1411" t="s">
        <v>8331</v>
      </c>
      <c r="S1411" s="14">
        <f t="shared" si="108"/>
        <v>42291.872175925921</v>
      </c>
      <c r="T1411" s="14">
        <f t="shared" si="109"/>
        <v>42395.456412037034</v>
      </c>
      <c r="U1411">
        <f t="shared" ref="U1411:U1474" si="110">YEAR(S1411)</f>
        <v>2015</v>
      </c>
    </row>
    <row r="1412" spans="1:21" ht="45" hidden="1" x14ac:dyDescent="0.25">
      <c r="A1412">
        <v>1409</v>
      </c>
      <c r="B1412" s="3" t="s">
        <v>1410</v>
      </c>
      <c r="C1412" s="3" t="s">
        <v>5519</v>
      </c>
      <c r="D1412" s="6">
        <v>4000</v>
      </c>
      <c r="E1412" s="8">
        <v>0</v>
      </c>
      <c r="F1412" t="s">
        <v>8220</v>
      </c>
      <c r="G1412" t="s">
        <v>8223</v>
      </c>
      <c r="H1412" t="s">
        <v>8245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8285</v>
      </c>
      <c r="O1412">
        <f t="shared" ref="O1412:O1475" si="111">ROUND(E1412/D1412*100,0)</f>
        <v>0</v>
      </c>
      <c r="P1412">
        <f t="shared" ref="P1412:P1475" si="112">IFERROR(ROUND(E1412/L1412,2),0)</f>
        <v>0</v>
      </c>
      <c r="Q1412" s="10" t="s">
        <v>8324</v>
      </c>
      <c r="R1412" t="s">
        <v>8331</v>
      </c>
      <c r="S1412" s="14">
        <f t="shared" ref="S1412:S1475" si="113">(((J1412/60)/60)/24)+DATE(1970,1,1)</f>
        <v>41945.133506944447</v>
      </c>
      <c r="T1412" s="14">
        <f t="shared" ref="T1412:T1475" si="114">(((J1422/60)/60)/24)+DATE(1970,1,1)</f>
        <v>42622.456238425926</v>
      </c>
      <c r="U1412">
        <f t="shared" si="110"/>
        <v>2014</v>
      </c>
    </row>
    <row r="1413" spans="1:21" ht="60" hidden="1" x14ac:dyDescent="0.25">
      <c r="A1413">
        <v>1410</v>
      </c>
      <c r="B1413" s="3" t="s">
        <v>1411</v>
      </c>
      <c r="C1413" s="3" t="s">
        <v>5520</v>
      </c>
      <c r="D1413" s="6">
        <v>6000</v>
      </c>
      <c r="E1413" s="8">
        <v>1</v>
      </c>
      <c r="F1413" t="s">
        <v>8220</v>
      </c>
      <c r="G1413" t="s">
        <v>8236</v>
      </c>
      <c r="H1413" t="s">
        <v>8248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8285</v>
      </c>
      <c r="O1413">
        <f t="shared" si="111"/>
        <v>0</v>
      </c>
      <c r="P1413">
        <f t="shared" si="112"/>
        <v>1</v>
      </c>
      <c r="Q1413" s="10" t="s">
        <v>8324</v>
      </c>
      <c r="R1413" t="s">
        <v>8331</v>
      </c>
      <c r="S1413" s="14">
        <f t="shared" si="113"/>
        <v>42479.318518518514</v>
      </c>
      <c r="T1413" s="14">
        <f t="shared" si="114"/>
        <v>42524.667662037042</v>
      </c>
      <c r="U1413">
        <f t="shared" si="110"/>
        <v>2016</v>
      </c>
    </row>
    <row r="1414" spans="1:21" ht="60" hidden="1" x14ac:dyDescent="0.25">
      <c r="A1414">
        <v>1411</v>
      </c>
      <c r="B1414" s="3" t="s">
        <v>1412</v>
      </c>
      <c r="C1414" s="3" t="s">
        <v>5521</v>
      </c>
      <c r="D1414" s="6">
        <v>3000</v>
      </c>
      <c r="E1414" s="8">
        <v>7</v>
      </c>
      <c r="F1414" t="s">
        <v>8220</v>
      </c>
      <c r="G1414" t="s">
        <v>8224</v>
      </c>
      <c r="H1414" t="s">
        <v>8246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8285</v>
      </c>
      <c r="O1414">
        <f t="shared" si="111"/>
        <v>0</v>
      </c>
      <c r="P1414">
        <f t="shared" si="112"/>
        <v>2.33</v>
      </c>
      <c r="Q1414" s="10" t="s">
        <v>8324</v>
      </c>
      <c r="R1414" t="s">
        <v>8331</v>
      </c>
      <c r="S1414" s="14">
        <f t="shared" si="113"/>
        <v>42013.059027777781</v>
      </c>
      <c r="T1414" s="14">
        <f t="shared" si="114"/>
        <v>42013.915613425925</v>
      </c>
      <c r="U1414">
        <f t="shared" si="110"/>
        <v>2015</v>
      </c>
    </row>
    <row r="1415" spans="1:21" ht="45" hidden="1" x14ac:dyDescent="0.25">
      <c r="A1415">
        <v>1412</v>
      </c>
      <c r="B1415" s="3" t="s">
        <v>1413</v>
      </c>
      <c r="C1415" s="3" t="s">
        <v>5522</v>
      </c>
      <c r="D1415" s="6">
        <v>7000</v>
      </c>
      <c r="E1415" s="8">
        <v>320</v>
      </c>
      <c r="F1415" t="s">
        <v>8220</v>
      </c>
      <c r="G1415" t="s">
        <v>8223</v>
      </c>
      <c r="H1415" t="s">
        <v>8245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8285</v>
      </c>
      <c r="O1415">
        <f t="shared" si="111"/>
        <v>5</v>
      </c>
      <c r="P1415">
        <f t="shared" si="112"/>
        <v>24.62</v>
      </c>
      <c r="Q1415" s="10" t="s">
        <v>8324</v>
      </c>
      <c r="R1415" t="s">
        <v>8331</v>
      </c>
      <c r="S1415" s="14">
        <f t="shared" si="113"/>
        <v>41947.063645833332</v>
      </c>
      <c r="T1415" s="14">
        <f t="shared" si="114"/>
        <v>42604.239629629628</v>
      </c>
      <c r="U1415">
        <f t="shared" si="110"/>
        <v>2014</v>
      </c>
    </row>
    <row r="1416" spans="1:21" ht="60" hidden="1" x14ac:dyDescent="0.25">
      <c r="A1416">
        <v>1413</v>
      </c>
      <c r="B1416" s="3" t="s">
        <v>1414</v>
      </c>
      <c r="C1416" s="3" t="s">
        <v>5523</v>
      </c>
      <c r="D1416" s="6">
        <v>2000</v>
      </c>
      <c r="E1416" s="8">
        <v>100</v>
      </c>
      <c r="F1416" t="s">
        <v>8220</v>
      </c>
      <c r="G1416" t="s">
        <v>8236</v>
      </c>
      <c r="H1416" t="s">
        <v>8248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5</v>
      </c>
      <c r="P1416">
        <f t="shared" si="112"/>
        <v>100</v>
      </c>
      <c r="Q1416" s="10" t="s">
        <v>8324</v>
      </c>
      <c r="R1416" t="s">
        <v>8331</v>
      </c>
      <c r="S1416" s="14">
        <f t="shared" si="113"/>
        <v>42360.437152777777</v>
      </c>
      <c r="T1416" s="14">
        <f t="shared" si="114"/>
        <v>42340.360312500001</v>
      </c>
      <c r="U1416">
        <f t="shared" si="110"/>
        <v>2015</v>
      </c>
    </row>
    <row r="1417" spans="1:21" ht="60" hidden="1" x14ac:dyDescent="0.25">
      <c r="A1417">
        <v>1414</v>
      </c>
      <c r="B1417" s="3" t="s">
        <v>1415</v>
      </c>
      <c r="C1417" s="3" t="s">
        <v>5524</v>
      </c>
      <c r="D1417" s="6">
        <v>500</v>
      </c>
      <c r="E1417" s="8">
        <v>1</v>
      </c>
      <c r="F1417" t="s">
        <v>8220</v>
      </c>
      <c r="G1417" t="s">
        <v>8223</v>
      </c>
      <c r="H1417" t="s">
        <v>8245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8285</v>
      </c>
      <c r="O1417">
        <f t="shared" si="111"/>
        <v>0</v>
      </c>
      <c r="P1417">
        <f t="shared" si="112"/>
        <v>1</v>
      </c>
      <c r="Q1417" s="10" t="s">
        <v>8324</v>
      </c>
      <c r="R1417" t="s">
        <v>8331</v>
      </c>
      <c r="S1417" s="14">
        <f t="shared" si="113"/>
        <v>42708.25309027778</v>
      </c>
      <c r="T1417" s="14">
        <f t="shared" si="114"/>
        <v>42676.717615740738</v>
      </c>
      <c r="U1417">
        <f t="shared" si="110"/>
        <v>2016</v>
      </c>
    </row>
    <row r="1418" spans="1:21" ht="45" hidden="1" x14ac:dyDescent="0.25">
      <c r="A1418">
        <v>1415</v>
      </c>
      <c r="B1418" s="3" t="s">
        <v>1416</v>
      </c>
      <c r="C1418" s="3" t="s">
        <v>5525</v>
      </c>
      <c r="D1418" s="6">
        <v>4400</v>
      </c>
      <c r="E1418" s="8">
        <v>800</v>
      </c>
      <c r="F1418" t="s">
        <v>8220</v>
      </c>
      <c r="G1418" t="s">
        <v>8223</v>
      </c>
      <c r="H1418" t="s">
        <v>8245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8285</v>
      </c>
      <c r="O1418">
        <f t="shared" si="111"/>
        <v>18</v>
      </c>
      <c r="P1418">
        <f t="shared" si="112"/>
        <v>88.89</v>
      </c>
      <c r="Q1418" s="10" t="s">
        <v>8324</v>
      </c>
      <c r="R1418" t="s">
        <v>8331</v>
      </c>
      <c r="S1418" s="14">
        <f t="shared" si="113"/>
        <v>42192.675821759258</v>
      </c>
      <c r="T1418" s="14">
        <f t="shared" si="114"/>
        <v>42093.131469907406</v>
      </c>
      <c r="U1418">
        <f t="shared" si="110"/>
        <v>2015</v>
      </c>
    </row>
    <row r="1419" spans="1:21" ht="45" hidden="1" x14ac:dyDescent="0.25">
      <c r="A1419">
        <v>1416</v>
      </c>
      <c r="B1419" s="3" t="s">
        <v>1417</v>
      </c>
      <c r="C1419" s="3" t="s">
        <v>5526</v>
      </c>
      <c r="D1419" s="6">
        <v>50000</v>
      </c>
      <c r="E1419" s="8">
        <v>0</v>
      </c>
      <c r="F1419" t="s">
        <v>8220</v>
      </c>
      <c r="G1419" t="s">
        <v>8223</v>
      </c>
      <c r="H1419" t="s">
        <v>8245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8285</v>
      </c>
      <c r="O1419">
        <f t="shared" si="111"/>
        <v>0</v>
      </c>
      <c r="P1419">
        <f t="shared" si="112"/>
        <v>0</v>
      </c>
      <c r="Q1419" s="10" t="s">
        <v>8324</v>
      </c>
      <c r="R1419" t="s">
        <v>8331</v>
      </c>
      <c r="S1419" s="14">
        <f t="shared" si="113"/>
        <v>42299.926145833335</v>
      </c>
      <c r="T1419" s="14">
        <f t="shared" si="114"/>
        <v>42180.390277777777</v>
      </c>
      <c r="U1419">
        <f t="shared" si="110"/>
        <v>2015</v>
      </c>
    </row>
    <row r="1420" spans="1:21" ht="45" hidden="1" x14ac:dyDescent="0.25">
      <c r="A1420">
        <v>1417</v>
      </c>
      <c r="B1420" s="3" t="s">
        <v>1418</v>
      </c>
      <c r="C1420" s="3" t="s">
        <v>5527</v>
      </c>
      <c r="D1420" s="6">
        <v>4500</v>
      </c>
      <c r="E1420" s="8">
        <v>55</v>
      </c>
      <c r="F1420" t="s">
        <v>8220</v>
      </c>
      <c r="G1420" t="s">
        <v>8223</v>
      </c>
      <c r="H1420" t="s">
        <v>8245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8285</v>
      </c>
      <c r="O1420">
        <f t="shared" si="111"/>
        <v>1</v>
      </c>
      <c r="P1420">
        <f t="shared" si="112"/>
        <v>27.5</v>
      </c>
      <c r="Q1420" s="10" t="s">
        <v>8324</v>
      </c>
      <c r="R1420" t="s">
        <v>8331</v>
      </c>
      <c r="S1420" s="14">
        <f t="shared" si="113"/>
        <v>42232.15016203704</v>
      </c>
      <c r="T1420" s="14">
        <f t="shared" si="114"/>
        <v>42601.851678240739</v>
      </c>
      <c r="U1420">
        <f t="shared" si="110"/>
        <v>2015</v>
      </c>
    </row>
    <row r="1421" spans="1:21" ht="60" hidden="1" x14ac:dyDescent="0.25">
      <c r="A1421">
        <v>1418</v>
      </c>
      <c r="B1421" s="3" t="s">
        <v>1419</v>
      </c>
      <c r="C1421" s="3" t="s">
        <v>5528</v>
      </c>
      <c r="D1421" s="6">
        <v>3000</v>
      </c>
      <c r="E1421" s="8">
        <v>6</v>
      </c>
      <c r="F1421" t="s">
        <v>8220</v>
      </c>
      <c r="G1421" t="s">
        <v>8226</v>
      </c>
      <c r="H1421" t="s">
        <v>8248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8285</v>
      </c>
      <c r="O1421">
        <f t="shared" si="111"/>
        <v>0</v>
      </c>
      <c r="P1421">
        <f t="shared" si="112"/>
        <v>6</v>
      </c>
      <c r="Q1421" s="10" t="s">
        <v>8324</v>
      </c>
      <c r="R1421" t="s">
        <v>8331</v>
      </c>
      <c r="S1421" s="14">
        <f t="shared" si="113"/>
        <v>42395.456412037034</v>
      </c>
      <c r="T1421" s="14">
        <f t="shared" si="114"/>
        <v>42432.379826388889</v>
      </c>
      <c r="U1421">
        <f t="shared" si="110"/>
        <v>2016</v>
      </c>
    </row>
    <row r="1422" spans="1:21" ht="60" hidden="1" x14ac:dyDescent="0.25">
      <c r="A1422">
        <v>1419</v>
      </c>
      <c r="B1422" s="3" t="s">
        <v>1420</v>
      </c>
      <c r="C1422" s="3" t="s">
        <v>5529</v>
      </c>
      <c r="D1422" s="6">
        <v>6300</v>
      </c>
      <c r="E1422" s="8">
        <v>445</v>
      </c>
      <c r="F1422" t="s">
        <v>8220</v>
      </c>
      <c r="G1422" t="s">
        <v>8223</v>
      </c>
      <c r="H1422" t="s">
        <v>8245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8285</v>
      </c>
      <c r="O1422">
        <f t="shared" si="111"/>
        <v>7</v>
      </c>
      <c r="P1422">
        <f t="shared" si="112"/>
        <v>44.5</v>
      </c>
      <c r="Q1422" s="10" t="s">
        <v>8324</v>
      </c>
      <c r="R1422" t="s">
        <v>8331</v>
      </c>
      <c r="S1422" s="14">
        <f t="shared" si="113"/>
        <v>42622.456238425926</v>
      </c>
      <c r="T1422" s="14">
        <f t="shared" si="114"/>
        <v>42074.060671296291</v>
      </c>
      <c r="U1422">
        <f t="shared" si="110"/>
        <v>2016</v>
      </c>
    </row>
    <row r="1423" spans="1:21" ht="30" hidden="1" x14ac:dyDescent="0.25">
      <c r="A1423">
        <v>1420</v>
      </c>
      <c r="B1423" s="3" t="s">
        <v>1421</v>
      </c>
      <c r="C1423" s="3" t="s">
        <v>5530</v>
      </c>
      <c r="D1423" s="6">
        <v>110</v>
      </c>
      <c r="E1423" s="8">
        <v>3</v>
      </c>
      <c r="F1423" t="s">
        <v>8220</v>
      </c>
      <c r="G1423" t="s">
        <v>8223</v>
      </c>
      <c r="H1423" t="s">
        <v>8245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8285</v>
      </c>
      <c r="O1423">
        <f t="shared" si="111"/>
        <v>3</v>
      </c>
      <c r="P1423">
        <f t="shared" si="112"/>
        <v>1</v>
      </c>
      <c r="Q1423" s="10" t="s">
        <v>8324</v>
      </c>
      <c r="R1423" t="s">
        <v>8331</v>
      </c>
      <c r="S1423" s="14">
        <f t="shared" si="113"/>
        <v>42524.667662037042</v>
      </c>
      <c r="T1423" s="14">
        <f t="shared" si="114"/>
        <v>41961.813518518517</v>
      </c>
      <c r="U1423">
        <f t="shared" si="110"/>
        <v>2016</v>
      </c>
    </row>
    <row r="1424" spans="1:21" ht="60" hidden="1" x14ac:dyDescent="0.25">
      <c r="A1424">
        <v>1421</v>
      </c>
      <c r="B1424" s="3" t="s">
        <v>1422</v>
      </c>
      <c r="C1424" s="3" t="s">
        <v>5531</v>
      </c>
      <c r="D1424" s="6">
        <v>200000</v>
      </c>
      <c r="E1424" s="8">
        <v>200</v>
      </c>
      <c r="F1424" t="s">
        <v>8220</v>
      </c>
      <c r="G1424" t="s">
        <v>8234</v>
      </c>
      <c r="H1424" t="s">
        <v>8254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100</v>
      </c>
      <c r="Q1424" s="10" t="s">
        <v>8324</v>
      </c>
      <c r="R1424" t="s">
        <v>8331</v>
      </c>
      <c r="S1424" s="14">
        <f t="shared" si="113"/>
        <v>42013.915613425925</v>
      </c>
      <c r="T1424" s="14">
        <f t="shared" si="114"/>
        <v>42304.210833333331</v>
      </c>
      <c r="U1424">
        <f t="shared" si="110"/>
        <v>2015</v>
      </c>
    </row>
    <row r="1425" spans="1:21" ht="60" hidden="1" x14ac:dyDescent="0.25">
      <c r="A1425">
        <v>1422</v>
      </c>
      <c r="B1425" s="3" t="s">
        <v>1423</v>
      </c>
      <c r="C1425" s="3" t="s">
        <v>5532</v>
      </c>
      <c r="D1425" s="6">
        <v>25000</v>
      </c>
      <c r="E1425" s="8">
        <v>26</v>
      </c>
      <c r="F1425" t="s">
        <v>8220</v>
      </c>
      <c r="G1425" t="s">
        <v>8227</v>
      </c>
      <c r="H1425" t="s">
        <v>8249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8285</v>
      </c>
      <c r="O1425">
        <f t="shared" si="111"/>
        <v>0</v>
      </c>
      <c r="P1425">
        <f t="shared" si="112"/>
        <v>13</v>
      </c>
      <c r="Q1425" s="10" t="s">
        <v>8324</v>
      </c>
      <c r="R1425" t="s">
        <v>8331</v>
      </c>
      <c r="S1425" s="14">
        <f t="shared" si="113"/>
        <v>42604.239629629628</v>
      </c>
      <c r="T1425" s="14">
        <f t="shared" si="114"/>
        <v>42175.780416666668</v>
      </c>
      <c r="U1425">
        <f t="shared" si="110"/>
        <v>2016</v>
      </c>
    </row>
    <row r="1426" spans="1:21" ht="60" hidden="1" x14ac:dyDescent="0.25">
      <c r="A1426">
        <v>1423</v>
      </c>
      <c r="B1426" s="3" t="s">
        <v>1424</v>
      </c>
      <c r="C1426" s="3" t="s">
        <v>5533</v>
      </c>
      <c r="D1426" s="6">
        <v>30000</v>
      </c>
      <c r="E1426" s="8">
        <v>100</v>
      </c>
      <c r="F1426" t="s">
        <v>8220</v>
      </c>
      <c r="G1426" t="s">
        <v>8225</v>
      </c>
      <c r="H1426" t="s">
        <v>8247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8285</v>
      </c>
      <c r="O1426">
        <f t="shared" si="111"/>
        <v>0</v>
      </c>
      <c r="P1426">
        <f t="shared" si="112"/>
        <v>100</v>
      </c>
      <c r="Q1426" s="10" t="s">
        <v>8324</v>
      </c>
      <c r="R1426" t="s">
        <v>8331</v>
      </c>
      <c r="S1426" s="14">
        <f t="shared" si="113"/>
        <v>42340.360312500001</v>
      </c>
      <c r="T1426" s="14">
        <f t="shared" si="114"/>
        <v>42673.625868055555</v>
      </c>
      <c r="U1426">
        <f t="shared" si="110"/>
        <v>2015</v>
      </c>
    </row>
    <row r="1427" spans="1:21" ht="45" hidden="1" x14ac:dyDescent="0.25">
      <c r="A1427">
        <v>1424</v>
      </c>
      <c r="B1427" s="3" t="s">
        <v>1425</v>
      </c>
      <c r="C1427" s="3" t="s">
        <v>5534</v>
      </c>
      <c r="D1427" s="6">
        <v>7500</v>
      </c>
      <c r="E1427" s="8">
        <v>1527</v>
      </c>
      <c r="F1427" t="s">
        <v>8220</v>
      </c>
      <c r="G1427" t="s">
        <v>8223</v>
      </c>
      <c r="H1427" t="s">
        <v>8245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8285</v>
      </c>
      <c r="O1427">
        <f t="shared" si="111"/>
        <v>20</v>
      </c>
      <c r="P1427">
        <f t="shared" si="112"/>
        <v>109.07</v>
      </c>
      <c r="Q1427" s="10" t="s">
        <v>8324</v>
      </c>
      <c r="R1427" t="s">
        <v>8331</v>
      </c>
      <c r="S1427" s="14">
        <f t="shared" si="113"/>
        <v>42676.717615740738</v>
      </c>
      <c r="T1427" s="14">
        <f t="shared" si="114"/>
        <v>42142.767106481479</v>
      </c>
      <c r="U1427">
        <f t="shared" si="110"/>
        <v>2016</v>
      </c>
    </row>
    <row r="1428" spans="1:21" ht="60" hidden="1" x14ac:dyDescent="0.25">
      <c r="A1428">
        <v>1425</v>
      </c>
      <c r="B1428" s="3" t="s">
        <v>1426</v>
      </c>
      <c r="C1428" s="3" t="s">
        <v>5535</v>
      </c>
      <c r="D1428" s="6">
        <v>13000</v>
      </c>
      <c r="E1428" s="8">
        <v>0</v>
      </c>
      <c r="F1428" t="s">
        <v>8220</v>
      </c>
      <c r="G1428" t="s">
        <v>8223</v>
      </c>
      <c r="H1428" t="s">
        <v>8245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0" t="s">
        <v>8324</v>
      </c>
      <c r="R1428" t="s">
        <v>8331</v>
      </c>
      <c r="S1428" s="14">
        <f t="shared" si="113"/>
        <v>42093.131469907406</v>
      </c>
      <c r="T1428" s="14">
        <f t="shared" si="114"/>
        <v>42258.780324074076</v>
      </c>
      <c r="U1428">
        <f t="shared" si="110"/>
        <v>2015</v>
      </c>
    </row>
    <row r="1429" spans="1:21" ht="60" hidden="1" x14ac:dyDescent="0.25">
      <c r="A1429">
        <v>1426</v>
      </c>
      <c r="B1429" s="3" t="s">
        <v>1427</v>
      </c>
      <c r="C1429" s="3" t="s">
        <v>5536</v>
      </c>
      <c r="D1429" s="6">
        <v>1000</v>
      </c>
      <c r="E1429" s="8">
        <v>0</v>
      </c>
      <c r="F1429" t="s">
        <v>8220</v>
      </c>
      <c r="G1429" t="s">
        <v>8235</v>
      </c>
      <c r="H1429" t="s">
        <v>8248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8285</v>
      </c>
      <c r="O1429">
        <f t="shared" si="111"/>
        <v>0</v>
      </c>
      <c r="P1429">
        <f t="shared" si="112"/>
        <v>0</v>
      </c>
      <c r="Q1429" s="10" t="s">
        <v>8324</v>
      </c>
      <c r="R1429" t="s">
        <v>8331</v>
      </c>
      <c r="S1429" s="14">
        <f t="shared" si="113"/>
        <v>42180.390277777777</v>
      </c>
      <c r="T1429" s="14">
        <f t="shared" si="114"/>
        <v>42391.35019675926</v>
      </c>
      <c r="U1429">
        <f t="shared" si="110"/>
        <v>2015</v>
      </c>
    </row>
    <row r="1430" spans="1:21" ht="60" hidden="1" x14ac:dyDescent="0.25">
      <c r="A1430">
        <v>1427</v>
      </c>
      <c r="B1430" s="3" t="s">
        <v>1428</v>
      </c>
      <c r="C1430" s="3" t="s">
        <v>5537</v>
      </c>
      <c r="D1430" s="6">
        <v>5000</v>
      </c>
      <c r="E1430" s="8">
        <v>419</v>
      </c>
      <c r="F1430" t="s">
        <v>8220</v>
      </c>
      <c r="G1430" t="s">
        <v>8235</v>
      </c>
      <c r="H1430" t="s">
        <v>8248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8285</v>
      </c>
      <c r="O1430">
        <f t="shared" si="111"/>
        <v>8</v>
      </c>
      <c r="P1430">
        <f t="shared" si="112"/>
        <v>104.75</v>
      </c>
      <c r="Q1430" s="10" t="s">
        <v>8324</v>
      </c>
      <c r="R1430" t="s">
        <v>8331</v>
      </c>
      <c r="S1430" s="14">
        <f t="shared" si="113"/>
        <v>42601.851678240739</v>
      </c>
      <c r="T1430" s="14">
        <f t="shared" si="114"/>
        <v>41796.531701388885</v>
      </c>
      <c r="U1430">
        <f t="shared" si="110"/>
        <v>2016</v>
      </c>
    </row>
    <row r="1431" spans="1:21" ht="60" hidden="1" x14ac:dyDescent="0.25">
      <c r="A1431">
        <v>1428</v>
      </c>
      <c r="B1431" s="3" t="s">
        <v>1429</v>
      </c>
      <c r="C1431" s="3" t="s">
        <v>5538</v>
      </c>
      <c r="D1431" s="6">
        <v>1000</v>
      </c>
      <c r="E1431" s="8">
        <v>45</v>
      </c>
      <c r="F1431" t="s">
        <v>8220</v>
      </c>
      <c r="G1431" t="s">
        <v>8226</v>
      </c>
      <c r="H1431" t="s">
        <v>8248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8285</v>
      </c>
      <c r="O1431">
        <f t="shared" si="111"/>
        <v>5</v>
      </c>
      <c r="P1431">
        <f t="shared" si="112"/>
        <v>15</v>
      </c>
      <c r="Q1431" s="10" t="s">
        <v>8324</v>
      </c>
      <c r="R1431" t="s">
        <v>8331</v>
      </c>
      <c r="S1431" s="14">
        <f t="shared" si="113"/>
        <v>42432.379826388889</v>
      </c>
      <c r="T1431" s="14">
        <f t="shared" si="114"/>
        <v>42457.871516203704</v>
      </c>
      <c r="U1431">
        <f t="shared" si="110"/>
        <v>2016</v>
      </c>
    </row>
    <row r="1432" spans="1:21" ht="45" hidden="1" x14ac:dyDescent="0.25">
      <c r="A1432">
        <v>1429</v>
      </c>
      <c r="B1432" s="3" t="s">
        <v>1430</v>
      </c>
      <c r="C1432" s="3" t="s">
        <v>5539</v>
      </c>
      <c r="D1432" s="6">
        <v>10000</v>
      </c>
      <c r="E1432" s="8">
        <v>0</v>
      </c>
      <c r="F1432" t="s">
        <v>8220</v>
      </c>
      <c r="G1432" t="s">
        <v>8223</v>
      </c>
      <c r="H1432" t="s">
        <v>8245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8285</v>
      </c>
      <c r="O1432">
        <f t="shared" si="111"/>
        <v>0</v>
      </c>
      <c r="P1432">
        <f t="shared" si="112"/>
        <v>0</v>
      </c>
      <c r="Q1432" s="10" t="s">
        <v>8324</v>
      </c>
      <c r="R1432" t="s">
        <v>8331</v>
      </c>
      <c r="S1432" s="14">
        <f t="shared" si="113"/>
        <v>42074.060671296291</v>
      </c>
      <c r="T1432" s="14">
        <f t="shared" si="114"/>
        <v>42040.829872685179</v>
      </c>
      <c r="U1432">
        <f t="shared" si="110"/>
        <v>2015</v>
      </c>
    </row>
    <row r="1433" spans="1:21" ht="45" hidden="1" x14ac:dyDescent="0.25">
      <c r="A1433">
        <v>1430</v>
      </c>
      <c r="B1433" s="3" t="s">
        <v>1431</v>
      </c>
      <c r="C1433" s="3" t="s">
        <v>5540</v>
      </c>
      <c r="D1433" s="6">
        <v>5000</v>
      </c>
      <c r="E1433" s="8">
        <v>403</v>
      </c>
      <c r="F1433" t="s">
        <v>8220</v>
      </c>
      <c r="G1433" t="s">
        <v>8223</v>
      </c>
      <c r="H1433" t="s">
        <v>8245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8285</v>
      </c>
      <c r="O1433">
        <f t="shared" si="111"/>
        <v>8</v>
      </c>
      <c r="P1433">
        <f t="shared" si="112"/>
        <v>80.599999999999994</v>
      </c>
      <c r="Q1433" s="10" t="s">
        <v>8324</v>
      </c>
      <c r="R1433" t="s">
        <v>8331</v>
      </c>
      <c r="S1433" s="14">
        <f t="shared" si="113"/>
        <v>41961.813518518517</v>
      </c>
      <c r="T1433" s="14">
        <f t="shared" si="114"/>
        <v>42486.748414351852</v>
      </c>
      <c r="U1433">
        <f t="shared" si="110"/>
        <v>2014</v>
      </c>
    </row>
    <row r="1434" spans="1:21" ht="60" hidden="1" x14ac:dyDescent="0.25">
      <c r="A1434">
        <v>1431</v>
      </c>
      <c r="B1434" s="3" t="s">
        <v>1432</v>
      </c>
      <c r="C1434" s="3" t="s">
        <v>5541</v>
      </c>
      <c r="D1434" s="6">
        <v>17000</v>
      </c>
      <c r="E1434" s="8">
        <v>5431</v>
      </c>
      <c r="F1434" t="s">
        <v>8220</v>
      </c>
      <c r="G1434" t="s">
        <v>8223</v>
      </c>
      <c r="H1434" t="s">
        <v>8245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8285</v>
      </c>
      <c r="O1434">
        <f t="shared" si="111"/>
        <v>32</v>
      </c>
      <c r="P1434">
        <f t="shared" si="112"/>
        <v>115.55</v>
      </c>
      <c r="Q1434" s="10" t="s">
        <v>8324</v>
      </c>
      <c r="R1434" t="s">
        <v>8331</v>
      </c>
      <c r="S1434" s="14">
        <f t="shared" si="113"/>
        <v>42304.210833333331</v>
      </c>
      <c r="T1434" s="14">
        <f t="shared" si="114"/>
        <v>42198.765844907408</v>
      </c>
      <c r="U1434">
        <f t="shared" si="110"/>
        <v>2015</v>
      </c>
    </row>
    <row r="1435" spans="1:21" ht="60" hidden="1" x14ac:dyDescent="0.25">
      <c r="A1435">
        <v>1432</v>
      </c>
      <c r="B1435" s="3" t="s">
        <v>1433</v>
      </c>
      <c r="C1435" s="3" t="s">
        <v>5542</v>
      </c>
      <c r="D1435" s="6">
        <v>40000</v>
      </c>
      <c r="E1435" s="8">
        <v>0</v>
      </c>
      <c r="F1435" t="s">
        <v>8220</v>
      </c>
      <c r="G1435" t="s">
        <v>8223</v>
      </c>
      <c r="H1435" t="s">
        <v>8245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8285</v>
      </c>
      <c r="O1435">
        <f t="shared" si="111"/>
        <v>0</v>
      </c>
      <c r="P1435">
        <f t="shared" si="112"/>
        <v>0</v>
      </c>
      <c r="Q1435" s="10" t="s">
        <v>8324</v>
      </c>
      <c r="R1435" t="s">
        <v>8331</v>
      </c>
      <c r="S1435" s="14">
        <f t="shared" si="113"/>
        <v>42175.780416666668</v>
      </c>
      <c r="T1435" s="14">
        <f t="shared" si="114"/>
        <v>42485.64534722222</v>
      </c>
      <c r="U1435">
        <f t="shared" si="110"/>
        <v>2015</v>
      </c>
    </row>
    <row r="1436" spans="1:21" ht="60" hidden="1" x14ac:dyDescent="0.25">
      <c r="A1436">
        <v>1433</v>
      </c>
      <c r="B1436" s="3" t="s">
        <v>1434</v>
      </c>
      <c r="C1436" s="3" t="s">
        <v>5543</v>
      </c>
      <c r="D1436" s="6">
        <v>12000</v>
      </c>
      <c r="E1436" s="8">
        <v>805</v>
      </c>
      <c r="F1436" t="s">
        <v>8220</v>
      </c>
      <c r="G1436" t="s">
        <v>8236</v>
      </c>
      <c r="H1436" t="s">
        <v>8248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8285</v>
      </c>
      <c r="O1436">
        <f t="shared" si="111"/>
        <v>7</v>
      </c>
      <c r="P1436">
        <f t="shared" si="112"/>
        <v>80.5</v>
      </c>
      <c r="Q1436" s="10" t="s">
        <v>8324</v>
      </c>
      <c r="R1436" t="s">
        <v>8331</v>
      </c>
      <c r="S1436" s="14">
        <f t="shared" si="113"/>
        <v>42673.625868055555</v>
      </c>
      <c r="T1436" s="14">
        <f t="shared" si="114"/>
        <v>42707.926030092596</v>
      </c>
      <c r="U1436">
        <f t="shared" si="110"/>
        <v>2016</v>
      </c>
    </row>
    <row r="1437" spans="1:21" ht="45" hidden="1" x14ac:dyDescent="0.25">
      <c r="A1437">
        <v>1434</v>
      </c>
      <c r="B1437" s="3" t="s">
        <v>1435</v>
      </c>
      <c r="C1437" s="3" t="s">
        <v>5544</v>
      </c>
      <c r="D1437" s="6">
        <v>82000</v>
      </c>
      <c r="E1437" s="8">
        <v>8190</v>
      </c>
      <c r="F1437" t="s">
        <v>8220</v>
      </c>
      <c r="G1437" t="s">
        <v>8231</v>
      </c>
      <c r="H1437" t="s">
        <v>8252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8285</v>
      </c>
      <c r="O1437">
        <f t="shared" si="111"/>
        <v>10</v>
      </c>
      <c r="P1437">
        <f t="shared" si="112"/>
        <v>744.55</v>
      </c>
      <c r="Q1437" s="10" t="s">
        <v>8324</v>
      </c>
      <c r="R1437" t="s">
        <v>8331</v>
      </c>
      <c r="S1437" s="14">
        <f t="shared" si="113"/>
        <v>42142.767106481479</v>
      </c>
      <c r="T1437" s="14">
        <f t="shared" si="114"/>
        <v>42199.873402777783</v>
      </c>
      <c r="U1437">
        <f t="shared" si="110"/>
        <v>2015</v>
      </c>
    </row>
    <row r="1438" spans="1:21" ht="45" hidden="1" x14ac:dyDescent="0.25">
      <c r="A1438">
        <v>1435</v>
      </c>
      <c r="B1438" s="3" t="s">
        <v>1436</v>
      </c>
      <c r="C1438" s="3" t="s">
        <v>5545</v>
      </c>
      <c r="D1438" s="6">
        <v>15000</v>
      </c>
      <c r="E1438" s="8">
        <v>15</v>
      </c>
      <c r="F1438" t="s">
        <v>8220</v>
      </c>
      <c r="G1438" t="s">
        <v>8236</v>
      </c>
      <c r="H1438" t="s">
        <v>8248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0</v>
      </c>
      <c r="P1438">
        <f t="shared" si="112"/>
        <v>7.5</v>
      </c>
      <c r="Q1438" s="10" t="s">
        <v>8324</v>
      </c>
      <c r="R1438" t="s">
        <v>8331</v>
      </c>
      <c r="S1438" s="14">
        <f t="shared" si="113"/>
        <v>42258.780324074076</v>
      </c>
      <c r="T1438" s="14">
        <f t="shared" si="114"/>
        <v>42139.542303240742</v>
      </c>
      <c r="U1438">
        <f t="shared" si="110"/>
        <v>2015</v>
      </c>
    </row>
    <row r="1439" spans="1:21" ht="60" hidden="1" x14ac:dyDescent="0.25">
      <c r="A1439">
        <v>1436</v>
      </c>
      <c r="B1439" s="3" t="s">
        <v>1437</v>
      </c>
      <c r="C1439" s="3" t="s">
        <v>5546</v>
      </c>
      <c r="D1439" s="6">
        <v>10000</v>
      </c>
      <c r="E1439" s="8">
        <v>77</v>
      </c>
      <c r="F1439" t="s">
        <v>8220</v>
      </c>
      <c r="G1439" t="s">
        <v>8235</v>
      </c>
      <c r="H1439" t="s">
        <v>8248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8285</v>
      </c>
      <c r="O1439">
        <f t="shared" si="111"/>
        <v>1</v>
      </c>
      <c r="P1439">
        <f t="shared" si="112"/>
        <v>38.5</v>
      </c>
      <c r="Q1439" s="10" t="s">
        <v>8324</v>
      </c>
      <c r="R1439" t="s">
        <v>8331</v>
      </c>
      <c r="S1439" s="14">
        <f t="shared" si="113"/>
        <v>42391.35019675926</v>
      </c>
      <c r="T1439" s="14">
        <f t="shared" si="114"/>
        <v>42461.447662037041</v>
      </c>
      <c r="U1439">
        <f t="shared" si="110"/>
        <v>2016</v>
      </c>
    </row>
    <row r="1440" spans="1:21" ht="60" hidden="1" x14ac:dyDescent="0.25">
      <c r="A1440">
        <v>1437</v>
      </c>
      <c r="B1440" s="3" t="s">
        <v>1438</v>
      </c>
      <c r="C1440" s="3" t="s">
        <v>5547</v>
      </c>
      <c r="D1440" s="6">
        <v>3000</v>
      </c>
      <c r="E1440" s="8">
        <v>807</v>
      </c>
      <c r="F1440" t="s">
        <v>8220</v>
      </c>
      <c r="G1440" t="s">
        <v>8223</v>
      </c>
      <c r="H1440" t="s">
        <v>8245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8285</v>
      </c>
      <c r="O1440">
        <f t="shared" si="111"/>
        <v>27</v>
      </c>
      <c r="P1440">
        <f t="shared" si="112"/>
        <v>36.68</v>
      </c>
      <c r="Q1440" s="10" t="s">
        <v>8324</v>
      </c>
      <c r="R1440" t="s">
        <v>8331</v>
      </c>
      <c r="S1440" s="14">
        <f t="shared" si="113"/>
        <v>41796.531701388885</v>
      </c>
      <c r="T1440" s="14">
        <f t="shared" si="114"/>
        <v>42529.730717592596</v>
      </c>
      <c r="U1440">
        <f t="shared" si="110"/>
        <v>2014</v>
      </c>
    </row>
    <row r="1441" spans="1:21" ht="60" hidden="1" x14ac:dyDescent="0.25">
      <c r="A1441">
        <v>1438</v>
      </c>
      <c r="B1441" s="3" t="s">
        <v>1439</v>
      </c>
      <c r="C1441" s="3" t="s">
        <v>5548</v>
      </c>
      <c r="D1441" s="6">
        <v>20000</v>
      </c>
      <c r="E1441" s="8">
        <v>600</v>
      </c>
      <c r="F1441" t="s">
        <v>8220</v>
      </c>
      <c r="G1441" t="s">
        <v>8231</v>
      </c>
      <c r="H1441" t="s">
        <v>8252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8285</v>
      </c>
      <c r="O1441">
        <f t="shared" si="111"/>
        <v>3</v>
      </c>
      <c r="P1441">
        <f t="shared" si="112"/>
        <v>75</v>
      </c>
      <c r="Q1441" s="10" t="s">
        <v>8324</v>
      </c>
      <c r="R1441" t="s">
        <v>8331</v>
      </c>
      <c r="S1441" s="14">
        <f t="shared" si="113"/>
        <v>42457.871516203704</v>
      </c>
      <c r="T1441" s="14">
        <f t="shared" si="114"/>
        <v>42115.936550925922</v>
      </c>
      <c r="U1441">
        <f t="shared" si="110"/>
        <v>2016</v>
      </c>
    </row>
    <row r="1442" spans="1:21" ht="45" hidden="1" x14ac:dyDescent="0.25">
      <c r="A1442">
        <v>1439</v>
      </c>
      <c r="B1442" s="3" t="s">
        <v>1440</v>
      </c>
      <c r="C1442" s="3" t="s">
        <v>5549</v>
      </c>
      <c r="D1442" s="6">
        <v>2725</v>
      </c>
      <c r="E1442" s="8">
        <v>180</v>
      </c>
      <c r="F1442" t="s">
        <v>8220</v>
      </c>
      <c r="G1442" t="s">
        <v>8228</v>
      </c>
      <c r="H1442" t="s">
        <v>8250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8285</v>
      </c>
      <c r="O1442">
        <f t="shared" si="111"/>
        <v>7</v>
      </c>
      <c r="P1442">
        <f t="shared" si="112"/>
        <v>30</v>
      </c>
      <c r="Q1442" s="10" t="s">
        <v>8324</v>
      </c>
      <c r="R1442" t="s">
        <v>8331</v>
      </c>
      <c r="S1442" s="14">
        <f t="shared" si="113"/>
        <v>42040.829872685179</v>
      </c>
      <c r="T1442" s="14">
        <f t="shared" si="114"/>
        <v>42086.811400462961</v>
      </c>
      <c r="U1442">
        <f t="shared" si="110"/>
        <v>2015</v>
      </c>
    </row>
    <row r="1443" spans="1:21" ht="60" hidden="1" x14ac:dyDescent="0.25">
      <c r="A1443">
        <v>1440</v>
      </c>
      <c r="B1443" s="3" t="s">
        <v>1441</v>
      </c>
      <c r="C1443" s="3" t="s">
        <v>5550</v>
      </c>
      <c r="D1443" s="6">
        <v>13000</v>
      </c>
      <c r="E1443" s="8">
        <v>1</v>
      </c>
      <c r="F1443" t="s">
        <v>8220</v>
      </c>
      <c r="G1443" t="s">
        <v>8236</v>
      </c>
      <c r="H1443" t="s">
        <v>8248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8285</v>
      </c>
      <c r="O1443">
        <f t="shared" si="111"/>
        <v>0</v>
      </c>
      <c r="P1443">
        <f t="shared" si="112"/>
        <v>1</v>
      </c>
      <c r="Q1443" s="10" t="s">
        <v>8324</v>
      </c>
      <c r="R1443" t="s">
        <v>8331</v>
      </c>
      <c r="S1443" s="14">
        <f t="shared" si="113"/>
        <v>42486.748414351852</v>
      </c>
      <c r="T1443" s="14">
        <f t="shared" si="114"/>
        <v>42390.171261574069</v>
      </c>
      <c r="U1443">
        <f t="shared" si="110"/>
        <v>2016</v>
      </c>
    </row>
    <row r="1444" spans="1:21" ht="60" hidden="1" x14ac:dyDescent="0.25">
      <c r="A1444">
        <v>1441</v>
      </c>
      <c r="B1444" s="3" t="s">
        <v>1442</v>
      </c>
      <c r="C1444" s="3" t="s">
        <v>5551</v>
      </c>
      <c r="D1444" s="6">
        <v>180000</v>
      </c>
      <c r="E1444" s="8">
        <v>2020</v>
      </c>
      <c r="F1444" t="s">
        <v>8220</v>
      </c>
      <c r="G1444" t="s">
        <v>8224</v>
      </c>
      <c r="H1444" t="s">
        <v>8246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8285</v>
      </c>
      <c r="O1444">
        <f t="shared" si="111"/>
        <v>1</v>
      </c>
      <c r="P1444">
        <f t="shared" si="112"/>
        <v>673.33</v>
      </c>
      <c r="Q1444" s="10" t="s">
        <v>8324</v>
      </c>
      <c r="R1444" t="s">
        <v>8331</v>
      </c>
      <c r="S1444" s="14">
        <f t="shared" si="113"/>
        <v>42198.765844907408</v>
      </c>
      <c r="T1444" s="14">
        <f t="shared" si="114"/>
        <v>41931.959016203706</v>
      </c>
      <c r="U1444">
        <f t="shared" si="110"/>
        <v>2015</v>
      </c>
    </row>
    <row r="1445" spans="1:21" ht="60" hidden="1" x14ac:dyDescent="0.25">
      <c r="A1445">
        <v>1442</v>
      </c>
      <c r="B1445" s="3" t="s">
        <v>1443</v>
      </c>
      <c r="C1445" s="3" t="s">
        <v>5552</v>
      </c>
      <c r="D1445" s="6">
        <v>1500</v>
      </c>
      <c r="E1445" s="8">
        <v>0</v>
      </c>
      <c r="F1445" t="s">
        <v>8220</v>
      </c>
      <c r="G1445" t="s">
        <v>8223</v>
      </c>
      <c r="H1445" t="s">
        <v>8245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0" t="s">
        <v>8324</v>
      </c>
      <c r="R1445" t="s">
        <v>8331</v>
      </c>
      <c r="S1445" s="14">
        <f t="shared" si="113"/>
        <v>42485.64534722222</v>
      </c>
      <c r="T1445" s="14">
        <f t="shared" si="114"/>
        <v>41818.703275462962</v>
      </c>
      <c r="U1445">
        <f t="shared" si="110"/>
        <v>2016</v>
      </c>
    </row>
    <row r="1446" spans="1:21" ht="60" hidden="1" x14ac:dyDescent="0.25">
      <c r="A1446">
        <v>1443</v>
      </c>
      <c r="B1446" s="3" t="s">
        <v>1444</v>
      </c>
      <c r="C1446" s="3" t="s">
        <v>5553</v>
      </c>
      <c r="D1446" s="6">
        <v>13000</v>
      </c>
      <c r="E1446" s="8">
        <v>0</v>
      </c>
      <c r="F1446" t="s">
        <v>8220</v>
      </c>
      <c r="G1446" t="s">
        <v>8229</v>
      </c>
      <c r="H1446" t="s">
        <v>8248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0" t="s">
        <v>8324</v>
      </c>
      <c r="R1446" t="s">
        <v>8331</v>
      </c>
      <c r="S1446" s="14">
        <f t="shared" si="113"/>
        <v>42707.926030092596</v>
      </c>
      <c r="T1446" s="14">
        <f t="shared" si="114"/>
        <v>42795.696145833332</v>
      </c>
      <c r="U1446">
        <f t="shared" si="110"/>
        <v>2016</v>
      </c>
    </row>
    <row r="1447" spans="1:21" ht="45" hidden="1" x14ac:dyDescent="0.25">
      <c r="A1447">
        <v>1444</v>
      </c>
      <c r="B1447" s="3" t="s">
        <v>1445</v>
      </c>
      <c r="C1447" s="3" t="s">
        <v>5554</v>
      </c>
      <c r="D1447" s="6">
        <v>4950</v>
      </c>
      <c r="E1447" s="8">
        <v>0</v>
      </c>
      <c r="F1447" t="s">
        <v>8220</v>
      </c>
      <c r="G1447" t="s">
        <v>8235</v>
      </c>
      <c r="H1447" t="s">
        <v>8248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0" t="s">
        <v>8324</v>
      </c>
      <c r="R1447" t="s">
        <v>8331</v>
      </c>
      <c r="S1447" s="14">
        <f t="shared" si="113"/>
        <v>42199.873402777783</v>
      </c>
      <c r="T1447" s="14">
        <f t="shared" si="114"/>
        <v>42463.866666666669</v>
      </c>
      <c r="U1447">
        <f t="shared" si="110"/>
        <v>2015</v>
      </c>
    </row>
    <row r="1448" spans="1:21" ht="60" hidden="1" x14ac:dyDescent="0.25">
      <c r="A1448">
        <v>1445</v>
      </c>
      <c r="B1448" s="3" t="s">
        <v>1446</v>
      </c>
      <c r="C1448" s="3" t="s">
        <v>5555</v>
      </c>
      <c r="D1448" s="6">
        <v>130000</v>
      </c>
      <c r="E1448" s="8">
        <v>0</v>
      </c>
      <c r="F1448" t="s">
        <v>8220</v>
      </c>
      <c r="G1448" t="s">
        <v>8235</v>
      </c>
      <c r="H1448" t="s">
        <v>8248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0" t="s">
        <v>8324</v>
      </c>
      <c r="R1448" t="s">
        <v>8331</v>
      </c>
      <c r="S1448" s="14">
        <f t="shared" si="113"/>
        <v>42139.542303240742</v>
      </c>
      <c r="T1448" s="14">
        <f t="shared" si="114"/>
        <v>41832.672685185185</v>
      </c>
      <c r="U1448">
        <f t="shared" si="110"/>
        <v>2015</v>
      </c>
    </row>
    <row r="1449" spans="1:21" ht="60" hidden="1" x14ac:dyDescent="0.25">
      <c r="A1449">
        <v>1446</v>
      </c>
      <c r="B1449" s="3" t="s">
        <v>1447</v>
      </c>
      <c r="C1449" s="3" t="s">
        <v>5556</v>
      </c>
      <c r="D1449" s="6">
        <v>900</v>
      </c>
      <c r="E1449" s="8">
        <v>0</v>
      </c>
      <c r="F1449" t="s">
        <v>8220</v>
      </c>
      <c r="G1449" t="s">
        <v>8236</v>
      </c>
      <c r="H1449" t="s">
        <v>8248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8285</v>
      </c>
      <c r="O1449">
        <f t="shared" si="111"/>
        <v>0</v>
      </c>
      <c r="P1449">
        <f t="shared" si="112"/>
        <v>0</v>
      </c>
      <c r="Q1449" s="10" t="s">
        <v>8324</v>
      </c>
      <c r="R1449" t="s">
        <v>8331</v>
      </c>
      <c r="S1449" s="14">
        <f t="shared" si="113"/>
        <v>42461.447662037041</v>
      </c>
      <c r="T1449" s="14">
        <f t="shared" si="114"/>
        <v>42708.668576388889</v>
      </c>
      <c r="U1449">
        <f t="shared" si="110"/>
        <v>2016</v>
      </c>
    </row>
    <row r="1450" spans="1:21" ht="30" hidden="1" x14ac:dyDescent="0.25">
      <c r="A1450">
        <v>1447</v>
      </c>
      <c r="B1450" s="3" t="s">
        <v>1448</v>
      </c>
      <c r="C1450" s="3" t="s">
        <v>5557</v>
      </c>
      <c r="D1450" s="6">
        <v>500000</v>
      </c>
      <c r="E1450" s="8">
        <v>75</v>
      </c>
      <c r="F1450" t="s">
        <v>8220</v>
      </c>
      <c r="G1450" t="s">
        <v>8223</v>
      </c>
      <c r="H1450" t="s">
        <v>8245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8285</v>
      </c>
      <c r="O1450">
        <f t="shared" si="111"/>
        <v>0</v>
      </c>
      <c r="P1450">
        <f t="shared" si="112"/>
        <v>25</v>
      </c>
      <c r="Q1450" s="10" t="s">
        <v>8324</v>
      </c>
      <c r="R1450" t="s">
        <v>8331</v>
      </c>
      <c r="S1450" s="14">
        <f t="shared" si="113"/>
        <v>42529.730717592596</v>
      </c>
      <c r="T1450" s="14">
        <f t="shared" si="114"/>
        <v>42289.89634259259</v>
      </c>
      <c r="U1450">
        <f t="shared" si="110"/>
        <v>2016</v>
      </c>
    </row>
    <row r="1451" spans="1:21" ht="60" hidden="1" x14ac:dyDescent="0.25">
      <c r="A1451">
        <v>1448</v>
      </c>
      <c r="B1451" s="3" t="s">
        <v>1449</v>
      </c>
      <c r="C1451" s="3" t="s">
        <v>5558</v>
      </c>
      <c r="D1451" s="6">
        <v>200000</v>
      </c>
      <c r="E1451" s="8">
        <v>0</v>
      </c>
      <c r="F1451" t="s">
        <v>8220</v>
      </c>
      <c r="G1451" t="s">
        <v>8225</v>
      </c>
      <c r="H1451" t="s">
        <v>8247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0" t="s">
        <v>8324</v>
      </c>
      <c r="R1451" t="s">
        <v>8331</v>
      </c>
      <c r="S1451" s="14">
        <f t="shared" si="113"/>
        <v>42115.936550925922</v>
      </c>
      <c r="T1451" s="14">
        <f t="shared" si="114"/>
        <v>41831.705555555556</v>
      </c>
      <c r="U1451">
        <f t="shared" si="110"/>
        <v>2015</v>
      </c>
    </row>
    <row r="1452" spans="1:21" ht="60" hidden="1" x14ac:dyDescent="0.25">
      <c r="A1452">
        <v>1449</v>
      </c>
      <c r="B1452" s="3" t="s">
        <v>1450</v>
      </c>
      <c r="C1452" s="3" t="s">
        <v>5559</v>
      </c>
      <c r="D1452" s="6">
        <v>8888</v>
      </c>
      <c r="E1452" s="8">
        <v>0</v>
      </c>
      <c r="F1452" t="s">
        <v>8220</v>
      </c>
      <c r="G1452" t="s">
        <v>8223</v>
      </c>
      <c r="H1452" t="s">
        <v>8245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8285</v>
      </c>
      <c r="O1452">
        <f t="shared" si="111"/>
        <v>0</v>
      </c>
      <c r="P1452">
        <f t="shared" si="112"/>
        <v>0</v>
      </c>
      <c r="Q1452" s="10" t="s">
        <v>8324</v>
      </c>
      <c r="R1452" t="s">
        <v>8331</v>
      </c>
      <c r="S1452" s="14">
        <f t="shared" si="113"/>
        <v>42086.811400462961</v>
      </c>
      <c r="T1452" s="14">
        <f t="shared" si="114"/>
        <v>42312.204814814817</v>
      </c>
      <c r="U1452">
        <f t="shared" si="110"/>
        <v>2015</v>
      </c>
    </row>
    <row r="1453" spans="1:21" ht="60" hidden="1" x14ac:dyDescent="0.25">
      <c r="A1453">
        <v>1450</v>
      </c>
      <c r="B1453" s="3" t="s">
        <v>1451</v>
      </c>
      <c r="C1453" s="3" t="s">
        <v>5560</v>
      </c>
      <c r="D1453" s="6">
        <v>100000</v>
      </c>
      <c r="E1453" s="8">
        <v>1</v>
      </c>
      <c r="F1453" t="s">
        <v>8220</v>
      </c>
      <c r="G1453" t="s">
        <v>8223</v>
      </c>
      <c r="H1453" t="s">
        <v>8245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0" t="s">
        <v>8324</v>
      </c>
      <c r="R1453" t="s">
        <v>8331</v>
      </c>
      <c r="S1453" s="14">
        <f t="shared" si="113"/>
        <v>42390.171261574069</v>
      </c>
      <c r="T1453" s="14">
        <f t="shared" si="114"/>
        <v>41915.896967592591</v>
      </c>
      <c r="U1453">
        <f t="shared" si="110"/>
        <v>2016</v>
      </c>
    </row>
    <row r="1454" spans="1:21" ht="45" hidden="1" x14ac:dyDescent="0.25">
      <c r="A1454">
        <v>1451</v>
      </c>
      <c r="B1454" s="3" t="s">
        <v>1452</v>
      </c>
      <c r="C1454" s="3" t="s">
        <v>5561</v>
      </c>
      <c r="D1454" s="6">
        <v>18950</v>
      </c>
      <c r="E1454" s="8">
        <v>2</v>
      </c>
      <c r="F1454" t="s">
        <v>8219</v>
      </c>
      <c r="G1454" t="s">
        <v>8223</v>
      </c>
      <c r="H1454" t="s">
        <v>8245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8285</v>
      </c>
      <c r="O1454">
        <f t="shared" si="111"/>
        <v>0</v>
      </c>
      <c r="P1454">
        <f t="shared" si="112"/>
        <v>1</v>
      </c>
      <c r="Q1454" s="10" t="s">
        <v>8324</v>
      </c>
      <c r="R1454" t="s">
        <v>8331</v>
      </c>
      <c r="S1454" s="14">
        <f t="shared" si="113"/>
        <v>41931.959016203706</v>
      </c>
      <c r="T1454" s="14">
        <f t="shared" si="114"/>
        <v>41899.645300925928</v>
      </c>
      <c r="U1454">
        <f t="shared" si="110"/>
        <v>2014</v>
      </c>
    </row>
    <row r="1455" spans="1:21" ht="45" hidden="1" x14ac:dyDescent="0.25">
      <c r="A1455">
        <v>1452</v>
      </c>
      <c r="B1455" s="3" t="s">
        <v>1453</v>
      </c>
      <c r="C1455" s="3" t="s">
        <v>5562</v>
      </c>
      <c r="D1455" s="6">
        <v>14000</v>
      </c>
      <c r="E1455" s="8">
        <v>0</v>
      </c>
      <c r="F1455" t="s">
        <v>8219</v>
      </c>
      <c r="G1455" t="s">
        <v>8223</v>
      </c>
      <c r="H1455" t="s">
        <v>8245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0" t="s">
        <v>8324</v>
      </c>
      <c r="R1455" t="s">
        <v>8331</v>
      </c>
      <c r="S1455" s="14">
        <f t="shared" si="113"/>
        <v>41818.703275462962</v>
      </c>
      <c r="T1455" s="14">
        <f t="shared" si="114"/>
        <v>41344.662858796299</v>
      </c>
      <c r="U1455">
        <f t="shared" si="110"/>
        <v>2014</v>
      </c>
    </row>
    <row r="1456" spans="1:21" ht="60" hidden="1" x14ac:dyDescent="0.25">
      <c r="A1456">
        <v>1453</v>
      </c>
      <c r="B1456" s="3" t="s">
        <v>1454</v>
      </c>
      <c r="C1456" s="3" t="s">
        <v>5563</v>
      </c>
      <c r="D1456" s="6">
        <v>25000</v>
      </c>
      <c r="E1456" s="8">
        <v>0</v>
      </c>
      <c r="F1456" t="s">
        <v>8219</v>
      </c>
      <c r="G1456" t="s">
        <v>8229</v>
      </c>
      <c r="H1456" t="s">
        <v>8248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8285</v>
      </c>
      <c r="O1456">
        <f t="shared" si="111"/>
        <v>0</v>
      </c>
      <c r="P1456">
        <f t="shared" si="112"/>
        <v>0</v>
      </c>
      <c r="Q1456" s="10" t="s">
        <v>8324</v>
      </c>
      <c r="R1456" t="s">
        <v>8331</v>
      </c>
      <c r="S1456" s="14">
        <f t="shared" si="113"/>
        <v>42795.696145833332</v>
      </c>
      <c r="T1456" s="14">
        <f t="shared" si="114"/>
        <v>41326.911319444444</v>
      </c>
      <c r="U1456">
        <f t="shared" si="110"/>
        <v>2017</v>
      </c>
    </row>
    <row r="1457" spans="1:21" ht="60" hidden="1" x14ac:dyDescent="0.25">
      <c r="A1457">
        <v>1454</v>
      </c>
      <c r="B1457" s="3" t="s">
        <v>1455</v>
      </c>
      <c r="C1457" s="3" t="s">
        <v>5564</v>
      </c>
      <c r="D1457" s="6">
        <v>1750</v>
      </c>
      <c r="E1457" s="8">
        <v>15</v>
      </c>
      <c r="F1457" t="s">
        <v>8219</v>
      </c>
      <c r="G1457" t="s">
        <v>8226</v>
      </c>
      <c r="H1457" t="s">
        <v>8248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8285</v>
      </c>
      <c r="O1457">
        <f t="shared" si="111"/>
        <v>1</v>
      </c>
      <c r="P1457">
        <f t="shared" si="112"/>
        <v>15</v>
      </c>
      <c r="Q1457" s="10" t="s">
        <v>8324</v>
      </c>
      <c r="R1457" t="s">
        <v>8331</v>
      </c>
      <c r="S1457" s="14">
        <f t="shared" si="113"/>
        <v>42463.866666666669</v>
      </c>
      <c r="T1457" s="14">
        <f t="shared" si="114"/>
        <v>41291.661550925928</v>
      </c>
      <c r="U1457">
        <f t="shared" si="110"/>
        <v>2016</v>
      </c>
    </row>
    <row r="1458" spans="1:21" ht="60" hidden="1" x14ac:dyDescent="0.25">
      <c r="A1458">
        <v>1455</v>
      </c>
      <c r="B1458" s="3" t="s">
        <v>1456</v>
      </c>
      <c r="C1458" s="3" t="s">
        <v>5565</v>
      </c>
      <c r="D1458" s="6">
        <v>15000</v>
      </c>
      <c r="E1458" s="8">
        <v>1575</v>
      </c>
      <c r="F1458" t="s">
        <v>8219</v>
      </c>
      <c r="G1458" t="s">
        <v>8223</v>
      </c>
      <c r="H1458" t="s">
        <v>8245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8285</v>
      </c>
      <c r="O1458">
        <f t="shared" si="111"/>
        <v>11</v>
      </c>
      <c r="P1458">
        <f t="shared" si="112"/>
        <v>225</v>
      </c>
      <c r="Q1458" s="10" t="s">
        <v>8324</v>
      </c>
      <c r="R1458" t="s">
        <v>8331</v>
      </c>
      <c r="S1458" s="14">
        <f t="shared" si="113"/>
        <v>41832.672685185185</v>
      </c>
      <c r="T1458" s="14">
        <f t="shared" si="114"/>
        <v>40959.734398148146</v>
      </c>
      <c r="U1458">
        <f t="shared" si="110"/>
        <v>2014</v>
      </c>
    </row>
    <row r="1459" spans="1:21" ht="30" hidden="1" x14ac:dyDescent="0.25">
      <c r="A1459">
        <v>1456</v>
      </c>
      <c r="B1459" s="3" t="s">
        <v>1457</v>
      </c>
      <c r="C1459" s="3" t="s">
        <v>5566</v>
      </c>
      <c r="D1459" s="6">
        <v>5000</v>
      </c>
      <c r="E1459" s="8">
        <v>145</v>
      </c>
      <c r="F1459" t="s">
        <v>8219</v>
      </c>
      <c r="G1459" t="s">
        <v>8236</v>
      </c>
      <c r="H1459" t="s">
        <v>8248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8285</v>
      </c>
      <c r="O1459">
        <f t="shared" si="111"/>
        <v>3</v>
      </c>
      <c r="P1459">
        <f t="shared" si="112"/>
        <v>48.33</v>
      </c>
      <c r="Q1459" s="10" t="s">
        <v>8324</v>
      </c>
      <c r="R1459" t="s">
        <v>8331</v>
      </c>
      <c r="S1459" s="14">
        <f t="shared" si="113"/>
        <v>42708.668576388889</v>
      </c>
      <c r="T1459" s="14">
        <f t="shared" si="114"/>
        <v>42340.172060185185</v>
      </c>
      <c r="U1459">
        <f t="shared" si="110"/>
        <v>2016</v>
      </c>
    </row>
    <row r="1460" spans="1:21" ht="30" hidden="1" x14ac:dyDescent="0.25">
      <c r="A1460">
        <v>1457</v>
      </c>
      <c r="B1460" s="3" t="s">
        <v>1458</v>
      </c>
      <c r="C1460" s="3" t="s">
        <v>5567</v>
      </c>
      <c r="D1460" s="6">
        <v>6000</v>
      </c>
      <c r="E1460" s="8">
        <v>0</v>
      </c>
      <c r="F1460" t="s">
        <v>8219</v>
      </c>
      <c r="G1460" t="s">
        <v>8223</v>
      </c>
      <c r="H1460" t="s">
        <v>8245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0" t="s">
        <v>8324</v>
      </c>
      <c r="R1460" t="s">
        <v>8331</v>
      </c>
      <c r="S1460" s="14">
        <f t="shared" si="113"/>
        <v>42289.89634259259</v>
      </c>
      <c r="T1460" s="14">
        <f t="shared" si="114"/>
        <v>40933.80190972222</v>
      </c>
      <c r="U1460">
        <f t="shared" si="110"/>
        <v>2015</v>
      </c>
    </row>
    <row r="1461" spans="1:21" ht="60" hidden="1" x14ac:dyDescent="0.25">
      <c r="A1461">
        <v>1458</v>
      </c>
      <c r="B1461" s="3" t="s">
        <v>1459</v>
      </c>
      <c r="C1461" s="3" t="s">
        <v>5568</v>
      </c>
      <c r="D1461" s="6">
        <v>5000</v>
      </c>
      <c r="E1461" s="8">
        <v>0</v>
      </c>
      <c r="F1461" t="s">
        <v>8219</v>
      </c>
      <c r="G1461" t="s">
        <v>8223</v>
      </c>
      <c r="H1461" t="s">
        <v>8245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0" t="s">
        <v>8324</v>
      </c>
      <c r="R1461" t="s">
        <v>8331</v>
      </c>
      <c r="S1461" s="14">
        <f t="shared" si="113"/>
        <v>41831.705555555556</v>
      </c>
      <c r="T1461" s="14">
        <f t="shared" si="114"/>
        <v>40646.014456018522</v>
      </c>
      <c r="U1461">
        <f t="shared" si="110"/>
        <v>2014</v>
      </c>
    </row>
    <row r="1462" spans="1:21" ht="45" hidden="1" x14ac:dyDescent="0.25">
      <c r="A1462">
        <v>1459</v>
      </c>
      <c r="B1462" s="3" t="s">
        <v>1460</v>
      </c>
      <c r="C1462" s="3" t="s">
        <v>5569</v>
      </c>
      <c r="D1462" s="6">
        <v>37000</v>
      </c>
      <c r="E1462" s="8">
        <v>0</v>
      </c>
      <c r="F1462" t="s">
        <v>8219</v>
      </c>
      <c r="G1462" t="s">
        <v>8231</v>
      </c>
      <c r="H1462" t="s">
        <v>8252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0" t="s">
        <v>8324</v>
      </c>
      <c r="R1462" t="s">
        <v>8331</v>
      </c>
      <c r="S1462" s="14">
        <f t="shared" si="113"/>
        <v>42312.204814814817</v>
      </c>
      <c r="T1462" s="14">
        <f t="shared" si="114"/>
        <v>41290.598483796297</v>
      </c>
      <c r="U1462">
        <f t="shared" si="110"/>
        <v>2015</v>
      </c>
    </row>
    <row r="1463" spans="1:21" ht="45" hidden="1" x14ac:dyDescent="0.25">
      <c r="A1463">
        <v>1460</v>
      </c>
      <c r="B1463" s="3" t="s">
        <v>1461</v>
      </c>
      <c r="C1463" s="3" t="s">
        <v>5570</v>
      </c>
      <c r="D1463" s="6">
        <v>25000000</v>
      </c>
      <c r="E1463" s="8">
        <v>0</v>
      </c>
      <c r="F1463" t="s">
        <v>8219</v>
      </c>
      <c r="G1463" t="s">
        <v>8223</v>
      </c>
      <c r="H1463" t="s">
        <v>8245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8285</v>
      </c>
      <c r="O1463">
        <f t="shared" si="111"/>
        <v>0</v>
      </c>
      <c r="P1463">
        <f t="shared" si="112"/>
        <v>0</v>
      </c>
      <c r="Q1463" s="10" t="s">
        <v>8324</v>
      </c>
      <c r="R1463" t="s">
        <v>8331</v>
      </c>
      <c r="S1463" s="14">
        <f t="shared" si="113"/>
        <v>41915.896967592591</v>
      </c>
      <c r="T1463" s="14">
        <f t="shared" si="114"/>
        <v>41250.827118055553</v>
      </c>
      <c r="U1463">
        <f t="shared" si="110"/>
        <v>2014</v>
      </c>
    </row>
    <row r="1464" spans="1:21" ht="30" hidden="1" x14ac:dyDescent="0.25">
      <c r="A1464">
        <v>1461</v>
      </c>
      <c r="B1464" s="3" t="s">
        <v>1462</v>
      </c>
      <c r="C1464" s="3" t="s">
        <v>5571</v>
      </c>
      <c r="D1464" s="6">
        <v>15000</v>
      </c>
      <c r="E1464" s="8">
        <v>15186.69</v>
      </c>
      <c r="F1464" t="s">
        <v>8218</v>
      </c>
      <c r="G1464" t="s">
        <v>8223</v>
      </c>
      <c r="H1464" t="s">
        <v>8245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8286</v>
      </c>
      <c r="O1464">
        <f t="shared" si="111"/>
        <v>101</v>
      </c>
      <c r="P1464">
        <f t="shared" si="112"/>
        <v>44.67</v>
      </c>
      <c r="Q1464" s="10" t="s">
        <v>8324</v>
      </c>
      <c r="R1464" t="s">
        <v>8349</v>
      </c>
      <c r="S1464" s="14">
        <f t="shared" si="113"/>
        <v>41899.645300925928</v>
      </c>
      <c r="T1464" s="14">
        <f t="shared" si="114"/>
        <v>42073.957569444443</v>
      </c>
      <c r="U1464">
        <f t="shared" si="110"/>
        <v>2014</v>
      </c>
    </row>
    <row r="1465" spans="1:21" ht="30" hidden="1" x14ac:dyDescent="0.25">
      <c r="A1465">
        <v>1462</v>
      </c>
      <c r="B1465" s="3" t="s">
        <v>1463</v>
      </c>
      <c r="C1465" s="3" t="s">
        <v>5572</v>
      </c>
      <c r="D1465" s="6">
        <v>4000</v>
      </c>
      <c r="E1465" s="8">
        <v>4340.7</v>
      </c>
      <c r="F1465" t="s">
        <v>8218</v>
      </c>
      <c r="G1465" t="s">
        <v>8223</v>
      </c>
      <c r="H1465" t="s">
        <v>8245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8286</v>
      </c>
      <c r="O1465">
        <f t="shared" si="111"/>
        <v>109</v>
      </c>
      <c r="P1465">
        <f t="shared" si="112"/>
        <v>28.94</v>
      </c>
      <c r="Q1465" s="10" t="s">
        <v>8324</v>
      </c>
      <c r="R1465" t="s">
        <v>8349</v>
      </c>
      <c r="S1465" s="14">
        <f t="shared" si="113"/>
        <v>41344.662858796299</v>
      </c>
      <c r="T1465" s="14">
        <f t="shared" si="114"/>
        <v>41533.542858796296</v>
      </c>
      <c r="U1465">
        <f t="shared" si="110"/>
        <v>2013</v>
      </c>
    </row>
    <row r="1466" spans="1:21" ht="60" hidden="1" x14ac:dyDescent="0.25">
      <c r="A1466">
        <v>1463</v>
      </c>
      <c r="B1466" s="3" t="s">
        <v>1464</v>
      </c>
      <c r="C1466" s="3" t="s">
        <v>5573</v>
      </c>
      <c r="D1466" s="6">
        <v>600</v>
      </c>
      <c r="E1466" s="8">
        <v>886</v>
      </c>
      <c r="F1466" t="s">
        <v>8218</v>
      </c>
      <c r="G1466" t="s">
        <v>8223</v>
      </c>
      <c r="H1466" t="s">
        <v>8245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8286</v>
      </c>
      <c r="O1466">
        <f t="shared" si="111"/>
        <v>148</v>
      </c>
      <c r="P1466">
        <f t="shared" si="112"/>
        <v>35.44</v>
      </c>
      <c r="Q1466" s="10" t="s">
        <v>8324</v>
      </c>
      <c r="R1466" t="s">
        <v>8349</v>
      </c>
      <c r="S1466" s="14">
        <f t="shared" si="113"/>
        <v>41326.911319444444</v>
      </c>
      <c r="T1466" s="14">
        <f t="shared" si="114"/>
        <v>40939.979618055557</v>
      </c>
      <c r="U1466">
        <f t="shared" si="110"/>
        <v>2013</v>
      </c>
    </row>
    <row r="1467" spans="1:21" hidden="1" x14ac:dyDescent="0.25">
      <c r="A1467">
        <v>1464</v>
      </c>
      <c r="B1467" s="3" t="s">
        <v>1465</v>
      </c>
      <c r="C1467" s="3" t="s">
        <v>5574</v>
      </c>
      <c r="D1467" s="6">
        <v>5000</v>
      </c>
      <c r="E1467" s="8">
        <v>8160</v>
      </c>
      <c r="F1467" t="s">
        <v>8218</v>
      </c>
      <c r="G1467" t="s">
        <v>8223</v>
      </c>
      <c r="H1467" t="s">
        <v>8245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8286</v>
      </c>
      <c r="O1467">
        <f t="shared" si="111"/>
        <v>163</v>
      </c>
      <c r="P1467">
        <f t="shared" si="112"/>
        <v>34.869999999999997</v>
      </c>
      <c r="Q1467" s="10" t="s">
        <v>8324</v>
      </c>
      <c r="R1467" t="s">
        <v>8349</v>
      </c>
      <c r="S1467" s="14">
        <f t="shared" si="113"/>
        <v>41291.661550925928</v>
      </c>
      <c r="T1467" s="14">
        <f t="shared" si="114"/>
        <v>41500.727916666663</v>
      </c>
      <c r="U1467">
        <f t="shared" si="110"/>
        <v>2013</v>
      </c>
    </row>
    <row r="1468" spans="1:21" ht="60" hidden="1" x14ac:dyDescent="0.25">
      <c r="A1468">
        <v>1465</v>
      </c>
      <c r="B1468" s="3" t="s">
        <v>1466</v>
      </c>
      <c r="C1468" s="3" t="s">
        <v>5575</v>
      </c>
      <c r="D1468" s="6">
        <v>30000</v>
      </c>
      <c r="E1468" s="8">
        <v>136924.35</v>
      </c>
      <c r="F1468" t="s">
        <v>8218</v>
      </c>
      <c r="G1468" t="s">
        <v>8223</v>
      </c>
      <c r="H1468" t="s">
        <v>8245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8286</v>
      </c>
      <c r="O1468">
        <f t="shared" si="111"/>
        <v>456</v>
      </c>
      <c r="P1468">
        <f t="shared" si="112"/>
        <v>52.62</v>
      </c>
      <c r="Q1468" s="10" t="s">
        <v>8324</v>
      </c>
      <c r="R1468" t="s">
        <v>8349</v>
      </c>
      <c r="S1468" s="14">
        <f t="shared" si="113"/>
        <v>40959.734398148146</v>
      </c>
      <c r="T1468" s="14">
        <f t="shared" si="114"/>
        <v>41960.722951388889</v>
      </c>
      <c r="U1468">
        <f t="shared" si="110"/>
        <v>2012</v>
      </c>
    </row>
    <row r="1469" spans="1:21" ht="60" hidden="1" x14ac:dyDescent="0.25">
      <c r="A1469">
        <v>1466</v>
      </c>
      <c r="B1469" s="3" t="s">
        <v>1467</v>
      </c>
      <c r="C1469" s="3" t="s">
        <v>5576</v>
      </c>
      <c r="D1469" s="6">
        <v>16000</v>
      </c>
      <c r="E1469" s="8">
        <v>17260.37</v>
      </c>
      <c r="F1469" t="s">
        <v>8218</v>
      </c>
      <c r="G1469" t="s">
        <v>8223</v>
      </c>
      <c r="H1469" t="s">
        <v>8245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8286</v>
      </c>
      <c r="O1469">
        <f t="shared" si="111"/>
        <v>108</v>
      </c>
      <c r="P1469">
        <f t="shared" si="112"/>
        <v>69.599999999999994</v>
      </c>
      <c r="Q1469" s="10" t="s">
        <v>8324</v>
      </c>
      <c r="R1469" t="s">
        <v>8349</v>
      </c>
      <c r="S1469" s="14">
        <f t="shared" si="113"/>
        <v>42340.172060185185</v>
      </c>
      <c r="T1469" s="14">
        <f t="shared" si="114"/>
        <v>40766.041921296295</v>
      </c>
      <c r="U1469">
        <f t="shared" si="110"/>
        <v>2015</v>
      </c>
    </row>
    <row r="1470" spans="1:21" ht="30" hidden="1" x14ac:dyDescent="0.25">
      <c r="A1470">
        <v>1467</v>
      </c>
      <c r="B1470" s="3" t="s">
        <v>1468</v>
      </c>
      <c r="C1470" s="3" t="s">
        <v>5577</v>
      </c>
      <c r="D1470" s="6">
        <v>40000</v>
      </c>
      <c r="E1470" s="8">
        <v>46032</v>
      </c>
      <c r="F1470" t="s">
        <v>8218</v>
      </c>
      <c r="G1470" t="s">
        <v>8223</v>
      </c>
      <c r="H1470" t="s">
        <v>8245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8286</v>
      </c>
      <c r="O1470">
        <f t="shared" si="111"/>
        <v>115</v>
      </c>
      <c r="P1470">
        <f t="shared" si="112"/>
        <v>76.72</v>
      </c>
      <c r="Q1470" s="10" t="s">
        <v>8324</v>
      </c>
      <c r="R1470" t="s">
        <v>8349</v>
      </c>
      <c r="S1470" s="14">
        <f t="shared" si="113"/>
        <v>40933.80190972222</v>
      </c>
      <c r="T1470" s="14">
        <f t="shared" si="114"/>
        <v>40840.615787037037</v>
      </c>
      <c r="U1470">
        <f t="shared" si="110"/>
        <v>2012</v>
      </c>
    </row>
    <row r="1471" spans="1:21" ht="60" hidden="1" x14ac:dyDescent="0.25">
      <c r="A1471">
        <v>1468</v>
      </c>
      <c r="B1471" s="3" t="s">
        <v>1469</v>
      </c>
      <c r="C1471" s="3" t="s">
        <v>5578</v>
      </c>
      <c r="D1471" s="6">
        <v>9500</v>
      </c>
      <c r="E1471" s="8">
        <v>9725</v>
      </c>
      <c r="F1471" t="s">
        <v>8218</v>
      </c>
      <c r="G1471" t="s">
        <v>8223</v>
      </c>
      <c r="H1471" t="s">
        <v>8245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8286</v>
      </c>
      <c r="O1471">
        <f t="shared" si="111"/>
        <v>102</v>
      </c>
      <c r="P1471">
        <f t="shared" si="112"/>
        <v>33.19</v>
      </c>
      <c r="Q1471" s="10" t="s">
        <v>8324</v>
      </c>
      <c r="R1471" t="s">
        <v>8349</v>
      </c>
      <c r="S1471" s="14">
        <f t="shared" si="113"/>
        <v>40646.014456018522</v>
      </c>
      <c r="T1471" s="14">
        <f t="shared" si="114"/>
        <v>41394.871678240743</v>
      </c>
      <c r="U1471">
        <f t="shared" si="110"/>
        <v>2011</v>
      </c>
    </row>
    <row r="1472" spans="1:21" ht="45" hidden="1" x14ac:dyDescent="0.25">
      <c r="A1472">
        <v>1469</v>
      </c>
      <c r="B1472" s="3" t="s">
        <v>1470</v>
      </c>
      <c r="C1472" s="3" t="s">
        <v>5579</v>
      </c>
      <c r="D1472" s="6">
        <v>44250</v>
      </c>
      <c r="E1472" s="8">
        <v>47978</v>
      </c>
      <c r="F1472" t="s">
        <v>8218</v>
      </c>
      <c r="G1472" t="s">
        <v>8223</v>
      </c>
      <c r="H1472" t="s">
        <v>8245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8286</v>
      </c>
      <c r="O1472">
        <f t="shared" si="111"/>
        <v>108</v>
      </c>
      <c r="P1472">
        <f t="shared" si="112"/>
        <v>149.46</v>
      </c>
      <c r="Q1472" s="10" t="s">
        <v>8324</v>
      </c>
      <c r="R1472" t="s">
        <v>8349</v>
      </c>
      <c r="S1472" s="14">
        <f t="shared" si="113"/>
        <v>41290.598483796297</v>
      </c>
      <c r="T1472" s="14">
        <f t="shared" si="114"/>
        <v>41754.745243055557</v>
      </c>
      <c r="U1472">
        <f t="shared" si="110"/>
        <v>2013</v>
      </c>
    </row>
    <row r="1473" spans="1:21" ht="60" hidden="1" x14ac:dyDescent="0.25">
      <c r="A1473">
        <v>1470</v>
      </c>
      <c r="B1473" s="3" t="s">
        <v>1471</v>
      </c>
      <c r="C1473" s="3" t="s">
        <v>5580</v>
      </c>
      <c r="D1473" s="6">
        <v>1500</v>
      </c>
      <c r="E1473" s="8">
        <v>1877</v>
      </c>
      <c r="F1473" t="s">
        <v>8218</v>
      </c>
      <c r="G1473" t="s">
        <v>8223</v>
      </c>
      <c r="H1473" t="s">
        <v>8245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8286</v>
      </c>
      <c r="O1473">
        <f t="shared" si="111"/>
        <v>125</v>
      </c>
      <c r="P1473">
        <f t="shared" si="112"/>
        <v>23.17</v>
      </c>
      <c r="Q1473" s="10" t="s">
        <v>8324</v>
      </c>
      <c r="R1473" t="s">
        <v>8349</v>
      </c>
      <c r="S1473" s="14">
        <f t="shared" si="113"/>
        <v>41250.827118055553</v>
      </c>
      <c r="T1473" s="14">
        <f t="shared" si="114"/>
        <v>41464.934016203704</v>
      </c>
      <c r="U1473">
        <f t="shared" si="110"/>
        <v>2012</v>
      </c>
    </row>
    <row r="1474" spans="1:21" ht="60" hidden="1" x14ac:dyDescent="0.25">
      <c r="A1474">
        <v>1471</v>
      </c>
      <c r="B1474" s="3" t="s">
        <v>1472</v>
      </c>
      <c r="C1474" s="3" t="s">
        <v>5581</v>
      </c>
      <c r="D1474" s="6">
        <v>32000</v>
      </c>
      <c r="E1474" s="8">
        <v>33229</v>
      </c>
      <c r="F1474" t="s">
        <v>8218</v>
      </c>
      <c r="G1474" t="s">
        <v>8223</v>
      </c>
      <c r="H1474" t="s">
        <v>8245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8286</v>
      </c>
      <c r="O1474">
        <f t="shared" si="111"/>
        <v>104</v>
      </c>
      <c r="P1474">
        <f t="shared" si="112"/>
        <v>96.88</v>
      </c>
      <c r="Q1474" s="10" t="s">
        <v>8324</v>
      </c>
      <c r="R1474" t="s">
        <v>8349</v>
      </c>
      <c r="S1474" s="14">
        <f t="shared" si="113"/>
        <v>42073.957569444443</v>
      </c>
      <c r="T1474" s="14">
        <f t="shared" si="114"/>
        <v>41550.922974537039</v>
      </c>
      <c r="U1474">
        <f t="shared" si="110"/>
        <v>2015</v>
      </c>
    </row>
    <row r="1475" spans="1:21" ht="60" hidden="1" x14ac:dyDescent="0.25">
      <c r="A1475">
        <v>1472</v>
      </c>
      <c r="B1475" s="3" t="s">
        <v>1473</v>
      </c>
      <c r="C1475" s="3" t="s">
        <v>5582</v>
      </c>
      <c r="D1475" s="6">
        <v>25000</v>
      </c>
      <c r="E1475" s="8">
        <v>34676</v>
      </c>
      <c r="F1475" t="s">
        <v>8218</v>
      </c>
      <c r="G1475" t="s">
        <v>8223</v>
      </c>
      <c r="H1475" t="s">
        <v>8245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8286</v>
      </c>
      <c r="O1475">
        <f t="shared" si="111"/>
        <v>139</v>
      </c>
      <c r="P1475">
        <f t="shared" si="112"/>
        <v>103.2</v>
      </c>
      <c r="Q1475" s="10" t="s">
        <v>8324</v>
      </c>
      <c r="R1475" t="s">
        <v>8349</v>
      </c>
      <c r="S1475" s="14">
        <f t="shared" si="113"/>
        <v>41533.542858796296</v>
      </c>
      <c r="T1475" s="14">
        <f t="shared" si="114"/>
        <v>41136.85805555556</v>
      </c>
      <c r="U1475">
        <f t="shared" ref="U1475:U1538" si="115">YEAR(S1475)</f>
        <v>2013</v>
      </c>
    </row>
    <row r="1476" spans="1:21" hidden="1" x14ac:dyDescent="0.25">
      <c r="A1476">
        <v>1473</v>
      </c>
      <c r="B1476" s="3" t="s">
        <v>1474</v>
      </c>
      <c r="C1476" s="3" t="s">
        <v>5583</v>
      </c>
      <c r="D1476" s="6">
        <v>1500</v>
      </c>
      <c r="E1476" s="8">
        <v>1807.74</v>
      </c>
      <c r="F1476" t="s">
        <v>8218</v>
      </c>
      <c r="G1476" t="s">
        <v>8223</v>
      </c>
      <c r="H1476" t="s">
        <v>8245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8286</v>
      </c>
      <c r="O1476">
        <f t="shared" ref="O1476:O1539" si="116">ROUND(E1476/D1476*100,0)</f>
        <v>121</v>
      </c>
      <c r="P1476">
        <f t="shared" ref="P1476:P1539" si="117">IFERROR(ROUND(E1476/L1476,2),0)</f>
        <v>38.46</v>
      </c>
      <c r="Q1476" s="10" t="s">
        <v>8324</v>
      </c>
      <c r="R1476" t="s">
        <v>8349</v>
      </c>
      <c r="S1476" s="14">
        <f t="shared" ref="S1476:S1539" si="118">(((J1476/60)/60)/24)+DATE(1970,1,1)</f>
        <v>40939.979618055557</v>
      </c>
      <c r="T1476" s="14">
        <f t="shared" ref="T1476:T1539" si="119">(((J1486/60)/60)/24)+DATE(1970,1,1)</f>
        <v>42548.192997685182</v>
      </c>
      <c r="U1476">
        <f t="shared" si="115"/>
        <v>2012</v>
      </c>
    </row>
    <row r="1477" spans="1:21" ht="60" hidden="1" x14ac:dyDescent="0.25">
      <c r="A1477">
        <v>1474</v>
      </c>
      <c r="B1477" s="3" t="s">
        <v>1475</v>
      </c>
      <c r="C1477" s="3" t="s">
        <v>5584</v>
      </c>
      <c r="D1477" s="6">
        <v>3000</v>
      </c>
      <c r="E1477" s="8">
        <v>3368</v>
      </c>
      <c r="F1477" t="s">
        <v>8218</v>
      </c>
      <c r="G1477" t="s">
        <v>8223</v>
      </c>
      <c r="H1477" t="s">
        <v>8245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8286</v>
      </c>
      <c r="O1477">
        <f t="shared" si="116"/>
        <v>112</v>
      </c>
      <c r="P1477">
        <f t="shared" si="117"/>
        <v>44.32</v>
      </c>
      <c r="Q1477" s="10" t="s">
        <v>8324</v>
      </c>
      <c r="R1477" t="s">
        <v>8349</v>
      </c>
      <c r="S1477" s="14">
        <f t="shared" si="118"/>
        <v>41500.727916666663</v>
      </c>
      <c r="T1477" s="14">
        <f t="shared" si="119"/>
        <v>41053.200960648144</v>
      </c>
      <c r="U1477">
        <f t="shared" si="115"/>
        <v>2013</v>
      </c>
    </row>
    <row r="1478" spans="1:21" ht="45" hidden="1" x14ac:dyDescent="0.25">
      <c r="A1478">
        <v>1475</v>
      </c>
      <c r="B1478" s="3" t="s">
        <v>1476</v>
      </c>
      <c r="C1478" s="3" t="s">
        <v>5585</v>
      </c>
      <c r="D1478" s="6">
        <v>15000</v>
      </c>
      <c r="E1478" s="8">
        <v>28300.45</v>
      </c>
      <c r="F1478" t="s">
        <v>8218</v>
      </c>
      <c r="G1478" t="s">
        <v>8223</v>
      </c>
      <c r="H1478" t="s">
        <v>8245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8286</v>
      </c>
      <c r="O1478">
        <f t="shared" si="116"/>
        <v>189</v>
      </c>
      <c r="P1478">
        <f t="shared" si="117"/>
        <v>64.17</v>
      </c>
      <c r="Q1478" s="10" t="s">
        <v>8324</v>
      </c>
      <c r="R1478" t="s">
        <v>8349</v>
      </c>
      <c r="S1478" s="14">
        <f t="shared" si="118"/>
        <v>41960.722951388889</v>
      </c>
      <c r="T1478" s="14">
        <f t="shared" si="119"/>
        <v>42130.795983796299</v>
      </c>
      <c r="U1478">
        <f t="shared" si="115"/>
        <v>2014</v>
      </c>
    </row>
    <row r="1479" spans="1:21" ht="45" hidden="1" x14ac:dyDescent="0.25">
      <c r="A1479">
        <v>1476</v>
      </c>
      <c r="B1479" s="3" t="s">
        <v>1477</v>
      </c>
      <c r="C1479" s="3" t="s">
        <v>5586</v>
      </c>
      <c r="D1479" s="6">
        <v>6000</v>
      </c>
      <c r="E1479" s="8">
        <v>39693.279999999999</v>
      </c>
      <c r="F1479" t="s">
        <v>8218</v>
      </c>
      <c r="G1479" t="s">
        <v>8223</v>
      </c>
      <c r="H1479" t="s">
        <v>8245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8286</v>
      </c>
      <c r="O1479">
        <f t="shared" si="116"/>
        <v>662</v>
      </c>
      <c r="P1479">
        <f t="shared" si="117"/>
        <v>43.33</v>
      </c>
      <c r="Q1479" s="10" t="s">
        <v>8324</v>
      </c>
      <c r="R1479" t="s">
        <v>8349</v>
      </c>
      <c r="S1479" s="14">
        <f t="shared" si="118"/>
        <v>40766.041921296295</v>
      </c>
      <c r="T1479" s="14">
        <f t="shared" si="119"/>
        <v>42032.168530092589</v>
      </c>
      <c r="U1479">
        <f t="shared" si="115"/>
        <v>2011</v>
      </c>
    </row>
    <row r="1480" spans="1:21" ht="60" hidden="1" x14ac:dyDescent="0.25">
      <c r="A1480">
        <v>1477</v>
      </c>
      <c r="B1480" s="3" t="s">
        <v>1478</v>
      </c>
      <c r="C1480" s="3" t="s">
        <v>5587</v>
      </c>
      <c r="D1480" s="6">
        <v>30000</v>
      </c>
      <c r="E1480" s="8">
        <v>33393</v>
      </c>
      <c r="F1480" t="s">
        <v>8218</v>
      </c>
      <c r="G1480" t="s">
        <v>8223</v>
      </c>
      <c r="H1480" t="s">
        <v>8245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8286</v>
      </c>
      <c r="O1480">
        <f t="shared" si="116"/>
        <v>111</v>
      </c>
      <c r="P1480">
        <f t="shared" si="117"/>
        <v>90.5</v>
      </c>
      <c r="Q1480" s="10" t="s">
        <v>8324</v>
      </c>
      <c r="R1480" t="s">
        <v>8349</v>
      </c>
      <c r="S1480" s="14">
        <f t="shared" si="118"/>
        <v>40840.615787037037</v>
      </c>
      <c r="T1480" s="14">
        <f t="shared" si="119"/>
        <v>42554.917488425926</v>
      </c>
      <c r="U1480">
        <f t="shared" si="115"/>
        <v>2011</v>
      </c>
    </row>
    <row r="1481" spans="1:21" ht="60" hidden="1" x14ac:dyDescent="0.25">
      <c r="A1481">
        <v>1478</v>
      </c>
      <c r="B1481" s="3" t="s">
        <v>1479</v>
      </c>
      <c r="C1481" s="3" t="s">
        <v>5588</v>
      </c>
      <c r="D1481" s="6">
        <v>50000</v>
      </c>
      <c r="E1481" s="8">
        <v>590807.11</v>
      </c>
      <c r="F1481" t="s">
        <v>8218</v>
      </c>
      <c r="G1481" t="s">
        <v>8223</v>
      </c>
      <c r="H1481" t="s">
        <v>8245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8286</v>
      </c>
      <c r="O1481">
        <f t="shared" si="116"/>
        <v>1182</v>
      </c>
      <c r="P1481">
        <f t="shared" si="117"/>
        <v>29.19</v>
      </c>
      <c r="Q1481" s="10" t="s">
        <v>8324</v>
      </c>
      <c r="R1481" t="s">
        <v>8349</v>
      </c>
      <c r="S1481" s="14">
        <f t="shared" si="118"/>
        <v>41394.871678240743</v>
      </c>
      <c r="T1481" s="14">
        <f t="shared" si="119"/>
        <v>41614.563194444447</v>
      </c>
      <c r="U1481">
        <f t="shared" si="115"/>
        <v>2013</v>
      </c>
    </row>
    <row r="1482" spans="1:21" ht="60" hidden="1" x14ac:dyDescent="0.25">
      <c r="A1482">
        <v>1479</v>
      </c>
      <c r="B1482" s="3" t="s">
        <v>1480</v>
      </c>
      <c r="C1482" s="3" t="s">
        <v>5589</v>
      </c>
      <c r="D1482" s="6">
        <v>1600</v>
      </c>
      <c r="E1482" s="8">
        <v>2198</v>
      </c>
      <c r="F1482" t="s">
        <v>8218</v>
      </c>
      <c r="G1482" t="s">
        <v>8223</v>
      </c>
      <c r="H1482" t="s">
        <v>8245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8286</v>
      </c>
      <c r="O1482">
        <f t="shared" si="116"/>
        <v>137</v>
      </c>
      <c r="P1482">
        <f t="shared" si="117"/>
        <v>30.96</v>
      </c>
      <c r="Q1482" s="10" t="s">
        <v>8324</v>
      </c>
      <c r="R1482" t="s">
        <v>8349</v>
      </c>
      <c r="S1482" s="14">
        <f t="shared" si="118"/>
        <v>41754.745243055557</v>
      </c>
      <c r="T1482" s="14">
        <f t="shared" si="119"/>
        <v>41198.611712962964</v>
      </c>
      <c r="U1482">
        <f t="shared" si="115"/>
        <v>2014</v>
      </c>
    </row>
    <row r="1483" spans="1:21" ht="60" hidden="1" x14ac:dyDescent="0.25">
      <c r="A1483">
        <v>1480</v>
      </c>
      <c r="B1483" s="3" t="s">
        <v>1481</v>
      </c>
      <c r="C1483" s="3" t="s">
        <v>5590</v>
      </c>
      <c r="D1483" s="6">
        <v>50000</v>
      </c>
      <c r="E1483" s="8">
        <v>58520.2</v>
      </c>
      <c r="F1483" t="s">
        <v>8218</v>
      </c>
      <c r="G1483" t="s">
        <v>8223</v>
      </c>
      <c r="H1483" t="s">
        <v>8245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8286</v>
      </c>
      <c r="O1483">
        <f t="shared" si="116"/>
        <v>117</v>
      </c>
      <c r="P1483">
        <f t="shared" si="117"/>
        <v>92.16</v>
      </c>
      <c r="Q1483" s="10" t="s">
        <v>8324</v>
      </c>
      <c r="R1483" t="s">
        <v>8349</v>
      </c>
      <c r="S1483" s="14">
        <f t="shared" si="118"/>
        <v>41464.934016203704</v>
      </c>
      <c r="T1483" s="14">
        <f t="shared" si="119"/>
        <v>41520.561041666668</v>
      </c>
      <c r="U1483">
        <f t="shared" si="115"/>
        <v>2013</v>
      </c>
    </row>
    <row r="1484" spans="1:21" ht="60" hidden="1" x14ac:dyDescent="0.25">
      <c r="A1484">
        <v>1481</v>
      </c>
      <c r="B1484" s="3" t="s">
        <v>1482</v>
      </c>
      <c r="C1484" s="3" t="s">
        <v>5591</v>
      </c>
      <c r="D1484" s="6">
        <v>5000</v>
      </c>
      <c r="E1484" s="8">
        <v>105</v>
      </c>
      <c r="F1484" t="s">
        <v>8220</v>
      </c>
      <c r="G1484" t="s">
        <v>8228</v>
      </c>
      <c r="H1484" t="s">
        <v>8250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8273</v>
      </c>
      <c r="O1484">
        <f t="shared" si="116"/>
        <v>2</v>
      </c>
      <c r="P1484">
        <f t="shared" si="117"/>
        <v>17.5</v>
      </c>
      <c r="Q1484" s="10" t="s">
        <v>8324</v>
      </c>
      <c r="R1484" t="s">
        <v>8345</v>
      </c>
      <c r="S1484" s="14">
        <f t="shared" si="118"/>
        <v>41550.922974537039</v>
      </c>
      <c r="T1484" s="14">
        <f t="shared" si="119"/>
        <v>41991.713460648149</v>
      </c>
      <c r="U1484">
        <f t="shared" si="115"/>
        <v>2013</v>
      </c>
    </row>
    <row r="1485" spans="1:21" ht="45" hidden="1" x14ac:dyDescent="0.25">
      <c r="A1485">
        <v>1482</v>
      </c>
      <c r="B1485" s="3" t="s">
        <v>1483</v>
      </c>
      <c r="C1485" s="3" t="s">
        <v>5592</v>
      </c>
      <c r="D1485" s="6">
        <v>5000</v>
      </c>
      <c r="E1485" s="8">
        <v>5</v>
      </c>
      <c r="F1485" t="s">
        <v>8220</v>
      </c>
      <c r="G1485" t="s">
        <v>8223</v>
      </c>
      <c r="H1485" t="s">
        <v>8245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8273</v>
      </c>
      <c r="O1485">
        <f t="shared" si="116"/>
        <v>0</v>
      </c>
      <c r="P1485">
        <f t="shared" si="117"/>
        <v>5</v>
      </c>
      <c r="Q1485" s="10" t="s">
        <v>8324</v>
      </c>
      <c r="R1485" t="s">
        <v>8345</v>
      </c>
      <c r="S1485" s="14">
        <f t="shared" si="118"/>
        <v>41136.85805555556</v>
      </c>
      <c r="T1485" s="14">
        <f t="shared" si="119"/>
        <v>40682.884791666671</v>
      </c>
      <c r="U1485">
        <f t="shared" si="115"/>
        <v>2012</v>
      </c>
    </row>
    <row r="1486" spans="1:21" ht="60" hidden="1" x14ac:dyDescent="0.25">
      <c r="A1486">
        <v>1483</v>
      </c>
      <c r="B1486" s="3" t="s">
        <v>1484</v>
      </c>
      <c r="C1486" s="3" t="s">
        <v>5593</v>
      </c>
      <c r="D1486" s="6">
        <v>7000</v>
      </c>
      <c r="E1486" s="8">
        <v>50</v>
      </c>
      <c r="F1486" t="s">
        <v>8220</v>
      </c>
      <c r="G1486" t="s">
        <v>8223</v>
      </c>
      <c r="H1486" t="s">
        <v>8245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8273</v>
      </c>
      <c r="O1486">
        <f t="shared" si="116"/>
        <v>1</v>
      </c>
      <c r="P1486">
        <f t="shared" si="117"/>
        <v>25</v>
      </c>
      <c r="Q1486" s="10" t="s">
        <v>8324</v>
      </c>
      <c r="R1486" t="s">
        <v>8345</v>
      </c>
      <c r="S1486" s="14">
        <f t="shared" si="118"/>
        <v>42548.192997685182</v>
      </c>
      <c r="T1486" s="14">
        <f t="shared" si="119"/>
        <v>41411.866608796299</v>
      </c>
      <c r="U1486">
        <f t="shared" si="115"/>
        <v>2016</v>
      </c>
    </row>
    <row r="1487" spans="1:21" hidden="1" x14ac:dyDescent="0.25">
      <c r="A1487">
        <v>1484</v>
      </c>
      <c r="B1487" s="3" t="s">
        <v>1485</v>
      </c>
      <c r="C1487" s="3" t="s">
        <v>5594</v>
      </c>
      <c r="D1487" s="6">
        <v>2000</v>
      </c>
      <c r="E1487" s="8">
        <v>0</v>
      </c>
      <c r="F1487" t="s">
        <v>8220</v>
      </c>
      <c r="G1487" t="s">
        <v>8223</v>
      </c>
      <c r="H1487" t="s">
        <v>8245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8273</v>
      </c>
      <c r="O1487">
        <f t="shared" si="116"/>
        <v>0</v>
      </c>
      <c r="P1487">
        <f t="shared" si="117"/>
        <v>0</v>
      </c>
      <c r="Q1487" s="10" t="s">
        <v>8324</v>
      </c>
      <c r="R1487" t="s">
        <v>8345</v>
      </c>
      <c r="S1487" s="14">
        <f t="shared" si="118"/>
        <v>41053.200960648144</v>
      </c>
      <c r="T1487" s="14">
        <f t="shared" si="119"/>
        <v>42067.722372685181</v>
      </c>
      <c r="U1487">
        <f t="shared" si="115"/>
        <v>2012</v>
      </c>
    </row>
    <row r="1488" spans="1:21" ht="60" hidden="1" x14ac:dyDescent="0.25">
      <c r="A1488">
        <v>1485</v>
      </c>
      <c r="B1488" s="3" t="s">
        <v>1486</v>
      </c>
      <c r="C1488" s="3" t="s">
        <v>5595</v>
      </c>
      <c r="D1488" s="6">
        <v>6700</v>
      </c>
      <c r="E1488" s="8">
        <v>150</v>
      </c>
      <c r="F1488" t="s">
        <v>8220</v>
      </c>
      <c r="G1488" t="s">
        <v>8223</v>
      </c>
      <c r="H1488" t="s">
        <v>8245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2</v>
      </c>
      <c r="P1488">
        <f t="shared" si="117"/>
        <v>50</v>
      </c>
      <c r="Q1488" s="10" t="s">
        <v>8324</v>
      </c>
      <c r="R1488" t="s">
        <v>8345</v>
      </c>
      <c r="S1488" s="14">
        <f t="shared" si="118"/>
        <v>42130.795983796299</v>
      </c>
      <c r="T1488" s="14">
        <f t="shared" si="119"/>
        <v>40752.789710648147</v>
      </c>
      <c r="U1488">
        <f t="shared" si="115"/>
        <v>2015</v>
      </c>
    </row>
    <row r="1489" spans="1:21" ht="60" hidden="1" x14ac:dyDescent="0.25">
      <c r="A1489">
        <v>1486</v>
      </c>
      <c r="B1489" s="3" t="s">
        <v>1487</v>
      </c>
      <c r="C1489" s="3" t="s">
        <v>5596</v>
      </c>
      <c r="D1489" s="6">
        <v>20000</v>
      </c>
      <c r="E1489" s="8">
        <v>48</v>
      </c>
      <c r="F1489" t="s">
        <v>8220</v>
      </c>
      <c r="G1489" t="s">
        <v>8223</v>
      </c>
      <c r="H1489" t="s">
        <v>8245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8273</v>
      </c>
      <c r="O1489">
        <f t="shared" si="116"/>
        <v>0</v>
      </c>
      <c r="P1489">
        <f t="shared" si="117"/>
        <v>16</v>
      </c>
      <c r="Q1489" s="10" t="s">
        <v>8324</v>
      </c>
      <c r="R1489" t="s">
        <v>8345</v>
      </c>
      <c r="S1489" s="14">
        <f t="shared" si="118"/>
        <v>42032.168530092589</v>
      </c>
      <c r="T1489" s="14">
        <f t="shared" si="119"/>
        <v>41838.475219907406</v>
      </c>
      <c r="U1489">
        <f t="shared" si="115"/>
        <v>2015</v>
      </c>
    </row>
    <row r="1490" spans="1:21" ht="45" hidden="1" x14ac:dyDescent="0.25">
      <c r="A1490">
        <v>1487</v>
      </c>
      <c r="B1490" s="3" t="s">
        <v>1488</v>
      </c>
      <c r="C1490" s="3" t="s">
        <v>5597</v>
      </c>
      <c r="D1490" s="6">
        <v>10000</v>
      </c>
      <c r="E1490" s="8">
        <v>0</v>
      </c>
      <c r="F1490" t="s">
        <v>8220</v>
      </c>
      <c r="G1490" t="s">
        <v>8223</v>
      </c>
      <c r="H1490" t="s">
        <v>8245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8273</v>
      </c>
      <c r="O1490">
        <f t="shared" si="116"/>
        <v>0</v>
      </c>
      <c r="P1490">
        <f t="shared" si="117"/>
        <v>0</v>
      </c>
      <c r="Q1490" s="10" t="s">
        <v>8324</v>
      </c>
      <c r="R1490" t="s">
        <v>8345</v>
      </c>
      <c r="S1490" s="14">
        <f t="shared" si="118"/>
        <v>42554.917488425926</v>
      </c>
      <c r="T1490" s="14">
        <f t="shared" si="119"/>
        <v>41444.64261574074</v>
      </c>
      <c r="U1490">
        <f t="shared" si="115"/>
        <v>2016</v>
      </c>
    </row>
    <row r="1491" spans="1:21" ht="45" hidden="1" x14ac:dyDescent="0.25">
      <c r="A1491">
        <v>1488</v>
      </c>
      <c r="B1491" s="3" t="s">
        <v>1489</v>
      </c>
      <c r="C1491" s="3" t="s">
        <v>5598</v>
      </c>
      <c r="D1491" s="6">
        <v>15000</v>
      </c>
      <c r="E1491" s="8">
        <v>360</v>
      </c>
      <c r="F1491" t="s">
        <v>8220</v>
      </c>
      <c r="G1491" t="s">
        <v>8225</v>
      </c>
      <c r="H1491" t="s">
        <v>8247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8273</v>
      </c>
      <c r="O1491">
        <f t="shared" si="116"/>
        <v>2</v>
      </c>
      <c r="P1491">
        <f t="shared" si="117"/>
        <v>60</v>
      </c>
      <c r="Q1491" s="10" t="s">
        <v>8324</v>
      </c>
      <c r="R1491" t="s">
        <v>8345</v>
      </c>
      <c r="S1491" s="14">
        <f t="shared" si="118"/>
        <v>41614.563194444447</v>
      </c>
      <c r="T1491" s="14">
        <f t="shared" si="119"/>
        <v>41840.983541666668</v>
      </c>
      <c r="U1491">
        <f t="shared" si="115"/>
        <v>2013</v>
      </c>
    </row>
    <row r="1492" spans="1:21" ht="45" hidden="1" x14ac:dyDescent="0.25">
      <c r="A1492">
        <v>1489</v>
      </c>
      <c r="B1492" s="3" t="s">
        <v>1490</v>
      </c>
      <c r="C1492" s="3" t="s">
        <v>5599</v>
      </c>
      <c r="D1492" s="6">
        <v>5000</v>
      </c>
      <c r="E1492" s="8">
        <v>0</v>
      </c>
      <c r="F1492" t="s">
        <v>8220</v>
      </c>
      <c r="G1492" t="s">
        <v>8223</v>
      </c>
      <c r="H1492" t="s">
        <v>8245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8273</v>
      </c>
      <c r="O1492">
        <f t="shared" si="116"/>
        <v>0</v>
      </c>
      <c r="P1492">
        <f t="shared" si="117"/>
        <v>0</v>
      </c>
      <c r="Q1492" s="10" t="s">
        <v>8324</v>
      </c>
      <c r="R1492" t="s">
        <v>8345</v>
      </c>
      <c r="S1492" s="14">
        <f t="shared" si="118"/>
        <v>41198.611712962964</v>
      </c>
      <c r="T1492" s="14">
        <f t="shared" si="119"/>
        <v>42527.007326388892</v>
      </c>
      <c r="U1492">
        <f t="shared" si="115"/>
        <v>2012</v>
      </c>
    </row>
    <row r="1493" spans="1:21" ht="45" hidden="1" x14ac:dyDescent="0.25">
      <c r="A1493">
        <v>1490</v>
      </c>
      <c r="B1493" s="3" t="s">
        <v>1491</v>
      </c>
      <c r="C1493" s="3" t="s">
        <v>5600</v>
      </c>
      <c r="D1493" s="6">
        <v>2900</v>
      </c>
      <c r="E1493" s="8">
        <v>895</v>
      </c>
      <c r="F1493" t="s">
        <v>8220</v>
      </c>
      <c r="G1493" t="s">
        <v>8223</v>
      </c>
      <c r="H1493" t="s">
        <v>8245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8273</v>
      </c>
      <c r="O1493">
        <f t="shared" si="116"/>
        <v>31</v>
      </c>
      <c r="P1493">
        <f t="shared" si="117"/>
        <v>47.11</v>
      </c>
      <c r="Q1493" s="10" t="s">
        <v>8324</v>
      </c>
      <c r="R1493" t="s">
        <v>8345</v>
      </c>
      <c r="S1493" s="14">
        <f t="shared" si="118"/>
        <v>41520.561041666668</v>
      </c>
      <c r="T1493" s="14">
        <f t="shared" si="119"/>
        <v>41365.904594907406</v>
      </c>
      <c r="U1493">
        <f t="shared" si="115"/>
        <v>2013</v>
      </c>
    </row>
    <row r="1494" spans="1:21" ht="45" hidden="1" x14ac:dyDescent="0.25">
      <c r="A1494">
        <v>1491</v>
      </c>
      <c r="B1494" s="3" t="s">
        <v>1492</v>
      </c>
      <c r="C1494" s="3" t="s">
        <v>5601</v>
      </c>
      <c r="D1494" s="6">
        <v>1200</v>
      </c>
      <c r="E1494" s="8">
        <v>100</v>
      </c>
      <c r="F1494" t="s">
        <v>8220</v>
      </c>
      <c r="G1494" t="s">
        <v>8223</v>
      </c>
      <c r="H1494" t="s">
        <v>8245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8273</v>
      </c>
      <c r="O1494">
        <f t="shared" si="116"/>
        <v>8</v>
      </c>
      <c r="P1494">
        <f t="shared" si="117"/>
        <v>100</v>
      </c>
      <c r="Q1494" s="10" t="s">
        <v>8324</v>
      </c>
      <c r="R1494" t="s">
        <v>8345</v>
      </c>
      <c r="S1494" s="14">
        <f t="shared" si="118"/>
        <v>41991.713460648149</v>
      </c>
      <c r="T1494" s="14">
        <f t="shared" si="119"/>
        <v>42163.583599537036</v>
      </c>
      <c r="U1494">
        <f t="shared" si="115"/>
        <v>2014</v>
      </c>
    </row>
    <row r="1495" spans="1:21" ht="60" hidden="1" x14ac:dyDescent="0.25">
      <c r="A1495">
        <v>1492</v>
      </c>
      <c r="B1495" s="3" t="s">
        <v>1493</v>
      </c>
      <c r="C1495" s="3" t="s">
        <v>5602</v>
      </c>
      <c r="D1495" s="6">
        <v>4000</v>
      </c>
      <c r="E1495" s="8">
        <v>30</v>
      </c>
      <c r="F1495" t="s">
        <v>8220</v>
      </c>
      <c r="G1495" t="s">
        <v>8223</v>
      </c>
      <c r="H1495" t="s">
        <v>8245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8273</v>
      </c>
      <c r="O1495">
        <f t="shared" si="116"/>
        <v>1</v>
      </c>
      <c r="P1495">
        <f t="shared" si="117"/>
        <v>15</v>
      </c>
      <c r="Q1495" s="10" t="s">
        <v>8324</v>
      </c>
      <c r="R1495" t="s">
        <v>8345</v>
      </c>
      <c r="S1495" s="14">
        <f t="shared" si="118"/>
        <v>40682.884791666671</v>
      </c>
      <c r="T1495" s="14">
        <f t="shared" si="119"/>
        <v>42426.542592592596</v>
      </c>
      <c r="U1495">
        <f t="shared" si="115"/>
        <v>2011</v>
      </c>
    </row>
    <row r="1496" spans="1:21" ht="45" hidden="1" x14ac:dyDescent="0.25">
      <c r="A1496">
        <v>1493</v>
      </c>
      <c r="B1496" s="3" t="s">
        <v>1494</v>
      </c>
      <c r="C1496" s="3" t="s">
        <v>5603</v>
      </c>
      <c r="D1496" s="6">
        <v>2400</v>
      </c>
      <c r="E1496" s="8">
        <v>0</v>
      </c>
      <c r="F1496" t="s">
        <v>8220</v>
      </c>
      <c r="G1496" t="s">
        <v>8223</v>
      </c>
      <c r="H1496" t="s">
        <v>8245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8273</v>
      </c>
      <c r="O1496">
        <f t="shared" si="116"/>
        <v>0</v>
      </c>
      <c r="P1496">
        <f t="shared" si="117"/>
        <v>0</v>
      </c>
      <c r="Q1496" s="10" t="s">
        <v>8324</v>
      </c>
      <c r="R1496" t="s">
        <v>8345</v>
      </c>
      <c r="S1496" s="14">
        <f t="shared" si="118"/>
        <v>41411.866608796299</v>
      </c>
      <c r="T1496" s="14">
        <f t="shared" si="119"/>
        <v>42606.347233796296</v>
      </c>
      <c r="U1496">
        <f t="shared" si="115"/>
        <v>2013</v>
      </c>
    </row>
    <row r="1497" spans="1:21" ht="60" hidden="1" x14ac:dyDescent="0.25">
      <c r="A1497">
        <v>1494</v>
      </c>
      <c r="B1497" s="3" t="s">
        <v>1495</v>
      </c>
      <c r="C1497" s="3" t="s">
        <v>5604</v>
      </c>
      <c r="D1497" s="6">
        <v>5000</v>
      </c>
      <c r="E1497" s="8">
        <v>445</v>
      </c>
      <c r="F1497" t="s">
        <v>8220</v>
      </c>
      <c r="G1497" t="s">
        <v>8223</v>
      </c>
      <c r="H1497" t="s">
        <v>8245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8273</v>
      </c>
      <c r="O1497">
        <f t="shared" si="116"/>
        <v>9</v>
      </c>
      <c r="P1497">
        <f t="shared" si="117"/>
        <v>40.450000000000003</v>
      </c>
      <c r="Q1497" s="10" t="s">
        <v>8324</v>
      </c>
      <c r="R1497" t="s">
        <v>8345</v>
      </c>
      <c r="S1497" s="14">
        <f t="shared" si="118"/>
        <v>42067.722372685181</v>
      </c>
      <c r="T1497" s="14">
        <f t="shared" si="119"/>
        <v>41772.657685185186</v>
      </c>
      <c r="U1497">
        <f t="shared" si="115"/>
        <v>2015</v>
      </c>
    </row>
    <row r="1498" spans="1:21" ht="30" hidden="1" x14ac:dyDescent="0.25">
      <c r="A1498">
        <v>1495</v>
      </c>
      <c r="B1498" s="3" t="s">
        <v>1496</v>
      </c>
      <c r="C1498" s="3" t="s">
        <v>5605</v>
      </c>
      <c r="D1498" s="6">
        <v>2000</v>
      </c>
      <c r="E1498" s="8">
        <v>0</v>
      </c>
      <c r="F1498" t="s">
        <v>8220</v>
      </c>
      <c r="G1498" t="s">
        <v>8223</v>
      </c>
      <c r="H1498" t="s">
        <v>8245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10" t="s">
        <v>8324</v>
      </c>
      <c r="R1498" t="s">
        <v>8345</v>
      </c>
      <c r="S1498" s="14">
        <f t="shared" si="118"/>
        <v>40752.789710648147</v>
      </c>
      <c r="T1498" s="14">
        <f t="shared" si="119"/>
        <v>42414.44332175926</v>
      </c>
      <c r="U1498">
        <f t="shared" si="115"/>
        <v>2011</v>
      </c>
    </row>
    <row r="1499" spans="1:21" ht="45" hidden="1" x14ac:dyDescent="0.25">
      <c r="A1499">
        <v>1496</v>
      </c>
      <c r="B1499" s="3" t="s">
        <v>1497</v>
      </c>
      <c r="C1499" s="3" t="s">
        <v>5606</v>
      </c>
      <c r="D1499" s="6">
        <v>1500</v>
      </c>
      <c r="E1499" s="8">
        <v>0</v>
      </c>
      <c r="F1499" t="s">
        <v>8220</v>
      </c>
      <c r="G1499" t="s">
        <v>8223</v>
      </c>
      <c r="H1499" t="s">
        <v>8245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8273</v>
      </c>
      <c r="O1499">
        <f t="shared" si="116"/>
        <v>0</v>
      </c>
      <c r="P1499">
        <f t="shared" si="117"/>
        <v>0</v>
      </c>
      <c r="Q1499" s="10" t="s">
        <v>8324</v>
      </c>
      <c r="R1499" t="s">
        <v>8345</v>
      </c>
      <c r="S1499" s="14">
        <f t="shared" si="118"/>
        <v>41838.475219907406</v>
      </c>
      <c r="T1499" s="14">
        <f t="shared" si="119"/>
        <v>41814.785925925928</v>
      </c>
      <c r="U1499">
        <f t="shared" si="115"/>
        <v>2014</v>
      </c>
    </row>
    <row r="1500" spans="1:21" ht="60" hidden="1" x14ac:dyDescent="0.25">
      <c r="A1500">
        <v>1497</v>
      </c>
      <c r="B1500" s="3" t="s">
        <v>1498</v>
      </c>
      <c r="C1500" s="3" t="s">
        <v>5607</v>
      </c>
      <c r="D1500" s="6">
        <v>15000</v>
      </c>
      <c r="E1500" s="8">
        <v>1</v>
      </c>
      <c r="F1500" t="s">
        <v>8220</v>
      </c>
      <c r="G1500" t="s">
        <v>8223</v>
      </c>
      <c r="H1500" t="s">
        <v>8245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8273</v>
      </c>
      <c r="O1500">
        <f t="shared" si="116"/>
        <v>0</v>
      </c>
      <c r="P1500">
        <f t="shared" si="117"/>
        <v>1</v>
      </c>
      <c r="Q1500" s="10" t="s">
        <v>8324</v>
      </c>
      <c r="R1500" t="s">
        <v>8345</v>
      </c>
      <c r="S1500" s="14">
        <f t="shared" si="118"/>
        <v>41444.64261574074</v>
      </c>
      <c r="T1500" s="14">
        <f t="shared" si="119"/>
        <v>40254.450335648151</v>
      </c>
      <c r="U1500">
        <f t="shared" si="115"/>
        <v>2013</v>
      </c>
    </row>
    <row r="1501" spans="1:21" ht="60" hidden="1" x14ac:dyDescent="0.25">
      <c r="A1501">
        <v>1498</v>
      </c>
      <c r="B1501" s="3" t="s">
        <v>1499</v>
      </c>
      <c r="C1501" s="3" t="s">
        <v>5608</v>
      </c>
      <c r="D1501" s="6">
        <v>3000</v>
      </c>
      <c r="E1501" s="8">
        <v>57</v>
      </c>
      <c r="F1501" t="s">
        <v>8220</v>
      </c>
      <c r="G1501" t="s">
        <v>8223</v>
      </c>
      <c r="H1501" t="s">
        <v>8245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8273</v>
      </c>
      <c r="O1501">
        <f t="shared" si="116"/>
        <v>2</v>
      </c>
      <c r="P1501">
        <f t="shared" si="117"/>
        <v>19</v>
      </c>
      <c r="Q1501" s="10" t="s">
        <v>8324</v>
      </c>
      <c r="R1501" t="s">
        <v>8345</v>
      </c>
      <c r="S1501" s="14">
        <f t="shared" si="118"/>
        <v>41840.983541666668</v>
      </c>
      <c r="T1501" s="14">
        <f t="shared" si="119"/>
        <v>41786.614363425928</v>
      </c>
      <c r="U1501">
        <f t="shared" si="115"/>
        <v>2014</v>
      </c>
    </row>
    <row r="1502" spans="1:21" ht="60" hidden="1" x14ac:dyDescent="0.25">
      <c r="A1502">
        <v>1499</v>
      </c>
      <c r="B1502" s="3" t="s">
        <v>1500</v>
      </c>
      <c r="C1502" s="3" t="s">
        <v>5609</v>
      </c>
      <c r="D1502" s="6">
        <v>2000</v>
      </c>
      <c r="E1502" s="8">
        <v>5</v>
      </c>
      <c r="F1502" t="s">
        <v>8220</v>
      </c>
      <c r="G1502" t="s">
        <v>8223</v>
      </c>
      <c r="H1502" t="s">
        <v>8245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8273</v>
      </c>
      <c r="O1502">
        <f t="shared" si="116"/>
        <v>0</v>
      </c>
      <c r="P1502">
        <f t="shared" si="117"/>
        <v>5</v>
      </c>
      <c r="Q1502" s="10" t="s">
        <v>8324</v>
      </c>
      <c r="R1502" t="s">
        <v>8345</v>
      </c>
      <c r="S1502" s="14">
        <f t="shared" si="118"/>
        <v>42527.007326388892</v>
      </c>
      <c r="T1502" s="14">
        <f t="shared" si="119"/>
        <v>42751.533391203702</v>
      </c>
      <c r="U1502">
        <f t="shared" si="115"/>
        <v>2016</v>
      </c>
    </row>
    <row r="1503" spans="1:21" ht="60" hidden="1" x14ac:dyDescent="0.25">
      <c r="A1503">
        <v>1500</v>
      </c>
      <c r="B1503" s="3" t="s">
        <v>1501</v>
      </c>
      <c r="C1503" s="3" t="s">
        <v>5610</v>
      </c>
      <c r="D1503" s="6">
        <v>2800</v>
      </c>
      <c r="E1503" s="8">
        <v>701</v>
      </c>
      <c r="F1503" t="s">
        <v>8220</v>
      </c>
      <c r="G1503" t="s">
        <v>8223</v>
      </c>
      <c r="H1503" t="s">
        <v>8245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8273</v>
      </c>
      <c r="O1503">
        <f t="shared" si="116"/>
        <v>25</v>
      </c>
      <c r="P1503">
        <f t="shared" si="117"/>
        <v>46.73</v>
      </c>
      <c r="Q1503" s="10" t="s">
        <v>8324</v>
      </c>
      <c r="R1503" t="s">
        <v>8345</v>
      </c>
      <c r="S1503" s="14">
        <f t="shared" si="118"/>
        <v>41365.904594907406</v>
      </c>
      <c r="T1503" s="14">
        <f t="shared" si="119"/>
        <v>41809.385162037033</v>
      </c>
      <c r="U1503">
        <f t="shared" si="115"/>
        <v>2013</v>
      </c>
    </row>
    <row r="1504" spans="1:21" ht="45" hidden="1" x14ac:dyDescent="0.25">
      <c r="A1504">
        <v>1501</v>
      </c>
      <c r="B1504" s="3" t="s">
        <v>1502</v>
      </c>
      <c r="C1504" s="3" t="s">
        <v>5611</v>
      </c>
      <c r="D1504" s="6">
        <v>52000</v>
      </c>
      <c r="E1504" s="8">
        <v>86492</v>
      </c>
      <c r="F1504" t="s">
        <v>8218</v>
      </c>
      <c r="G1504" t="s">
        <v>8228</v>
      </c>
      <c r="H1504" t="s">
        <v>8250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8283</v>
      </c>
      <c r="O1504">
        <f t="shared" si="116"/>
        <v>166</v>
      </c>
      <c r="P1504">
        <f t="shared" si="117"/>
        <v>97.73</v>
      </c>
      <c r="Q1504" s="10" t="s">
        <v>8314</v>
      </c>
      <c r="R1504" t="s">
        <v>8315</v>
      </c>
      <c r="S1504" s="14">
        <f t="shared" si="118"/>
        <v>42163.583599537036</v>
      </c>
      <c r="T1504" s="14">
        <f t="shared" si="119"/>
        <v>42296.583379629628</v>
      </c>
      <c r="U1504">
        <f t="shared" si="115"/>
        <v>2015</v>
      </c>
    </row>
    <row r="1505" spans="1:21" ht="60" hidden="1" x14ac:dyDescent="0.25">
      <c r="A1505">
        <v>1502</v>
      </c>
      <c r="B1505" s="3" t="s">
        <v>1503</v>
      </c>
      <c r="C1505" s="3" t="s">
        <v>5612</v>
      </c>
      <c r="D1505" s="6">
        <v>22000</v>
      </c>
      <c r="E1505" s="8">
        <v>22318</v>
      </c>
      <c r="F1505" t="s">
        <v>8218</v>
      </c>
      <c r="G1505" t="s">
        <v>8224</v>
      </c>
      <c r="H1505" t="s">
        <v>8246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8283</v>
      </c>
      <c r="O1505">
        <f t="shared" si="116"/>
        <v>101</v>
      </c>
      <c r="P1505">
        <f t="shared" si="117"/>
        <v>67.84</v>
      </c>
      <c r="Q1505" s="10" t="s">
        <v>8314</v>
      </c>
      <c r="R1505" t="s">
        <v>8315</v>
      </c>
      <c r="S1505" s="14">
        <f t="shared" si="118"/>
        <v>42426.542592592596</v>
      </c>
      <c r="T1505" s="14">
        <f t="shared" si="119"/>
        <v>42741.684479166666</v>
      </c>
      <c r="U1505">
        <f t="shared" si="115"/>
        <v>2016</v>
      </c>
    </row>
    <row r="1506" spans="1:21" ht="60" hidden="1" x14ac:dyDescent="0.25">
      <c r="A1506">
        <v>1503</v>
      </c>
      <c r="B1506" s="3" t="s">
        <v>1504</v>
      </c>
      <c r="C1506" s="3" t="s">
        <v>5613</v>
      </c>
      <c r="D1506" s="6">
        <v>3750</v>
      </c>
      <c r="E1506" s="8">
        <v>4045.93</v>
      </c>
      <c r="F1506" t="s">
        <v>8218</v>
      </c>
      <c r="G1506" t="s">
        <v>8241</v>
      </c>
      <c r="H1506" t="s">
        <v>8248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8283</v>
      </c>
      <c r="O1506">
        <f t="shared" si="116"/>
        <v>108</v>
      </c>
      <c r="P1506">
        <f t="shared" si="117"/>
        <v>56.98</v>
      </c>
      <c r="Q1506" s="10" t="s">
        <v>8314</v>
      </c>
      <c r="R1506" t="s">
        <v>8315</v>
      </c>
      <c r="S1506" s="14">
        <f t="shared" si="118"/>
        <v>42606.347233796296</v>
      </c>
      <c r="T1506" s="14">
        <f t="shared" si="119"/>
        <v>41806.637337962966</v>
      </c>
      <c r="U1506">
        <f t="shared" si="115"/>
        <v>2016</v>
      </c>
    </row>
    <row r="1507" spans="1:21" ht="45" hidden="1" x14ac:dyDescent="0.25">
      <c r="A1507">
        <v>1504</v>
      </c>
      <c r="B1507" s="3" t="s">
        <v>1505</v>
      </c>
      <c r="C1507" s="3" t="s">
        <v>5614</v>
      </c>
      <c r="D1507" s="6">
        <v>6500</v>
      </c>
      <c r="E1507" s="8">
        <v>18066</v>
      </c>
      <c r="F1507" t="s">
        <v>8218</v>
      </c>
      <c r="G1507" t="s">
        <v>8224</v>
      </c>
      <c r="H1507" t="s">
        <v>8246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8283</v>
      </c>
      <c r="O1507">
        <f t="shared" si="116"/>
        <v>278</v>
      </c>
      <c r="P1507">
        <f t="shared" si="117"/>
        <v>67.16</v>
      </c>
      <c r="Q1507" s="10" t="s">
        <v>8314</v>
      </c>
      <c r="R1507" t="s">
        <v>8315</v>
      </c>
      <c r="S1507" s="14">
        <f t="shared" si="118"/>
        <v>41772.657685185186</v>
      </c>
      <c r="T1507" s="14">
        <f t="shared" si="119"/>
        <v>42234.597685185188</v>
      </c>
      <c r="U1507">
        <f t="shared" si="115"/>
        <v>2014</v>
      </c>
    </row>
    <row r="1508" spans="1:21" ht="60" hidden="1" x14ac:dyDescent="0.25">
      <c r="A1508">
        <v>1505</v>
      </c>
      <c r="B1508" s="3" t="s">
        <v>1506</v>
      </c>
      <c r="C1508" s="3" t="s">
        <v>5615</v>
      </c>
      <c r="D1508" s="6">
        <v>16000</v>
      </c>
      <c r="E1508" s="8">
        <v>16573</v>
      </c>
      <c r="F1508" t="s">
        <v>8218</v>
      </c>
      <c r="G1508" t="s">
        <v>8235</v>
      </c>
      <c r="H1508" t="s">
        <v>8248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8283</v>
      </c>
      <c r="O1508">
        <f t="shared" si="116"/>
        <v>104</v>
      </c>
      <c r="P1508">
        <f t="shared" si="117"/>
        <v>48.04</v>
      </c>
      <c r="Q1508" s="10" t="s">
        <v>8314</v>
      </c>
      <c r="R1508" t="s">
        <v>8315</v>
      </c>
      <c r="S1508" s="14">
        <f t="shared" si="118"/>
        <v>42414.44332175926</v>
      </c>
      <c r="T1508" s="14">
        <f t="shared" si="119"/>
        <v>42415.253437499996</v>
      </c>
      <c r="U1508">
        <f t="shared" si="115"/>
        <v>2016</v>
      </c>
    </row>
    <row r="1509" spans="1:21" ht="45" hidden="1" x14ac:dyDescent="0.25">
      <c r="A1509">
        <v>1506</v>
      </c>
      <c r="B1509" s="3" t="s">
        <v>1507</v>
      </c>
      <c r="C1509" s="3" t="s">
        <v>5616</v>
      </c>
      <c r="D1509" s="6">
        <v>1500</v>
      </c>
      <c r="E1509" s="8">
        <v>1671</v>
      </c>
      <c r="F1509" t="s">
        <v>8218</v>
      </c>
      <c r="G1509" t="s">
        <v>8224</v>
      </c>
      <c r="H1509" t="s">
        <v>8246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8283</v>
      </c>
      <c r="O1509">
        <f t="shared" si="116"/>
        <v>111</v>
      </c>
      <c r="P1509">
        <f t="shared" si="117"/>
        <v>38.86</v>
      </c>
      <c r="Q1509" s="10" t="s">
        <v>8314</v>
      </c>
      <c r="R1509" t="s">
        <v>8315</v>
      </c>
      <c r="S1509" s="14">
        <f t="shared" si="118"/>
        <v>41814.785925925928</v>
      </c>
      <c r="T1509" s="14">
        <f t="shared" si="119"/>
        <v>42619.466342592597</v>
      </c>
      <c r="U1509">
        <f t="shared" si="115"/>
        <v>2014</v>
      </c>
    </row>
    <row r="1510" spans="1:21" ht="60" hidden="1" x14ac:dyDescent="0.25">
      <c r="A1510">
        <v>1507</v>
      </c>
      <c r="B1510" s="3" t="s">
        <v>1508</v>
      </c>
      <c r="C1510" s="3" t="s">
        <v>5617</v>
      </c>
      <c r="D1510" s="6">
        <v>1200</v>
      </c>
      <c r="E1510" s="8">
        <v>2580</v>
      </c>
      <c r="F1510" t="s">
        <v>8218</v>
      </c>
      <c r="G1510" t="s">
        <v>8223</v>
      </c>
      <c r="H1510" t="s">
        <v>8245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8283</v>
      </c>
      <c r="O1510">
        <f t="shared" si="116"/>
        <v>215</v>
      </c>
      <c r="P1510">
        <f t="shared" si="117"/>
        <v>78.180000000000007</v>
      </c>
      <c r="Q1510" s="10" t="s">
        <v>8314</v>
      </c>
      <c r="R1510" t="s">
        <v>8315</v>
      </c>
      <c r="S1510" s="14">
        <f t="shared" si="118"/>
        <v>40254.450335648151</v>
      </c>
      <c r="T1510" s="14">
        <f t="shared" si="119"/>
        <v>41948.56658564815</v>
      </c>
      <c r="U1510">
        <f t="shared" si="115"/>
        <v>2010</v>
      </c>
    </row>
    <row r="1511" spans="1:21" ht="45" hidden="1" x14ac:dyDescent="0.25">
      <c r="A1511">
        <v>1508</v>
      </c>
      <c r="B1511" s="3" t="s">
        <v>1509</v>
      </c>
      <c r="C1511" s="3" t="s">
        <v>5618</v>
      </c>
      <c r="D1511" s="6">
        <v>18500</v>
      </c>
      <c r="E1511" s="8">
        <v>20491</v>
      </c>
      <c r="F1511" t="s">
        <v>8218</v>
      </c>
      <c r="G1511" t="s">
        <v>8223</v>
      </c>
      <c r="H1511" t="s">
        <v>8245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8283</v>
      </c>
      <c r="O1511">
        <f t="shared" si="116"/>
        <v>111</v>
      </c>
      <c r="P1511">
        <f t="shared" si="117"/>
        <v>97.11</v>
      </c>
      <c r="Q1511" s="10" t="s">
        <v>8314</v>
      </c>
      <c r="R1511" t="s">
        <v>8315</v>
      </c>
      <c r="S1511" s="14">
        <f t="shared" si="118"/>
        <v>41786.614363425928</v>
      </c>
      <c r="T1511" s="14">
        <f t="shared" si="119"/>
        <v>41760.8200462963</v>
      </c>
      <c r="U1511">
        <f t="shared" si="115"/>
        <v>2014</v>
      </c>
    </row>
    <row r="1512" spans="1:21" ht="60" hidden="1" x14ac:dyDescent="0.25">
      <c r="A1512">
        <v>1509</v>
      </c>
      <c r="B1512" s="3" t="s">
        <v>1510</v>
      </c>
      <c r="C1512" s="3" t="s">
        <v>5619</v>
      </c>
      <c r="D1512" s="6">
        <v>17500</v>
      </c>
      <c r="E1512" s="8">
        <v>21637.22</v>
      </c>
      <c r="F1512" t="s">
        <v>8218</v>
      </c>
      <c r="G1512" t="s">
        <v>8235</v>
      </c>
      <c r="H1512" t="s">
        <v>8248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8283</v>
      </c>
      <c r="O1512">
        <f t="shared" si="116"/>
        <v>124</v>
      </c>
      <c r="P1512">
        <f t="shared" si="117"/>
        <v>110.39</v>
      </c>
      <c r="Q1512" s="10" t="s">
        <v>8314</v>
      </c>
      <c r="R1512" t="s">
        <v>8315</v>
      </c>
      <c r="S1512" s="14">
        <f t="shared" si="118"/>
        <v>42751.533391203702</v>
      </c>
      <c r="T1512" s="14">
        <f t="shared" si="119"/>
        <v>41782.741701388892</v>
      </c>
      <c r="U1512">
        <f t="shared" si="115"/>
        <v>2017</v>
      </c>
    </row>
    <row r="1513" spans="1:21" ht="60" hidden="1" x14ac:dyDescent="0.25">
      <c r="A1513">
        <v>1510</v>
      </c>
      <c r="B1513" s="3" t="s">
        <v>1511</v>
      </c>
      <c r="C1513" s="3" t="s">
        <v>5620</v>
      </c>
      <c r="D1513" s="6">
        <v>16000</v>
      </c>
      <c r="E1513" s="8">
        <v>16165.6</v>
      </c>
      <c r="F1513" t="s">
        <v>8218</v>
      </c>
      <c r="G1513" t="s">
        <v>8224</v>
      </c>
      <c r="H1513" t="s">
        <v>8246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8283</v>
      </c>
      <c r="O1513">
        <f t="shared" si="116"/>
        <v>101</v>
      </c>
      <c r="P1513">
        <f t="shared" si="117"/>
        <v>39.92</v>
      </c>
      <c r="Q1513" s="10" t="s">
        <v>8314</v>
      </c>
      <c r="R1513" t="s">
        <v>8315</v>
      </c>
      <c r="S1513" s="14">
        <f t="shared" si="118"/>
        <v>41809.385162037033</v>
      </c>
      <c r="T1513" s="14">
        <f t="shared" si="119"/>
        <v>41955.857789351852</v>
      </c>
      <c r="U1513">
        <f t="shared" si="115"/>
        <v>2014</v>
      </c>
    </row>
    <row r="1514" spans="1:21" ht="60" hidden="1" x14ac:dyDescent="0.25">
      <c r="A1514">
        <v>1511</v>
      </c>
      <c r="B1514" s="3" t="s">
        <v>1512</v>
      </c>
      <c r="C1514" s="3" t="s">
        <v>5621</v>
      </c>
      <c r="D1514" s="6">
        <v>14000</v>
      </c>
      <c r="E1514" s="8">
        <v>15651</v>
      </c>
      <c r="F1514" t="s">
        <v>8218</v>
      </c>
      <c r="G1514" t="s">
        <v>8223</v>
      </c>
      <c r="H1514" t="s">
        <v>8245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8283</v>
      </c>
      <c r="O1514">
        <f t="shared" si="116"/>
        <v>112</v>
      </c>
      <c r="P1514">
        <f t="shared" si="117"/>
        <v>75.98</v>
      </c>
      <c r="Q1514" s="10" t="s">
        <v>8314</v>
      </c>
      <c r="R1514" t="s">
        <v>8315</v>
      </c>
      <c r="S1514" s="14">
        <f t="shared" si="118"/>
        <v>42296.583379629628</v>
      </c>
      <c r="T1514" s="14">
        <f t="shared" si="119"/>
        <v>42493.167719907404</v>
      </c>
      <c r="U1514">
        <f t="shared" si="115"/>
        <v>2015</v>
      </c>
    </row>
    <row r="1515" spans="1:21" ht="60" hidden="1" x14ac:dyDescent="0.25">
      <c r="A1515">
        <v>1512</v>
      </c>
      <c r="B1515" s="3" t="s">
        <v>1513</v>
      </c>
      <c r="C1515" s="3" t="s">
        <v>5622</v>
      </c>
      <c r="D1515" s="6">
        <v>3500</v>
      </c>
      <c r="E1515" s="8">
        <v>19557</v>
      </c>
      <c r="F1515" t="s">
        <v>8218</v>
      </c>
      <c r="G1515" t="s">
        <v>8223</v>
      </c>
      <c r="H1515" t="s">
        <v>8245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8283</v>
      </c>
      <c r="O1515">
        <f t="shared" si="116"/>
        <v>559</v>
      </c>
      <c r="P1515">
        <f t="shared" si="117"/>
        <v>58.38</v>
      </c>
      <c r="Q1515" s="10" t="s">
        <v>8314</v>
      </c>
      <c r="R1515" t="s">
        <v>8315</v>
      </c>
      <c r="S1515" s="14">
        <f t="shared" si="118"/>
        <v>42741.684479166666</v>
      </c>
      <c r="T1515" s="14">
        <f t="shared" si="119"/>
        <v>41899.830312500002</v>
      </c>
      <c r="U1515">
        <f t="shared" si="115"/>
        <v>2017</v>
      </c>
    </row>
    <row r="1516" spans="1:21" ht="45" hidden="1" x14ac:dyDescent="0.25">
      <c r="A1516">
        <v>1513</v>
      </c>
      <c r="B1516" s="3" t="s">
        <v>1514</v>
      </c>
      <c r="C1516" s="3" t="s">
        <v>5623</v>
      </c>
      <c r="D1516" s="6">
        <v>8000</v>
      </c>
      <c r="E1516" s="8">
        <v>12001.5</v>
      </c>
      <c r="F1516" t="s">
        <v>8218</v>
      </c>
      <c r="G1516" t="s">
        <v>8224</v>
      </c>
      <c r="H1516" t="s">
        <v>8246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8283</v>
      </c>
      <c r="O1516">
        <f t="shared" si="116"/>
        <v>150</v>
      </c>
      <c r="P1516">
        <f t="shared" si="117"/>
        <v>55.82</v>
      </c>
      <c r="Q1516" s="10" t="s">
        <v>8314</v>
      </c>
      <c r="R1516" t="s">
        <v>8315</v>
      </c>
      <c r="S1516" s="14">
        <f t="shared" si="118"/>
        <v>41806.637337962966</v>
      </c>
      <c r="T1516" s="14">
        <f t="shared" si="119"/>
        <v>41964.751342592594</v>
      </c>
      <c r="U1516">
        <f t="shared" si="115"/>
        <v>2014</v>
      </c>
    </row>
    <row r="1517" spans="1:21" ht="45" hidden="1" x14ac:dyDescent="0.25">
      <c r="A1517">
        <v>1514</v>
      </c>
      <c r="B1517" s="3" t="s">
        <v>1515</v>
      </c>
      <c r="C1517" s="3" t="s">
        <v>5624</v>
      </c>
      <c r="D1517" s="6">
        <v>25000</v>
      </c>
      <c r="E1517" s="8">
        <v>26619</v>
      </c>
      <c r="F1517" t="s">
        <v>8218</v>
      </c>
      <c r="G1517" t="s">
        <v>8223</v>
      </c>
      <c r="H1517" t="s">
        <v>8245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8283</v>
      </c>
      <c r="O1517">
        <f t="shared" si="116"/>
        <v>106</v>
      </c>
      <c r="P1517">
        <f t="shared" si="117"/>
        <v>151.24</v>
      </c>
      <c r="Q1517" s="10" t="s">
        <v>8314</v>
      </c>
      <c r="R1517" t="s">
        <v>8315</v>
      </c>
      <c r="S1517" s="14">
        <f t="shared" si="118"/>
        <v>42234.597685185188</v>
      </c>
      <c r="T1517" s="14">
        <f t="shared" si="119"/>
        <v>42756.501041666663</v>
      </c>
      <c r="U1517">
        <f t="shared" si="115"/>
        <v>2015</v>
      </c>
    </row>
    <row r="1518" spans="1:21" ht="60" hidden="1" x14ac:dyDescent="0.25">
      <c r="A1518">
        <v>1515</v>
      </c>
      <c r="B1518" s="3" t="s">
        <v>1516</v>
      </c>
      <c r="C1518" s="3" t="s">
        <v>5625</v>
      </c>
      <c r="D1518" s="6">
        <v>300000</v>
      </c>
      <c r="E1518" s="8">
        <v>471567</v>
      </c>
      <c r="F1518" t="s">
        <v>8218</v>
      </c>
      <c r="G1518" t="s">
        <v>8233</v>
      </c>
      <c r="H1518" t="s">
        <v>8253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8283</v>
      </c>
      <c r="O1518">
        <f t="shared" si="116"/>
        <v>157</v>
      </c>
      <c r="P1518">
        <f t="shared" si="117"/>
        <v>849.67</v>
      </c>
      <c r="Q1518" s="10" t="s">
        <v>8314</v>
      </c>
      <c r="R1518" t="s">
        <v>8315</v>
      </c>
      <c r="S1518" s="14">
        <f t="shared" si="118"/>
        <v>42415.253437499996</v>
      </c>
      <c r="T1518" s="14">
        <f t="shared" si="119"/>
        <v>42570.702986111108</v>
      </c>
      <c r="U1518">
        <f t="shared" si="115"/>
        <v>2016</v>
      </c>
    </row>
    <row r="1519" spans="1:21" ht="45" hidden="1" x14ac:dyDescent="0.25">
      <c r="A1519">
        <v>1516</v>
      </c>
      <c r="B1519" s="3" t="s">
        <v>1517</v>
      </c>
      <c r="C1519" s="3" t="s">
        <v>5626</v>
      </c>
      <c r="D1519" s="6">
        <v>17000</v>
      </c>
      <c r="E1519" s="8">
        <v>18472</v>
      </c>
      <c r="F1519" t="s">
        <v>8218</v>
      </c>
      <c r="G1519" t="s">
        <v>8223</v>
      </c>
      <c r="H1519" t="s">
        <v>8245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8283</v>
      </c>
      <c r="O1519">
        <f t="shared" si="116"/>
        <v>109</v>
      </c>
      <c r="P1519">
        <f t="shared" si="117"/>
        <v>159.24</v>
      </c>
      <c r="Q1519" s="10" t="s">
        <v>8314</v>
      </c>
      <c r="R1519" t="s">
        <v>8315</v>
      </c>
      <c r="S1519" s="14">
        <f t="shared" si="118"/>
        <v>42619.466342592597</v>
      </c>
      <c r="T1519" s="14">
        <f t="shared" si="119"/>
        <v>42339.276006944448</v>
      </c>
      <c r="U1519">
        <f t="shared" si="115"/>
        <v>2016</v>
      </c>
    </row>
    <row r="1520" spans="1:21" ht="60" hidden="1" x14ac:dyDescent="0.25">
      <c r="A1520">
        <v>1517</v>
      </c>
      <c r="B1520" s="3" t="s">
        <v>1518</v>
      </c>
      <c r="C1520" s="3" t="s">
        <v>5627</v>
      </c>
      <c r="D1520" s="6">
        <v>15000</v>
      </c>
      <c r="E1520" s="8">
        <v>24297</v>
      </c>
      <c r="F1520" t="s">
        <v>8218</v>
      </c>
      <c r="G1520" t="s">
        <v>8223</v>
      </c>
      <c r="H1520" t="s">
        <v>8245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8283</v>
      </c>
      <c r="O1520">
        <f t="shared" si="116"/>
        <v>162</v>
      </c>
      <c r="P1520">
        <f t="shared" si="117"/>
        <v>39.51</v>
      </c>
      <c r="Q1520" s="10" t="s">
        <v>8314</v>
      </c>
      <c r="R1520" t="s">
        <v>8315</v>
      </c>
      <c r="S1520" s="14">
        <f t="shared" si="118"/>
        <v>41948.56658564815</v>
      </c>
      <c r="T1520" s="14">
        <f t="shared" si="119"/>
        <v>42780.600532407407</v>
      </c>
      <c r="U1520">
        <f t="shared" si="115"/>
        <v>2014</v>
      </c>
    </row>
    <row r="1521" spans="1:21" ht="30" hidden="1" x14ac:dyDescent="0.25">
      <c r="A1521">
        <v>1518</v>
      </c>
      <c r="B1521" s="3" t="s">
        <v>1519</v>
      </c>
      <c r="C1521" s="3" t="s">
        <v>5628</v>
      </c>
      <c r="D1521" s="6">
        <v>15000</v>
      </c>
      <c r="E1521" s="8">
        <v>30805</v>
      </c>
      <c r="F1521" t="s">
        <v>8218</v>
      </c>
      <c r="G1521" t="s">
        <v>8223</v>
      </c>
      <c r="H1521" t="s">
        <v>8245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8283</v>
      </c>
      <c r="O1521">
        <f t="shared" si="116"/>
        <v>205</v>
      </c>
      <c r="P1521">
        <f t="shared" si="117"/>
        <v>130.53</v>
      </c>
      <c r="Q1521" s="10" t="s">
        <v>8314</v>
      </c>
      <c r="R1521" t="s">
        <v>8315</v>
      </c>
      <c r="S1521" s="14">
        <f t="shared" si="118"/>
        <v>41760.8200462963</v>
      </c>
      <c r="T1521" s="14">
        <f t="shared" si="119"/>
        <v>42736.732893518521</v>
      </c>
      <c r="U1521">
        <f t="shared" si="115"/>
        <v>2014</v>
      </c>
    </row>
    <row r="1522" spans="1:21" ht="60" hidden="1" x14ac:dyDescent="0.25">
      <c r="A1522">
        <v>1519</v>
      </c>
      <c r="B1522" s="3" t="s">
        <v>1520</v>
      </c>
      <c r="C1522" s="3" t="s">
        <v>5629</v>
      </c>
      <c r="D1522" s="6">
        <v>9000</v>
      </c>
      <c r="E1522" s="8">
        <v>9302.75</v>
      </c>
      <c r="F1522" t="s">
        <v>8218</v>
      </c>
      <c r="G1522" t="s">
        <v>8223</v>
      </c>
      <c r="H1522" t="s">
        <v>8245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8283</v>
      </c>
      <c r="O1522">
        <f t="shared" si="116"/>
        <v>103</v>
      </c>
      <c r="P1522">
        <f t="shared" si="117"/>
        <v>64.16</v>
      </c>
      <c r="Q1522" s="10" t="s">
        <v>8314</v>
      </c>
      <c r="R1522" t="s">
        <v>8315</v>
      </c>
      <c r="S1522" s="14">
        <f t="shared" si="118"/>
        <v>41782.741701388892</v>
      </c>
      <c r="T1522" s="14">
        <f t="shared" si="119"/>
        <v>42052.628703703704</v>
      </c>
      <c r="U1522">
        <f t="shared" si="115"/>
        <v>2014</v>
      </c>
    </row>
    <row r="1523" spans="1:21" ht="45" hidden="1" x14ac:dyDescent="0.25">
      <c r="A1523">
        <v>1520</v>
      </c>
      <c r="B1523" s="3" t="s">
        <v>1521</v>
      </c>
      <c r="C1523" s="3" t="s">
        <v>5630</v>
      </c>
      <c r="D1523" s="6">
        <v>18000</v>
      </c>
      <c r="E1523" s="8">
        <v>18625</v>
      </c>
      <c r="F1523" t="s">
        <v>8218</v>
      </c>
      <c r="G1523" t="s">
        <v>8223</v>
      </c>
      <c r="H1523" t="s">
        <v>8245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8283</v>
      </c>
      <c r="O1523">
        <f t="shared" si="116"/>
        <v>103</v>
      </c>
      <c r="P1523">
        <f t="shared" si="117"/>
        <v>111.53</v>
      </c>
      <c r="Q1523" s="10" t="s">
        <v>8314</v>
      </c>
      <c r="R1523" t="s">
        <v>8315</v>
      </c>
      <c r="S1523" s="14">
        <f t="shared" si="118"/>
        <v>41955.857789351852</v>
      </c>
      <c r="T1523" s="14">
        <f t="shared" si="119"/>
        <v>42275.767303240747</v>
      </c>
      <c r="U1523">
        <f t="shared" si="115"/>
        <v>2014</v>
      </c>
    </row>
    <row r="1524" spans="1:21" ht="45" hidden="1" x14ac:dyDescent="0.25">
      <c r="A1524">
        <v>1521</v>
      </c>
      <c r="B1524" s="3" t="s">
        <v>1522</v>
      </c>
      <c r="C1524" s="3" t="s">
        <v>5631</v>
      </c>
      <c r="D1524" s="6">
        <v>37500</v>
      </c>
      <c r="E1524" s="8">
        <v>40055</v>
      </c>
      <c r="F1524" t="s">
        <v>8218</v>
      </c>
      <c r="G1524" t="s">
        <v>8223</v>
      </c>
      <c r="H1524" t="s">
        <v>8245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8283</v>
      </c>
      <c r="O1524">
        <f t="shared" si="116"/>
        <v>107</v>
      </c>
      <c r="P1524">
        <f t="shared" si="117"/>
        <v>170.45</v>
      </c>
      <c r="Q1524" s="10" t="s">
        <v>8314</v>
      </c>
      <c r="R1524" t="s">
        <v>8315</v>
      </c>
      <c r="S1524" s="14">
        <f t="shared" si="118"/>
        <v>42493.167719907404</v>
      </c>
      <c r="T1524" s="14">
        <f t="shared" si="119"/>
        <v>41941.802384259259</v>
      </c>
      <c r="U1524">
        <f t="shared" si="115"/>
        <v>2016</v>
      </c>
    </row>
    <row r="1525" spans="1:21" ht="60" hidden="1" x14ac:dyDescent="0.25">
      <c r="A1525">
        <v>1522</v>
      </c>
      <c r="B1525" s="3" t="s">
        <v>1523</v>
      </c>
      <c r="C1525" s="3" t="s">
        <v>5632</v>
      </c>
      <c r="D1525" s="6">
        <v>43500</v>
      </c>
      <c r="E1525" s="8">
        <v>60450.1</v>
      </c>
      <c r="F1525" t="s">
        <v>8218</v>
      </c>
      <c r="G1525" t="s">
        <v>8223</v>
      </c>
      <c r="H1525" t="s">
        <v>8245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8283</v>
      </c>
      <c r="O1525">
        <f t="shared" si="116"/>
        <v>139</v>
      </c>
      <c r="P1525">
        <f t="shared" si="117"/>
        <v>133.74</v>
      </c>
      <c r="Q1525" s="10" t="s">
        <v>8314</v>
      </c>
      <c r="R1525" t="s">
        <v>8315</v>
      </c>
      <c r="S1525" s="14">
        <f t="shared" si="118"/>
        <v>41899.830312500002</v>
      </c>
      <c r="T1525" s="14">
        <f t="shared" si="119"/>
        <v>42391.475289351853</v>
      </c>
      <c r="U1525">
        <f t="shared" si="115"/>
        <v>2014</v>
      </c>
    </row>
    <row r="1526" spans="1:21" ht="60" hidden="1" x14ac:dyDescent="0.25">
      <c r="A1526">
        <v>1523</v>
      </c>
      <c r="B1526" s="3" t="s">
        <v>1524</v>
      </c>
      <c r="C1526" s="3" t="s">
        <v>5633</v>
      </c>
      <c r="D1526" s="6">
        <v>18500</v>
      </c>
      <c r="E1526" s="8">
        <v>23096</v>
      </c>
      <c r="F1526" t="s">
        <v>8218</v>
      </c>
      <c r="G1526" t="s">
        <v>8223</v>
      </c>
      <c r="H1526" t="s">
        <v>8245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8283</v>
      </c>
      <c r="O1526">
        <f t="shared" si="116"/>
        <v>125</v>
      </c>
      <c r="P1526">
        <f t="shared" si="117"/>
        <v>95.83</v>
      </c>
      <c r="Q1526" s="10" t="s">
        <v>8314</v>
      </c>
      <c r="R1526" t="s">
        <v>8315</v>
      </c>
      <c r="S1526" s="14">
        <f t="shared" si="118"/>
        <v>41964.751342592594</v>
      </c>
      <c r="T1526" s="14">
        <f t="shared" si="119"/>
        <v>42443.00204861111</v>
      </c>
      <c r="U1526">
        <f t="shared" si="115"/>
        <v>2014</v>
      </c>
    </row>
    <row r="1527" spans="1:21" ht="45" hidden="1" x14ac:dyDescent="0.25">
      <c r="A1527">
        <v>1524</v>
      </c>
      <c r="B1527" s="3" t="s">
        <v>1525</v>
      </c>
      <c r="C1527" s="3" t="s">
        <v>5634</v>
      </c>
      <c r="D1527" s="6">
        <v>3000</v>
      </c>
      <c r="E1527" s="8">
        <v>6210</v>
      </c>
      <c r="F1527" t="s">
        <v>8218</v>
      </c>
      <c r="G1527" t="s">
        <v>8234</v>
      </c>
      <c r="H1527" t="s">
        <v>8254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8283</v>
      </c>
      <c r="O1527">
        <f t="shared" si="116"/>
        <v>207</v>
      </c>
      <c r="P1527">
        <f t="shared" si="117"/>
        <v>221.79</v>
      </c>
      <c r="Q1527" s="10" t="s">
        <v>8314</v>
      </c>
      <c r="R1527" t="s">
        <v>8315</v>
      </c>
      <c r="S1527" s="14">
        <f t="shared" si="118"/>
        <v>42756.501041666663</v>
      </c>
      <c r="T1527" s="14">
        <f t="shared" si="119"/>
        <v>42221.67432870371</v>
      </c>
      <c r="U1527">
        <f t="shared" si="115"/>
        <v>2017</v>
      </c>
    </row>
    <row r="1528" spans="1:21" ht="60" hidden="1" x14ac:dyDescent="0.25">
      <c r="A1528">
        <v>1525</v>
      </c>
      <c r="B1528" s="3" t="s">
        <v>1526</v>
      </c>
      <c r="C1528" s="3" t="s">
        <v>5635</v>
      </c>
      <c r="D1528" s="6">
        <v>2600</v>
      </c>
      <c r="E1528" s="8">
        <v>4524.1499999999996</v>
      </c>
      <c r="F1528" t="s">
        <v>8218</v>
      </c>
      <c r="G1528" t="s">
        <v>8223</v>
      </c>
      <c r="H1528" t="s">
        <v>8245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8283</v>
      </c>
      <c r="O1528">
        <f t="shared" si="116"/>
        <v>174</v>
      </c>
      <c r="P1528">
        <f t="shared" si="117"/>
        <v>32.32</v>
      </c>
      <c r="Q1528" s="10" t="s">
        <v>8314</v>
      </c>
      <c r="R1528" t="s">
        <v>8315</v>
      </c>
      <c r="S1528" s="14">
        <f t="shared" si="118"/>
        <v>42570.702986111108</v>
      </c>
      <c r="T1528" s="14">
        <f t="shared" si="119"/>
        <v>42484.829062500001</v>
      </c>
      <c r="U1528">
        <f t="shared" si="115"/>
        <v>2016</v>
      </c>
    </row>
    <row r="1529" spans="1:21" ht="60" hidden="1" x14ac:dyDescent="0.25">
      <c r="A1529">
        <v>1526</v>
      </c>
      <c r="B1529" s="3" t="s">
        <v>1527</v>
      </c>
      <c r="C1529" s="3" t="s">
        <v>5636</v>
      </c>
      <c r="D1529" s="6">
        <v>23000</v>
      </c>
      <c r="E1529" s="8">
        <v>27675</v>
      </c>
      <c r="F1529" t="s">
        <v>8218</v>
      </c>
      <c r="G1529" t="s">
        <v>8223</v>
      </c>
      <c r="H1529" t="s">
        <v>8245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8283</v>
      </c>
      <c r="O1529">
        <f t="shared" si="116"/>
        <v>120</v>
      </c>
      <c r="P1529">
        <f t="shared" si="117"/>
        <v>98.84</v>
      </c>
      <c r="Q1529" s="10" t="s">
        <v>8314</v>
      </c>
      <c r="R1529" t="s">
        <v>8315</v>
      </c>
      <c r="S1529" s="14">
        <f t="shared" si="118"/>
        <v>42339.276006944448</v>
      </c>
      <c r="T1529" s="14">
        <f t="shared" si="119"/>
        <v>42213.802199074074</v>
      </c>
      <c r="U1529">
        <f t="shared" si="115"/>
        <v>2015</v>
      </c>
    </row>
    <row r="1530" spans="1:21" ht="45" hidden="1" x14ac:dyDescent="0.25">
      <c r="A1530">
        <v>1527</v>
      </c>
      <c r="B1530" s="3" t="s">
        <v>1528</v>
      </c>
      <c r="C1530" s="3" t="s">
        <v>5637</v>
      </c>
      <c r="D1530" s="6">
        <v>3500</v>
      </c>
      <c r="E1530" s="8">
        <v>3865.55</v>
      </c>
      <c r="F1530" t="s">
        <v>8218</v>
      </c>
      <c r="G1530" t="s">
        <v>8223</v>
      </c>
      <c r="H1530" t="s">
        <v>8245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8283</v>
      </c>
      <c r="O1530">
        <f t="shared" si="116"/>
        <v>110</v>
      </c>
      <c r="P1530">
        <f t="shared" si="117"/>
        <v>55.22</v>
      </c>
      <c r="Q1530" s="10" t="s">
        <v>8314</v>
      </c>
      <c r="R1530" t="s">
        <v>8315</v>
      </c>
      <c r="S1530" s="14">
        <f t="shared" si="118"/>
        <v>42780.600532407407</v>
      </c>
      <c r="T1530" s="14">
        <f t="shared" si="119"/>
        <v>42552.315127314811</v>
      </c>
      <c r="U1530">
        <f t="shared" si="115"/>
        <v>2017</v>
      </c>
    </row>
    <row r="1531" spans="1:21" ht="30" hidden="1" x14ac:dyDescent="0.25">
      <c r="A1531">
        <v>1528</v>
      </c>
      <c r="B1531" s="3" t="s">
        <v>1529</v>
      </c>
      <c r="C1531" s="3" t="s">
        <v>5638</v>
      </c>
      <c r="D1531" s="6">
        <v>3000</v>
      </c>
      <c r="E1531" s="8">
        <v>8447</v>
      </c>
      <c r="F1531" t="s">
        <v>8218</v>
      </c>
      <c r="G1531" t="s">
        <v>8223</v>
      </c>
      <c r="H1531" t="s">
        <v>8245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8283</v>
      </c>
      <c r="O1531">
        <f t="shared" si="116"/>
        <v>282</v>
      </c>
      <c r="P1531">
        <f t="shared" si="117"/>
        <v>52.79</v>
      </c>
      <c r="Q1531" s="10" t="s">
        <v>8314</v>
      </c>
      <c r="R1531" t="s">
        <v>8315</v>
      </c>
      <c r="S1531" s="14">
        <f t="shared" si="118"/>
        <v>42736.732893518521</v>
      </c>
      <c r="T1531" s="14">
        <f t="shared" si="119"/>
        <v>41981.782060185185</v>
      </c>
      <c r="U1531">
        <f t="shared" si="115"/>
        <v>2017</v>
      </c>
    </row>
    <row r="1532" spans="1:21" ht="45" hidden="1" x14ac:dyDescent="0.25">
      <c r="A1532">
        <v>1529</v>
      </c>
      <c r="B1532" s="3" t="s">
        <v>1530</v>
      </c>
      <c r="C1532" s="3" t="s">
        <v>5639</v>
      </c>
      <c r="D1532" s="6">
        <v>19000</v>
      </c>
      <c r="E1532" s="8">
        <v>19129</v>
      </c>
      <c r="F1532" t="s">
        <v>8218</v>
      </c>
      <c r="G1532" t="s">
        <v>8223</v>
      </c>
      <c r="H1532" t="s">
        <v>8245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8283</v>
      </c>
      <c r="O1532">
        <f t="shared" si="116"/>
        <v>101</v>
      </c>
      <c r="P1532">
        <f t="shared" si="117"/>
        <v>135.66999999999999</v>
      </c>
      <c r="Q1532" s="10" t="s">
        <v>8314</v>
      </c>
      <c r="R1532" t="s">
        <v>8315</v>
      </c>
      <c r="S1532" s="14">
        <f t="shared" si="118"/>
        <v>42052.628703703704</v>
      </c>
      <c r="T1532" s="14">
        <f t="shared" si="119"/>
        <v>42705.919201388882</v>
      </c>
      <c r="U1532">
        <f t="shared" si="115"/>
        <v>2015</v>
      </c>
    </row>
    <row r="1533" spans="1:21" ht="60" hidden="1" x14ac:dyDescent="0.25">
      <c r="A1533">
        <v>1530</v>
      </c>
      <c r="B1533" s="3" t="s">
        <v>1531</v>
      </c>
      <c r="C1533" s="3" t="s">
        <v>5640</v>
      </c>
      <c r="D1533" s="6">
        <v>35000</v>
      </c>
      <c r="E1533" s="8">
        <v>47189</v>
      </c>
      <c r="F1533" t="s">
        <v>8218</v>
      </c>
      <c r="G1533" t="s">
        <v>8223</v>
      </c>
      <c r="H1533" t="s">
        <v>8245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8283</v>
      </c>
      <c r="O1533">
        <f t="shared" si="116"/>
        <v>135</v>
      </c>
      <c r="P1533">
        <f t="shared" si="117"/>
        <v>53.99</v>
      </c>
      <c r="Q1533" s="10" t="s">
        <v>8314</v>
      </c>
      <c r="R1533" t="s">
        <v>8315</v>
      </c>
      <c r="S1533" s="14">
        <f t="shared" si="118"/>
        <v>42275.767303240747</v>
      </c>
      <c r="T1533" s="14">
        <f t="shared" si="119"/>
        <v>41939.00712962963</v>
      </c>
      <c r="U1533">
        <f t="shared" si="115"/>
        <v>2015</v>
      </c>
    </row>
    <row r="1534" spans="1:21" ht="60" hidden="1" x14ac:dyDescent="0.25">
      <c r="A1534">
        <v>1531</v>
      </c>
      <c r="B1534" s="3" t="s">
        <v>1532</v>
      </c>
      <c r="C1534" s="3" t="s">
        <v>5641</v>
      </c>
      <c r="D1534" s="6">
        <v>2350</v>
      </c>
      <c r="E1534" s="8">
        <v>4135</v>
      </c>
      <c r="F1534" t="s">
        <v>8218</v>
      </c>
      <c r="G1534" t="s">
        <v>8223</v>
      </c>
      <c r="H1534" t="s">
        <v>8245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8283</v>
      </c>
      <c r="O1534">
        <f t="shared" si="116"/>
        <v>176</v>
      </c>
      <c r="P1534">
        <f t="shared" si="117"/>
        <v>56.64</v>
      </c>
      <c r="Q1534" s="10" t="s">
        <v>8314</v>
      </c>
      <c r="R1534" t="s">
        <v>8315</v>
      </c>
      <c r="S1534" s="14">
        <f t="shared" si="118"/>
        <v>41941.802384259259</v>
      </c>
      <c r="T1534" s="14">
        <f t="shared" si="119"/>
        <v>41974.712245370371</v>
      </c>
      <c r="U1534">
        <f t="shared" si="115"/>
        <v>2014</v>
      </c>
    </row>
    <row r="1535" spans="1:21" ht="60" hidden="1" x14ac:dyDescent="0.25">
      <c r="A1535">
        <v>1532</v>
      </c>
      <c r="B1535" s="3" t="s">
        <v>1533</v>
      </c>
      <c r="C1535" s="3" t="s">
        <v>5642</v>
      </c>
      <c r="D1535" s="6">
        <v>5000</v>
      </c>
      <c r="E1535" s="8">
        <v>24201</v>
      </c>
      <c r="F1535" t="s">
        <v>8218</v>
      </c>
      <c r="G1535" t="s">
        <v>8225</v>
      </c>
      <c r="H1535" t="s">
        <v>8247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8283</v>
      </c>
      <c r="O1535">
        <f t="shared" si="116"/>
        <v>484</v>
      </c>
      <c r="P1535">
        <f t="shared" si="117"/>
        <v>82.32</v>
      </c>
      <c r="Q1535" s="10" t="s">
        <v>8314</v>
      </c>
      <c r="R1535" t="s">
        <v>8315</v>
      </c>
      <c r="S1535" s="14">
        <f t="shared" si="118"/>
        <v>42391.475289351853</v>
      </c>
      <c r="T1535" s="14">
        <f t="shared" si="119"/>
        <v>42170.996527777781</v>
      </c>
      <c r="U1535">
        <f t="shared" si="115"/>
        <v>2016</v>
      </c>
    </row>
    <row r="1536" spans="1:21" ht="45" hidden="1" x14ac:dyDescent="0.25">
      <c r="A1536">
        <v>1533</v>
      </c>
      <c r="B1536" s="3" t="s">
        <v>1534</v>
      </c>
      <c r="C1536" s="3" t="s">
        <v>5643</v>
      </c>
      <c r="D1536" s="6">
        <v>45000</v>
      </c>
      <c r="E1536" s="8">
        <v>65313</v>
      </c>
      <c r="F1536" t="s">
        <v>8218</v>
      </c>
      <c r="G1536" t="s">
        <v>8223</v>
      </c>
      <c r="H1536" t="s">
        <v>8245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8283</v>
      </c>
      <c r="O1536">
        <f t="shared" si="116"/>
        <v>145</v>
      </c>
      <c r="P1536">
        <f t="shared" si="117"/>
        <v>88.26</v>
      </c>
      <c r="Q1536" s="10" t="s">
        <v>8314</v>
      </c>
      <c r="R1536" t="s">
        <v>8315</v>
      </c>
      <c r="S1536" s="14">
        <f t="shared" si="118"/>
        <v>42443.00204861111</v>
      </c>
      <c r="T1536" s="14">
        <f t="shared" si="119"/>
        <v>41935.509652777779</v>
      </c>
      <c r="U1536">
        <f t="shared" si="115"/>
        <v>2016</v>
      </c>
    </row>
    <row r="1537" spans="1:21" ht="60" hidden="1" x14ac:dyDescent="0.25">
      <c r="A1537">
        <v>1534</v>
      </c>
      <c r="B1537" s="3" t="s">
        <v>1535</v>
      </c>
      <c r="C1537" s="3" t="s">
        <v>5644</v>
      </c>
      <c r="D1537" s="6">
        <v>7500</v>
      </c>
      <c r="E1537" s="8">
        <v>31330</v>
      </c>
      <c r="F1537" t="s">
        <v>8218</v>
      </c>
      <c r="G1537" t="s">
        <v>8223</v>
      </c>
      <c r="H1537" t="s">
        <v>8245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8283</v>
      </c>
      <c r="O1537">
        <f t="shared" si="116"/>
        <v>418</v>
      </c>
      <c r="P1537">
        <f t="shared" si="117"/>
        <v>84.91</v>
      </c>
      <c r="Q1537" s="10" t="s">
        <v>8314</v>
      </c>
      <c r="R1537" t="s">
        <v>8315</v>
      </c>
      <c r="S1537" s="14">
        <f t="shared" si="118"/>
        <v>42221.67432870371</v>
      </c>
      <c r="T1537" s="14">
        <f t="shared" si="119"/>
        <v>42053.051203703704</v>
      </c>
      <c r="U1537">
        <f t="shared" si="115"/>
        <v>2015</v>
      </c>
    </row>
    <row r="1538" spans="1:21" ht="60" hidden="1" x14ac:dyDescent="0.25">
      <c r="A1538">
        <v>1535</v>
      </c>
      <c r="B1538" s="3" t="s">
        <v>1536</v>
      </c>
      <c r="C1538" s="3" t="s">
        <v>5645</v>
      </c>
      <c r="D1538" s="6">
        <v>4000</v>
      </c>
      <c r="E1538" s="8">
        <v>5297</v>
      </c>
      <c r="F1538" t="s">
        <v>8218</v>
      </c>
      <c r="G1538" t="s">
        <v>8223</v>
      </c>
      <c r="H1538" t="s">
        <v>8245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8283</v>
      </c>
      <c r="O1538">
        <f t="shared" si="116"/>
        <v>132</v>
      </c>
      <c r="P1538">
        <f t="shared" si="117"/>
        <v>48.15</v>
      </c>
      <c r="Q1538" s="10" t="s">
        <v>8314</v>
      </c>
      <c r="R1538" t="s">
        <v>8315</v>
      </c>
      <c r="S1538" s="14">
        <f t="shared" si="118"/>
        <v>42484.829062500001</v>
      </c>
      <c r="T1538" s="14">
        <f t="shared" si="119"/>
        <v>42031.884652777779</v>
      </c>
      <c r="U1538">
        <f t="shared" si="115"/>
        <v>2016</v>
      </c>
    </row>
    <row r="1539" spans="1:21" ht="60" hidden="1" x14ac:dyDescent="0.25">
      <c r="A1539">
        <v>1536</v>
      </c>
      <c r="B1539" s="3" t="s">
        <v>1537</v>
      </c>
      <c r="C1539" s="3" t="s">
        <v>5646</v>
      </c>
      <c r="D1539" s="6">
        <v>12000</v>
      </c>
      <c r="E1539" s="8">
        <v>30037.01</v>
      </c>
      <c r="F1539" t="s">
        <v>8218</v>
      </c>
      <c r="G1539" t="s">
        <v>8223</v>
      </c>
      <c r="H1539" t="s">
        <v>8245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8283</v>
      </c>
      <c r="O1539">
        <f t="shared" si="116"/>
        <v>250</v>
      </c>
      <c r="P1539">
        <f t="shared" si="117"/>
        <v>66.02</v>
      </c>
      <c r="Q1539" s="10" t="s">
        <v>8314</v>
      </c>
      <c r="R1539" t="s">
        <v>8315</v>
      </c>
      <c r="S1539" s="14">
        <f t="shared" si="118"/>
        <v>42213.802199074074</v>
      </c>
      <c r="T1539" s="14">
        <f t="shared" si="119"/>
        <v>41839.212951388887</v>
      </c>
      <c r="U1539">
        <f t="shared" ref="U1539:U1602" si="120">YEAR(S1539)</f>
        <v>2015</v>
      </c>
    </row>
    <row r="1540" spans="1:21" ht="45" hidden="1" x14ac:dyDescent="0.25">
      <c r="A1540">
        <v>1537</v>
      </c>
      <c r="B1540" s="3" t="s">
        <v>1538</v>
      </c>
      <c r="C1540" s="3" t="s">
        <v>5647</v>
      </c>
      <c r="D1540" s="6">
        <v>12000</v>
      </c>
      <c r="E1540" s="8">
        <v>21588</v>
      </c>
      <c r="F1540" t="s">
        <v>8218</v>
      </c>
      <c r="G1540" t="s">
        <v>8235</v>
      </c>
      <c r="H1540" t="s">
        <v>8248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8283</v>
      </c>
      <c r="O1540">
        <f t="shared" ref="O1540:O1603" si="121">ROUND(E1540/D1540*100,0)</f>
        <v>180</v>
      </c>
      <c r="P1540">
        <f t="shared" ref="P1540:P1603" si="122">IFERROR(ROUND(E1540/L1540,2),0)</f>
        <v>96.38</v>
      </c>
      <c r="Q1540" s="10" t="s">
        <v>8314</v>
      </c>
      <c r="R1540" t="s">
        <v>8315</v>
      </c>
      <c r="S1540" s="14">
        <f t="shared" ref="S1540:S1603" si="123">(((J1540/60)/60)/24)+DATE(1970,1,1)</f>
        <v>42552.315127314811</v>
      </c>
      <c r="T1540" s="14">
        <f t="shared" ref="T1540:T1603" si="124">(((J1550/60)/60)/24)+DATE(1970,1,1)</f>
        <v>42782.426875000005</v>
      </c>
      <c r="U1540">
        <f t="shared" si="120"/>
        <v>2016</v>
      </c>
    </row>
    <row r="1541" spans="1:21" ht="45" hidden="1" x14ac:dyDescent="0.25">
      <c r="A1541">
        <v>1538</v>
      </c>
      <c r="B1541" s="3" t="s">
        <v>1539</v>
      </c>
      <c r="C1541" s="3" t="s">
        <v>5648</v>
      </c>
      <c r="D1541" s="6">
        <v>7000</v>
      </c>
      <c r="E1541" s="8">
        <v>7184</v>
      </c>
      <c r="F1541" t="s">
        <v>8218</v>
      </c>
      <c r="G1541" t="s">
        <v>8223</v>
      </c>
      <c r="H1541" t="s">
        <v>8245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8283</v>
      </c>
      <c r="O1541">
        <f t="shared" si="121"/>
        <v>103</v>
      </c>
      <c r="P1541">
        <f t="shared" si="122"/>
        <v>156.16999999999999</v>
      </c>
      <c r="Q1541" s="10" t="s">
        <v>8314</v>
      </c>
      <c r="R1541" t="s">
        <v>8315</v>
      </c>
      <c r="S1541" s="14">
        <f t="shared" si="123"/>
        <v>41981.782060185185</v>
      </c>
      <c r="T1541" s="14">
        <f t="shared" si="124"/>
        <v>42286.88217592593</v>
      </c>
      <c r="U1541">
        <f t="shared" si="120"/>
        <v>2014</v>
      </c>
    </row>
    <row r="1542" spans="1:21" ht="60" hidden="1" x14ac:dyDescent="0.25">
      <c r="A1542">
        <v>1539</v>
      </c>
      <c r="B1542" s="3" t="s">
        <v>1540</v>
      </c>
      <c r="C1542" s="3" t="s">
        <v>5649</v>
      </c>
      <c r="D1542" s="6">
        <v>20000</v>
      </c>
      <c r="E1542" s="8">
        <v>27197.22</v>
      </c>
      <c r="F1542" t="s">
        <v>8218</v>
      </c>
      <c r="G1542" t="s">
        <v>8223</v>
      </c>
      <c r="H1542" t="s">
        <v>8245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8283</v>
      </c>
      <c r="O1542">
        <f t="shared" si="121"/>
        <v>136</v>
      </c>
      <c r="P1542">
        <f t="shared" si="122"/>
        <v>95.76</v>
      </c>
      <c r="Q1542" s="10" t="s">
        <v>8314</v>
      </c>
      <c r="R1542" t="s">
        <v>8315</v>
      </c>
      <c r="S1542" s="14">
        <f t="shared" si="123"/>
        <v>42705.919201388882</v>
      </c>
      <c r="T1542" s="14">
        <f t="shared" si="124"/>
        <v>42281.136099537034</v>
      </c>
      <c r="U1542">
        <f t="shared" si="120"/>
        <v>2016</v>
      </c>
    </row>
    <row r="1543" spans="1:21" ht="60" hidden="1" x14ac:dyDescent="0.25">
      <c r="A1543">
        <v>1540</v>
      </c>
      <c r="B1543" s="3" t="s">
        <v>1541</v>
      </c>
      <c r="C1543" s="3" t="s">
        <v>5650</v>
      </c>
      <c r="D1543" s="6">
        <v>15000</v>
      </c>
      <c r="E1543" s="8">
        <v>17680</v>
      </c>
      <c r="F1543" t="s">
        <v>8218</v>
      </c>
      <c r="G1543" t="s">
        <v>8223</v>
      </c>
      <c r="H1543" t="s">
        <v>8245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8283</v>
      </c>
      <c r="O1543">
        <f t="shared" si="121"/>
        <v>118</v>
      </c>
      <c r="P1543">
        <f t="shared" si="122"/>
        <v>180.41</v>
      </c>
      <c r="Q1543" s="10" t="s">
        <v>8314</v>
      </c>
      <c r="R1543" t="s">
        <v>8315</v>
      </c>
      <c r="S1543" s="14">
        <f t="shared" si="123"/>
        <v>41939.00712962963</v>
      </c>
      <c r="T1543" s="14">
        <f t="shared" si="124"/>
        <v>42472.449467592596</v>
      </c>
      <c r="U1543">
        <f t="shared" si="120"/>
        <v>2014</v>
      </c>
    </row>
    <row r="1544" spans="1:21" ht="45" hidden="1" x14ac:dyDescent="0.25">
      <c r="A1544">
        <v>1541</v>
      </c>
      <c r="B1544" s="3" t="s">
        <v>1542</v>
      </c>
      <c r="C1544" s="3" t="s">
        <v>5651</v>
      </c>
      <c r="D1544" s="6">
        <v>18000</v>
      </c>
      <c r="E1544" s="8">
        <v>6</v>
      </c>
      <c r="F1544" t="s">
        <v>8220</v>
      </c>
      <c r="G1544" t="s">
        <v>8223</v>
      </c>
      <c r="H1544" t="s">
        <v>8245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8287</v>
      </c>
      <c r="O1544">
        <f t="shared" si="121"/>
        <v>0</v>
      </c>
      <c r="P1544">
        <f t="shared" si="122"/>
        <v>3</v>
      </c>
      <c r="Q1544" s="10" t="s">
        <v>8314</v>
      </c>
      <c r="R1544" t="s">
        <v>8348</v>
      </c>
      <c r="S1544" s="14">
        <f t="shared" si="123"/>
        <v>41974.712245370371</v>
      </c>
      <c r="T1544" s="14">
        <f t="shared" si="124"/>
        <v>42121.824525462958</v>
      </c>
      <c r="U1544">
        <f t="shared" si="120"/>
        <v>2014</v>
      </c>
    </row>
    <row r="1545" spans="1:21" ht="60" hidden="1" x14ac:dyDescent="0.25">
      <c r="A1545">
        <v>1542</v>
      </c>
      <c r="B1545" s="3" t="s">
        <v>1543</v>
      </c>
      <c r="C1545" s="3" t="s">
        <v>5652</v>
      </c>
      <c r="D1545" s="6">
        <v>500</v>
      </c>
      <c r="E1545" s="8">
        <v>20</v>
      </c>
      <c r="F1545" t="s">
        <v>8220</v>
      </c>
      <c r="G1545" t="s">
        <v>8228</v>
      </c>
      <c r="H1545" t="s">
        <v>8250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4</v>
      </c>
      <c r="P1545">
        <f t="shared" si="122"/>
        <v>20</v>
      </c>
      <c r="Q1545" s="10" t="s">
        <v>8314</v>
      </c>
      <c r="R1545" t="s">
        <v>8348</v>
      </c>
      <c r="S1545" s="14">
        <f t="shared" si="123"/>
        <v>42170.996527777781</v>
      </c>
      <c r="T1545" s="14">
        <f t="shared" si="124"/>
        <v>41892.688750000001</v>
      </c>
      <c r="U1545">
        <f t="shared" si="120"/>
        <v>2015</v>
      </c>
    </row>
    <row r="1546" spans="1:21" ht="45" hidden="1" x14ac:dyDescent="0.25">
      <c r="A1546">
        <v>1543</v>
      </c>
      <c r="B1546" s="3" t="s">
        <v>1544</v>
      </c>
      <c r="C1546" s="3" t="s">
        <v>5653</v>
      </c>
      <c r="D1546" s="6">
        <v>2250</v>
      </c>
      <c r="E1546" s="8">
        <v>10</v>
      </c>
      <c r="F1546" t="s">
        <v>8220</v>
      </c>
      <c r="G1546" t="s">
        <v>8223</v>
      </c>
      <c r="H1546" t="s">
        <v>8245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8287</v>
      </c>
      <c r="O1546">
        <f t="shared" si="121"/>
        <v>0</v>
      </c>
      <c r="P1546">
        <f t="shared" si="122"/>
        <v>10</v>
      </c>
      <c r="Q1546" s="10" t="s">
        <v>8314</v>
      </c>
      <c r="R1546" t="s">
        <v>8348</v>
      </c>
      <c r="S1546" s="14">
        <f t="shared" si="123"/>
        <v>41935.509652777779</v>
      </c>
      <c r="T1546" s="14">
        <f t="shared" si="124"/>
        <v>42219.282951388886</v>
      </c>
      <c r="U1546">
        <f t="shared" si="120"/>
        <v>2014</v>
      </c>
    </row>
    <row r="1547" spans="1:21" ht="45" hidden="1" x14ac:dyDescent="0.25">
      <c r="A1547">
        <v>1544</v>
      </c>
      <c r="B1547" s="3" t="s">
        <v>1545</v>
      </c>
      <c r="C1547" s="3" t="s">
        <v>5654</v>
      </c>
      <c r="D1547" s="6">
        <v>1000</v>
      </c>
      <c r="E1547" s="8">
        <v>0</v>
      </c>
      <c r="F1547" t="s">
        <v>8220</v>
      </c>
      <c r="G1547" t="s">
        <v>8223</v>
      </c>
      <c r="H1547" t="s">
        <v>8245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8287</v>
      </c>
      <c r="O1547">
        <f t="shared" si="121"/>
        <v>0</v>
      </c>
      <c r="P1547">
        <f t="shared" si="122"/>
        <v>0</v>
      </c>
      <c r="Q1547" s="10" t="s">
        <v>8314</v>
      </c>
      <c r="R1547" t="s">
        <v>8348</v>
      </c>
      <c r="S1547" s="14">
        <f t="shared" si="123"/>
        <v>42053.051203703704</v>
      </c>
      <c r="T1547" s="14">
        <f t="shared" si="124"/>
        <v>42188.252199074079</v>
      </c>
      <c r="U1547">
        <f t="shared" si="120"/>
        <v>2015</v>
      </c>
    </row>
    <row r="1548" spans="1:21" ht="45" hidden="1" x14ac:dyDescent="0.25">
      <c r="A1548">
        <v>1545</v>
      </c>
      <c r="B1548" s="3" t="s">
        <v>1546</v>
      </c>
      <c r="C1548" s="3" t="s">
        <v>5655</v>
      </c>
      <c r="D1548" s="6">
        <v>3000</v>
      </c>
      <c r="E1548" s="8">
        <v>1</v>
      </c>
      <c r="F1548" t="s">
        <v>8220</v>
      </c>
      <c r="G1548" t="s">
        <v>8223</v>
      </c>
      <c r="H1548" t="s">
        <v>8245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8287</v>
      </c>
      <c r="O1548">
        <f t="shared" si="121"/>
        <v>0</v>
      </c>
      <c r="P1548">
        <f t="shared" si="122"/>
        <v>1</v>
      </c>
      <c r="Q1548" s="10" t="s">
        <v>8314</v>
      </c>
      <c r="R1548" t="s">
        <v>8348</v>
      </c>
      <c r="S1548" s="14">
        <f t="shared" si="123"/>
        <v>42031.884652777779</v>
      </c>
      <c r="T1548" s="14">
        <f t="shared" si="124"/>
        <v>42241.613796296297</v>
      </c>
      <c r="U1548">
        <f t="shared" si="120"/>
        <v>2015</v>
      </c>
    </row>
    <row r="1549" spans="1:21" ht="60" hidden="1" x14ac:dyDescent="0.25">
      <c r="A1549">
        <v>1546</v>
      </c>
      <c r="B1549" s="3" t="s">
        <v>1547</v>
      </c>
      <c r="C1549" s="3" t="s">
        <v>5656</v>
      </c>
      <c r="D1549" s="6">
        <v>1000</v>
      </c>
      <c r="E1549" s="8">
        <v>289</v>
      </c>
      <c r="F1549" t="s">
        <v>8220</v>
      </c>
      <c r="G1549" t="s">
        <v>8224</v>
      </c>
      <c r="H1549" t="s">
        <v>8246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8287</v>
      </c>
      <c r="O1549">
        <f t="shared" si="121"/>
        <v>29</v>
      </c>
      <c r="P1549">
        <f t="shared" si="122"/>
        <v>26.27</v>
      </c>
      <c r="Q1549" s="10" t="s">
        <v>8314</v>
      </c>
      <c r="R1549" t="s">
        <v>8348</v>
      </c>
      <c r="S1549" s="14">
        <f t="shared" si="123"/>
        <v>41839.212951388887</v>
      </c>
      <c r="T1549" s="14">
        <f t="shared" si="124"/>
        <v>42525.153055555551</v>
      </c>
      <c r="U1549">
        <f t="shared" si="120"/>
        <v>2014</v>
      </c>
    </row>
    <row r="1550" spans="1:21" ht="45" hidden="1" x14ac:dyDescent="0.25">
      <c r="A1550">
        <v>1547</v>
      </c>
      <c r="B1550" s="3" t="s">
        <v>1548</v>
      </c>
      <c r="C1550" s="3" t="s">
        <v>5657</v>
      </c>
      <c r="D1550" s="6">
        <v>20</v>
      </c>
      <c r="E1550" s="8">
        <v>0</v>
      </c>
      <c r="F1550" t="s">
        <v>8220</v>
      </c>
      <c r="G1550" t="s">
        <v>8223</v>
      </c>
      <c r="H1550" t="s">
        <v>8245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8287</v>
      </c>
      <c r="O1550">
        <f t="shared" si="121"/>
        <v>0</v>
      </c>
      <c r="P1550">
        <f t="shared" si="122"/>
        <v>0</v>
      </c>
      <c r="Q1550" s="10" t="s">
        <v>8314</v>
      </c>
      <c r="R1550" t="s">
        <v>8348</v>
      </c>
      <c r="S1550" s="14">
        <f t="shared" si="123"/>
        <v>42782.426875000005</v>
      </c>
      <c r="T1550" s="14">
        <f t="shared" si="124"/>
        <v>41871.65315972222</v>
      </c>
      <c r="U1550">
        <f t="shared" si="120"/>
        <v>2017</v>
      </c>
    </row>
    <row r="1551" spans="1:21" ht="30" hidden="1" x14ac:dyDescent="0.25">
      <c r="A1551">
        <v>1548</v>
      </c>
      <c r="B1551" s="3" t="s">
        <v>1549</v>
      </c>
      <c r="C1551" s="3" t="s">
        <v>5658</v>
      </c>
      <c r="D1551" s="6">
        <v>700</v>
      </c>
      <c r="E1551" s="8">
        <v>60</v>
      </c>
      <c r="F1551" t="s">
        <v>8220</v>
      </c>
      <c r="G1551" t="s">
        <v>8223</v>
      </c>
      <c r="H1551" t="s">
        <v>8245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8287</v>
      </c>
      <c r="O1551">
        <f t="shared" si="121"/>
        <v>9</v>
      </c>
      <c r="P1551">
        <f t="shared" si="122"/>
        <v>60</v>
      </c>
      <c r="Q1551" s="10" t="s">
        <v>8314</v>
      </c>
      <c r="R1551" t="s">
        <v>8348</v>
      </c>
      <c r="S1551" s="14">
        <f t="shared" si="123"/>
        <v>42286.88217592593</v>
      </c>
      <c r="T1551" s="14">
        <f t="shared" si="124"/>
        <v>42185.397673611107</v>
      </c>
      <c r="U1551">
        <f t="shared" si="120"/>
        <v>2015</v>
      </c>
    </row>
    <row r="1552" spans="1:21" ht="45" hidden="1" x14ac:dyDescent="0.25">
      <c r="A1552">
        <v>1549</v>
      </c>
      <c r="B1552" s="3" t="s">
        <v>1550</v>
      </c>
      <c r="C1552" s="3" t="s">
        <v>5659</v>
      </c>
      <c r="D1552" s="6">
        <v>500</v>
      </c>
      <c r="E1552" s="8">
        <v>170</v>
      </c>
      <c r="F1552" t="s">
        <v>8220</v>
      </c>
      <c r="G1552" t="s">
        <v>8223</v>
      </c>
      <c r="H1552" t="s">
        <v>8245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8287</v>
      </c>
      <c r="O1552">
        <f t="shared" si="121"/>
        <v>34</v>
      </c>
      <c r="P1552">
        <f t="shared" si="122"/>
        <v>28.33</v>
      </c>
      <c r="Q1552" s="10" t="s">
        <v>8314</v>
      </c>
      <c r="R1552" t="s">
        <v>8348</v>
      </c>
      <c r="S1552" s="14">
        <f t="shared" si="123"/>
        <v>42281.136099537034</v>
      </c>
      <c r="T1552" s="14">
        <f t="shared" si="124"/>
        <v>42108.05322916666</v>
      </c>
      <c r="U1552">
        <f t="shared" si="120"/>
        <v>2015</v>
      </c>
    </row>
    <row r="1553" spans="1:21" ht="60" hidden="1" x14ac:dyDescent="0.25">
      <c r="A1553">
        <v>1550</v>
      </c>
      <c r="B1553" s="3" t="s">
        <v>1551</v>
      </c>
      <c r="C1553" s="3" t="s">
        <v>5660</v>
      </c>
      <c r="D1553" s="6">
        <v>750</v>
      </c>
      <c r="E1553" s="8">
        <v>101</v>
      </c>
      <c r="F1553" t="s">
        <v>8220</v>
      </c>
      <c r="G1553" t="s">
        <v>8224</v>
      </c>
      <c r="H1553" t="s">
        <v>8246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8287</v>
      </c>
      <c r="O1553">
        <f t="shared" si="121"/>
        <v>13</v>
      </c>
      <c r="P1553">
        <f t="shared" si="122"/>
        <v>14.43</v>
      </c>
      <c r="Q1553" s="10" t="s">
        <v>8314</v>
      </c>
      <c r="R1553" t="s">
        <v>8348</v>
      </c>
      <c r="S1553" s="14">
        <f t="shared" si="123"/>
        <v>42472.449467592596</v>
      </c>
      <c r="T1553" s="14">
        <f t="shared" si="124"/>
        <v>41936.020752314813</v>
      </c>
      <c r="U1553">
        <f t="shared" si="120"/>
        <v>2016</v>
      </c>
    </row>
    <row r="1554" spans="1:21" ht="60" hidden="1" x14ac:dyDescent="0.25">
      <c r="A1554">
        <v>1551</v>
      </c>
      <c r="B1554" s="3" t="s">
        <v>1552</v>
      </c>
      <c r="C1554" s="3" t="s">
        <v>5661</v>
      </c>
      <c r="D1554" s="6">
        <v>3500</v>
      </c>
      <c r="E1554" s="8">
        <v>0</v>
      </c>
      <c r="F1554" t="s">
        <v>8220</v>
      </c>
      <c r="G1554" t="s">
        <v>8223</v>
      </c>
      <c r="H1554" t="s">
        <v>8245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8287</v>
      </c>
      <c r="O1554">
        <f t="shared" si="121"/>
        <v>0</v>
      </c>
      <c r="P1554">
        <f t="shared" si="122"/>
        <v>0</v>
      </c>
      <c r="Q1554" s="10" t="s">
        <v>8314</v>
      </c>
      <c r="R1554" t="s">
        <v>8348</v>
      </c>
      <c r="S1554" s="14">
        <f t="shared" si="123"/>
        <v>42121.824525462958</v>
      </c>
      <c r="T1554" s="14">
        <f t="shared" si="124"/>
        <v>41555.041701388887</v>
      </c>
      <c r="U1554">
        <f t="shared" si="120"/>
        <v>2015</v>
      </c>
    </row>
    <row r="1555" spans="1:21" ht="60" hidden="1" x14ac:dyDescent="0.25">
      <c r="A1555">
        <v>1552</v>
      </c>
      <c r="B1555" s="3" t="s">
        <v>1553</v>
      </c>
      <c r="C1555" s="3" t="s">
        <v>5662</v>
      </c>
      <c r="D1555" s="6">
        <v>4300</v>
      </c>
      <c r="E1555" s="8">
        <v>2115</v>
      </c>
      <c r="F1555" t="s">
        <v>8220</v>
      </c>
      <c r="G1555" t="s">
        <v>8223</v>
      </c>
      <c r="H1555" t="s">
        <v>8245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8287</v>
      </c>
      <c r="O1555">
        <f t="shared" si="121"/>
        <v>49</v>
      </c>
      <c r="P1555">
        <f t="shared" si="122"/>
        <v>132.19</v>
      </c>
      <c r="Q1555" s="10" t="s">
        <v>8314</v>
      </c>
      <c r="R1555" t="s">
        <v>8348</v>
      </c>
      <c r="S1555" s="14">
        <f t="shared" si="123"/>
        <v>41892.688750000001</v>
      </c>
      <c r="T1555" s="14">
        <f t="shared" si="124"/>
        <v>40079.566157407404</v>
      </c>
      <c r="U1555">
        <f t="shared" si="120"/>
        <v>2014</v>
      </c>
    </row>
    <row r="1556" spans="1:21" ht="45" hidden="1" x14ac:dyDescent="0.25">
      <c r="A1556">
        <v>1553</v>
      </c>
      <c r="B1556" s="3" t="s">
        <v>1554</v>
      </c>
      <c r="C1556" s="3" t="s">
        <v>5663</v>
      </c>
      <c r="D1556" s="6">
        <v>6000</v>
      </c>
      <c r="E1556" s="8">
        <v>0</v>
      </c>
      <c r="F1556" t="s">
        <v>8220</v>
      </c>
      <c r="G1556" t="s">
        <v>8223</v>
      </c>
      <c r="H1556" t="s">
        <v>8245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10" t="s">
        <v>8314</v>
      </c>
      <c r="R1556" t="s">
        <v>8348</v>
      </c>
      <c r="S1556" s="14">
        <f t="shared" si="123"/>
        <v>42219.282951388886</v>
      </c>
      <c r="T1556" s="14">
        <f t="shared" si="124"/>
        <v>41652.742488425924</v>
      </c>
      <c r="U1556">
        <f t="shared" si="120"/>
        <v>2015</v>
      </c>
    </row>
    <row r="1557" spans="1:21" ht="60" hidden="1" x14ac:dyDescent="0.25">
      <c r="A1557">
        <v>1554</v>
      </c>
      <c r="B1557" s="3" t="s">
        <v>1555</v>
      </c>
      <c r="C1557" s="3" t="s">
        <v>5664</v>
      </c>
      <c r="D1557" s="6">
        <v>20000</v>
      </c>
      <c r="E1557" s="8">
        <v>0</v>
      </c>
      <c r="F1557" t="s">
        <v>8220</v>
      </c>
      <c r="G1557" t="s">
        <v>8225</v>
      </c>
      <c r="H1557" t="s">
        <v>8247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10" t="s">
        <v>8314</v>
      </c>
      <c r="R1557" t="s">
        <v>8348</v>
      </c>
      <c r="S1557" s="14">
        <f t="shared" si="123"/>
        <v>42188.252199074079</v>
      </c>
      <c r="T1557" s="14">
        <f t="shared" si="124"/>
        <v>42121.367002314815</v>
      </c>
      <c r="U1557">
        <f t="shared" si="120"/>
        <v>2015</v>
      </c>
    </row>
    <row r="1558" spans="1:21" ht="45" hidden="1" x14ac:dyDescent="0.25">
      <c r="A1558">
        <v>1555</v>
      </c>
      <c r="B1558" s="3" t="s">
        <v>1556</v>
      </c>
      <c r="C1558" s="3" t="s">
        <v>5665</v>
      </c>
      <c r="D1558" s="6">
        <v>750</v>
      </c>
      <c r="E1558" s="8">
        <v>0</v>
      </c>
      <c r="F1558" t="s">
        <v>8220</v>
      </c>
      <c r="G1558" t="s">
        <v>8223</v>
      </c>
      <c r="H1558" t="s">
        <v>8245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8287</v>
      </c>
      <c r="O1558">
        <f t="shared" si="121"/>
        <v>0</v>
      </c>
      <c r="P1558">
        <f t="shared" si="122"/>
        <v>0</v>
      </c>
      <c r="Q1558" s="10" t="s">
        <v>8314</v>
      </c>
      <c r="R1558" t="s">
        <v>8348</v>
      </c>
      <c r="S1558" s="14">
        <f t="shared" si="123"/>
        <v>42241.613796296297</v>
      </c>
      <c r="T1558" s="14">
        <f t="shared" si="124"/>
        <v>40672.729872685188</v>
      </c>
      <c r="U1558">
        <f t="shared" si="120"/>
        <v>2015</v>
      </c>
    </row>
    <row r="1559" spans="1:21" ht="45" hidden="1" x14ac:dyDescent="0.25">
      <c r="A1559">
        <v>1556</v>
      </c>
      <c r="B1559" s="3" t="s">
        <v>1557</v>
      </c>
      <c r="C1559" s="3" t="s">
        <v>5666</v>
      </c>
      <c r="D1559" s="6">
        <v>1500</v>
      </c>
      <c r="E1559" s="8">
        <v>677</v>
      </c>
      <c r="F1559" t="s">
        <v>8220</v>
      </c>
      <c r="G1559" t="s">
        <v>8228</v>
      </c>
      <c r="H1559" t="s">
        <v>8250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8287</v>
      </c>
      <c r="O1559">
        <f t="shared" si="121"/>
        <v>45</v>
      </c>
      <c r="P1559">
        <f t="shared" si="122"/>
        <v>56.42</v>
      </c>
      <c r="Q1559" s="10" t="s">
        <v>8314</v>
      </c>
      <c r="R1559" t="s">
        <v>8348</v>
      </c>
      <c r="S1559" s="14">
        <f t="shared" si="123"/>
        <v>42525.153055555551</v>
      </c>
      <c r="T1559" s="14">
        <f t="shared" si="124"/>
        <v>42549.916712962964</v>
      </c>
      <c r="U1559">
        <f t="shared" si="120"/>
        <v>2016</v>
      </c>
    </row>
    <row r="1560" spans="1:21" ht="45" hidden="1" x14ac:dyDescent="0.25">
      <c r="A1560">
        <v>1557</v>
      </c>
      <c r="B1560" s="3" t="s">
        <v>1558</v>
      </c>
      <c r="C1560" s="3" t="s">
        <v>5667</v>
      </c>
      <c r="D1560" s="6">
        <v>2500</v>
      </c>
      <c r="E1560" s="8">
        <v>100</v>
      </c>
      <c r="F1560" t="s">
        <v>8220</v>
      </c>
      <c r="G1560" t="s">
        <v>8223</v>
      </c>
      <c r="H1560" t="s">
        <v>8245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8287</v>
      </c>
      <c r="O1560">
        <f t="shared" si="121"/>
        <v>4</v>
      </c>
      <c r="P1560">
        <f t="shared" si="122"/>
        <v>100</v>
      </c>
      <c r="Q1560" s="10" t="s">
        <v>8314</v>
      </c>
      <c r="R1560" t="s">
        <v>8348</v>
      </c>
      <c r="S1560" s="14">
        <f t="shared" si="123"/>
        <v>41871.65315972222</v>
      </c>
      <c r="T1560" s="14">
        <f t="shared" si="124"/>
        <v>41671.936863425923</v>
      </c>
      <c r="U1560">
        <f t="shared" si="120"/>
        <v>2014</v>
      </c>
    </row>
    <row r="1561" spans="1:21" ht="45" hidden="1" x14ac:dyDescent="0.25">
      <c r="A1561">
        <v>1558</v>
      </c>
      <c r="B1561" s="3" t="s">
        <v>1559</v>
      </c>
      <c r="C1561" s="3" t="s">
        <v>5668</v>
      </c>
      <c r="D1561" s="6">
        <v>750</v>
      </c>
      <c r="E1561" s="8">
        <v>35</v>
      </c>
      <c r="F1561" t="s">
        <v>8220</v>
      </c>
      <c r="G1561" t="s">
        <v>8224</v>
      </c>
      <c r="H1561" t="s">
        <v>8246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8287</v>
      </c>
      <c r="O1561">
        <f t="shared" si="121"/>
        <v>5</v>
      </c>
      <c r="P1561">
        <f t="shared" si="122"/>
        <v>11.67</v>
      </c>
      <c r="Q1561" s="10" t="s">
        <v>8314</v>
      </c>
      <c r="R1561" t="s">
        <v>8348</v>
      </c>
      <c r="S1561" s="14">
        <f t="shared" si="123"/>
        <v>42185.397673611107</v>
      </c>
      <c r="T1561" s="14">
        <f t="shared" si="124"/>
        <v>41962.062326388885</v>
      </c>
      <c r="U1561">
        <f t="shared" si="120"/>
        <v>2015</v>
      </c>
    </row>
    <row r="1562" spans="1:21" ht="45" hidden="1" x14ac:dyDescent="0.25">
      <c r="A1562">
        <v>1559</v>
      </c>
      <c r="B1562" s="3" t="s">
        <v>1560</v>
      </c>
      <c r="C1562" s="3" t="s">
        <v>5669</v>
      </c>
      <c r="D1562" s="6">
        <v>15000</v>
      </c>
      <c r="E1562" s="8">
        <v>50</v>
      </c>
      <c r="F1562" t="s">
        <v>8220</v>
      </c>
      <c r="G1562" t="s">
        <v>8223</v>
      </c>
      <c r="H1562" t="s">
        <v>8245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8287</v>
      </c>
      <c r="O1562">
        <f t="shared" si="121"/>
        <v>0</v>
      </c>
      <c r="P1562">
        <f t="shared" si="122"/>
        <v>50</v>
      </c>
      <c r="Q1562" s="10" t="s">
        <v>8314</v>
      </c>
      <c r="R1562" t="s">
        <v>8348</v>
      </c>
      <c r="S1562" s="14">
        <f t="shared" si="123"/>
        <v>42108.05322916666</v>
      </c>
      <c r="T1562" s="14">
        <f t="shared" si="124"/>
        <v>41389.679560185185</v>
      </c>
      <c r="U1562">
        <f t="shared" si="120"/>
        <v>2015</v>
      </c>
    </row>
    <row r="1563" spans="1:21" ht="60" hidden="1" x14ac:dyDescent="0.25">
      <c r="A1563">
        <v>1560</v>
      </c>
      <c r="B1563" s="3" t="s">
        <v>1561</v>
      </c>
      <c r="C1563" s="3" t="s">
        <v>5670</v>
      </c>
      <c r="D1563" s="6">
        <v>2500</v>
      </c>
      <c r="E1563" s="8">
        <v>94</v>
      </c>
      <c r="F1563" t="s">
        <v>8220</v>
      </c>
      <c r="G1563" t="s">
        <v>8223</v>
      </c>
      <c r="H1563" t="s">
        <v>8245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8287</v>
      </c>
      <c r="O1563">
        <f t="shared" si="121"/>
        <v>4</v>
      </c>
      <c r="P1563">
        <f t="shared" si="122"/>
        <v>23.5</v>
      </c>
      <c r="Q1563" s="10" t="s">
        <v>8314</v>
      </c>
      <c r="R1563" t="s">
        <v>8348</v>
      </c>
      <c r="S1563" s="14">
        <f t="shared" si="123"/>
        <v>41936.020752314813</v>
      </c>
      <c r="T1563" s="14">
        <f t="shared" si="124"/>
        <v>42438.813449074078</v>
      </c>
      <c r="U1563">
        <f t="shared" si="120"/>
        <v>2014</v>
      </c>
    </row>
    <row r="1564" spans="1:21" ht="60" hidden="1" x14ac:dyDescent="0.25">
      <c r="A1564">
        <v>1561</v>
      </c>
      <c r="B1564" s="3" t="s">
        <v>1562</v>
      </c>
      <c r="C1564" s="3" t="s">
        <v>5671</v>
      </c>
      <c r="D1564" s="6">
        <v>10000</v>
      </c>
      <c r="E1564" s="8">
        <v>67</v>
      </c>
      <c r="F1564" t="s">
        <v>8219</v>
      </c>
      <c r="G1564" t="s">
        <v>8223</v>
      </c>
      <c r="H1564" t="s">
        <v>8245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8288</v>
      </c>
      <c r="O1564">
        <f t="shared" si="121"/>
        <v>1</v>
      </c>
      <c r="P1564">
        <f t="shared" si="122"/>
        <v>67</v>
      </c>
      <c r="Q1564" s="10" t="s">
        <v>8324</v>
      </c>
      <c r="R1564" t="s">
        <v>8338</v>
      </c>
      <c r="S1564" s="14">
        <f t="shared" si="123"/>
        <v>41555.041701388887</v>
      </c>
      <c r="T1564" s="14">
        <f t="shared" si="124"/>
        <v>42144.769479166673</v>
      </c>
      <c r="U1564">
        <f t="shared" si="120"/>
        <v>2013</v>
      </c>
    </row>
    <row r="1565" spans="1:21" ht="60" hidden="1" x14ac:dyDescent="0.25">
      <c r="A1565">
        <v>1562</v>
      </c>
      <c r="B1565" s="3" t="s">
        <v>1563</v>
      </c>
      <c r="C1565" s="3" t="s">
        <v>5672</v>
      </c>
      <c r="D1565" s="6">
        <v>4000</v>
      </c>
      <c r="E1565" s="8">
        <v>0</v>
      </c>
      <c r="F1565" t="s">
        <v>8219</v>
      </c>
      <c r="G1565" t="s">
        <v>8223</v>
      </c>
      <c r="H1565" t="s">
        <v>8245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8288</v>
      </c>
      <c r="O1565">
        <f t="shared" si="121"/>
        <v>0</v>
      </c>
      <c r="P1565">
        <f t="shared" si="122"/>
        <v>0</v>
      </c>
      <c r="Q1565" s="10" t="s">
        <v>8324</v>
      </c>
      <c r="R1565" t="s">
        <v>8338</v>
      </c>
      <c r="S1565" s="14">
        <f t="shared" si="123"/>
        <v>40079.566157407404</v>
      </c>
      <c r="T1565" s="14">
        <f t="shared" si="124"/>
        <v>42404.033090277779</v>
      </c>
      <c r="U1565">
        <f t="shared" si="120"/>
        <v>2009</v>
      </c>
    </row>
    <row r="1566" spans="1:21" ht="45" hidden="1" x14ac:dyDescent="0.25">
      <c r="A1566">
        <v>1563</v>
      </c>
      <c r="B1566" s="3" t="s">
        <v>1564</v>
      </c>
      <c r="C1566" s="3" t="s">
        <v>5673</v>
      </c>
      <c r="D1566" s="6">
        <v>6000</v>
      </c>
      <c r="E1566" s="8">
        <v>85</v>
      </c>
      <c r="F1566" t="s">
        <v>8219</v>
      </c>
      <c r="G1566" t="s">
        <v>8224</v>
      </c>
      <c r="H1566" t="s">
        <v>8246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8288</v>
      </c>
      <c r="O1566">
        <f t="shared" si="121"/>
        <v>1</v>
      </c>
      <c r="P1566">
        <f t="shared" si="122"/>
        <v>42.5</v>
      </c>
      <c r="Q1566" s="10" t="s">
        <v>8324</v>
      </c>
      <c r="R1566" t="s">
        <v>8338</v>
      </c>
      <c r="S1566" s="14">
        <f t="shared" si="123"/>
        <v>41652.742488425924</v>
      </c>
      <c r="T1566" s="14">
        <f t="shared" si="124"/>
        <v>42786.000023148154</v>
      </c>
      <c r="U1566">
        <f t="shared" si="120"/>
        <v>2014</v>
      </c>
    </row>
    <row r="1567" spans="1:21" ht="60" hidden="1" x14ac:dyDescent="0.25">
      <c r="A1567">
        <v>1564</v>
      </c>
      <c r="B1567" s="3" t="s">
        <v>1565</v>
      </c>
      <c r="C1567" s="3" t="s">
        <v>5674</v>
      </c>
      <c r="D1567" s="6">
        <v>10000</v>
      </c>
      <c r="E1567" s="8">
        <v>10</v>
      </c>
      <c r="F1567" t="s">
        <v>8219</v>
      </c>
      <c r="G1567" t="s">
        <v>8223</v>
      </c>
      <c r="H1567" t="s">
        <v>8245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0</v>
      </c>
      <c r="P1567">
        <f t="shared" si="122"/>
        <v>10</v>
      </c>
      <c r="Q1567" s="10" t="s">
        <v>8324</v>
      </c>
      <c r="R1567" t="s">
        <v>8338</v>
      </c>
      <c r="S1567" s="14">
        <f t="shared" si="123"/>
        <v>42121.367002314815</v>
      </c>
      <c r="T1567" s="14">
        <f t="shared" si="124"/>
        <v>42017.927418981482</v>
      </c>
      <c r="U1567">
        <f t="shared" si="120"/>
        <v>2015</v>
      </c>
    </row>
    <row r="1568" spans="1:21" ht="60" hidden="1" x14ac:dyDescent="0.25">
      <c r="A1568">
        <v>1565</v>
      </c>
      <c r="B1568" s="3" t="s">
        <v>1566</v>
      </c>
      <c r="C1568" s="3" t="s">
        <v>5675</v>
      </c>
      <c r="D1568" s="6">
        <v>4000</v>
      </c>
      <c r="E1568" s="8">
        <v>100</v>
      </c>
      <c r="F1568" t="s">
        <v>8219</v>
      </c>
      <c r="G1568" t="s">
        <v>8223</v>
      </c>
      <c r="H1568" t="s">
        <v>8245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8288</v>
      </c>
      <c r="O1568">
        <f t="shared" si="121"/>
        <v>3</v>
      </c>
      <c r="P1568">
        <f t="shared" si="122"/>
        <v>100</v>
      </c>
      <c r="Q1568" s="10" t="s">
        <v>8324</v>
      </c>
      <c r="R1568" t="s">
        <v>8338</v>
      </c>
      <c r="S1568" s="14">
        <f t="shared" si="123"/>
        <v>40672.729872685188</v>
      </c>
      <c r="T1568" s="14">
        <f t="shared" si="124"/>
        <v>41799.524259259262</v>
      </c>
      <c r="U1568">
        <f t="shared" si="120"/>
        <v>2011</v>
      </c>
    </row>
    <row r="1569" spans="1:21" ht="45" hidden="1" x14ac:dyDescent="0.25">
      <c r="A1569">
        <v>1566</v>
      </c>
      <c r="B1569" s="3" t="s">
        <v>1567</v>
      </c>
      <c r="C1569" s="3" t="s">
        <v>5676</v>
      </c>
      <c r="D1569" s="6">
        <v>30000</v>
      </c>
      <c r="E1569" s="8">
        <v>6375</v>
      </c>
      <c r="F1569" t="s">
        <v>8219</v>
      </c>
      <c r="G1569" t="s">
        <v>8223</v>
      </c>
      <c r="H1569" t="s">
        <v>8245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8288</v>
      </c>
      <c r="O1569">
        <f t="shared" si="121"/>
        <v>21</v>
      </c>
      <c r="P1569">
        <f t="shared" si="122"/>
        <v>108.05</v>
      </c>
      <c r="Q1569" s="10" t="s">
        <v>8324</v>
      </c>
      <c r="R1569" t="s">
        <v>8338</v>
      </c>
      <c r="S1569" s="14">
        <f t="shared" si="123"/>
        <v>42549.916712962964</v>
      </c>
      <c r="T1569" s="14">
        <f t="shared" si="124"/>
        <v>42140.879259259258</v>
      </c>
      <c r="U1569">
        <f t="shared" si="120"/>
        <v>2016</v>
      </c>
    </row>
    <row r="1570" spans="1:21" ht="60" hidden="1" x14ac:dyDescent="0.25">
      <c r="A1570">
        <v>1567</v>
      </c>
      <c r="B1570" s="3" t="s">
        <v>1568</v>
      </c>
      <c r="C1570" s="3" t="s">
        <v>5677</v>
      </c>
      <c r="D1570" s="6">
        <v>8500</v>
      </c>
      <c r="E1570" s="8">
        <v>350</v>
      </c>
      <c r="F1570" t="s">
        <v>8219</v>
      </c>
      <c r="G1570" t="s">
        <v>8223</v>
      </c>
      <c r="H1570" t="s">
        <v>8245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8288</v>
      </c>
      <c r="O1570">
        <f t="shared" si="121"/>
        <v>4</v>
      </c>
      <c r="P1570">
        <f t="shared" si="122"/>
        <v>26.92</v>
      </c>
      <c r="Q1570" s="10" t="s">
        <v>8324</v>
      </c>
      <c r="R1570" t="s">
        <v>8338</v>
      </c>
      <c r="S1570" s="14">
        <f t="shared" si="123"/>
        <v>41671.936863425923</v>
      </c>
      <c r="T1570" s="14">
        <f t="shared" si="124"/>
        <v>41054.847777777781</v>
      </c>
      <c r="U1570">
        <f t="shared" si="120"/>
        <v>2014</v>
      </c>
    </row>
    <row r="1571" spans="1:21" ht="45" hidden="1" x14ac:dyDescent="0.25">
      <c r="A1571">
        <v>1568</v>
      </c>
      <c r="B1571" s="3" t="s">
        <v>1569</v>
      </c>
      <c r="C1571" s="3" t="s">
        <v>5678</v>
      </c>
      <c r="D1571" s="6">
        <v>25000</v>
      </c>
      <c r="E1571" s="8">
        <v>3410</v>
      </c>
      <c r="F1571" t="s">
        <v>8219</v>
      </c>
      <c r="G1571" t="s">
        <v>8223</v>
      </c>
      <c r="H1571" t="s">
        <v>8245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8288</v>
      </c>
      <c r="O1571">
        <f t="shared" si="121"/>
        <v>14</v>
      </c>
      <c r="P1571">
        <f t="shared" si="122"/>
        <v>155</v>
      </c>
      <c r="Q1571" s="10" t="s">
        <v>8324</v>
      </c>
      <c r="R1571" t="s">
        <v>8338</v>
      </c>
      <c r="S1571" s="14">
        <f t="shared" si="123"/>
        <v>41962.062326388885</v>
      </c>
      <c r="T1571" s="14">
        <f t="shared" si="124"/>
        <v>40399.065868055557</v>
      </c>
      <c r="U1571">
        <f t="shared" si="120"/>
        <v>2014</v>
      </c>
    </row>
    <row r="1572" spans="1:21" hidden="1" x14ac:dyDescent="0.25">
      <c r="A1572">
        <v>1569</v>
      </c>
      <c r="B1572" s="3" t="s">
        <v>1570</v>
      </c>
      <c r="C1572" s="3" t="s">
        <v>5679</v>
      </c>
      <c r="D1572" s="6">
        <v>30000</v>
      </c>
      <c r="E1572" s="8">
        <v>0</v>
      </c>
      <c r="F1572" t="s">
        <v>8219</v>
      </c>
      <c r="G1572" t="s">
        <v>8223</v>
      </c>
      <c r="H1572" t="s">
        <v>8245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8288</v>
      </c>
      <c r="O1572">
        <f t="shared" si="121"/>
        <v>0</v>
      </c>
      <c r="P1572">
        <f t="shared" si="122"/>
        <v>0</v>
      </c>
      <c r="Q1572" s="10" t="s">
        <v>8324</v>
      </c>
      <c r="R1572" t="s">
        <v>8338</v>
      </c>
      <c r="S1572" s="14">
        <f t="shared" si="123"/>
        <v>41389.679560185185</v>
      </c>
      <c r="T1572" s="14">
        <f t="shared" si="124"/>
        <v>41481.996423611112</v>
      </c>
      <c r="U1572">
        <f t="shared" si="120"/>
        <v>2013</v>
      </c>
    </row>
    <row r="1573" spans="1:21" ht="30" hidden="1" x14ac:dyDescent="0.25">
      <c r="A1573">
        <v>1570</v>
      </c>
      <c r="B1573" s="3" t="s">
        <v>1571</v>
      </c>
      <c r="C1573" s="3" t="s">
        <v>5680</v>
      </c>
      <c r="D1573" s="6">
        <v>6000</v>
      </c>
      <c r="E1573" s="8">
        <v>2484</v>
      </c>
      <c r="F1573" t="s">
        <v>8219</v>
      </c>
      <c r="G1573" t="s">
        <v>8223</v>
      </c>
      <c r="H1573" t="s">
        <v>8245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8288</v>
      </c>
      <c r="O1573">
        <f t="shared" si="121"/>
        <v>41</v>
      </c>
      <c r="P1573">
        <f t="shared" si="122"/>
        <v>47.77</v>
      </c>
      <c r="Q1573" s="10" t="s">
        <v>8324</v>
      </c>
      <c r="R1573" t="s">
        <v>8338</v>
      </c>
      <c r="S1573" s="14">
        <f t="shared" si="123"/>
        <v>42438.813449074078</v>
      </c>
      <c r="T1573" s="14">
        <f t="shared" si="124"/>
        <v>40990.050069444449</v>
      </c>
      <c r="U1573">
        <f t="shared" si="120"/>
        <v>2016</v>
      </c>
    </row>
    <row r="1574" spans="1:21" ht="60" hidden="1" x14ac:dyDescent="0.25">
      <c r="A1574">
        <v>1571</v>
      </c>
      <c r="B1574" s="3" t="s">
        <v>1572</v>
      </c>
      <c r="C1574" s="3" t="s">
        <v>5681</v>
      </c>
      <c r="D1574" s="6">
        <v>12100</v>
      </c>
      <c r="E1574" s="8">
        <v>80</v>
      </c>
      <c r="F1574" t="s">
        <v>8219</v>
      </c>
      <c r="G1574" t="s">
        <v>8224</v>
      </c>
      <c r="H1574" t="s">
        <v>8246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8288</v>
      </c>
      <c r="O1574">
        <f t="shared" si="121"/>
        <v>1</v>
      </c>
      <c r="P1574">
        <f t="shared" si="122"/>
        <v>20</v>
      </c>
      <c r="Q1574" s="10" t="s">
        <v>8324</v>
      </c>
      <c r="R1574" t="s">
        <v>8338</v>
      </c>
      <c r="S1574" s="14">
        <f t="shared" si="123"/>
        <v>42144.769479166673</v>
      </c>
      <c r="T1574" s="14">
        <f t="shared" si="124"/>
        <v>42325.448958333334</v>
      </c>
      <c r="U1574">
        <f t="shared" si="120"/>
        <v>2015</v>
      </c>
    </row>
    <row r="1575" spans="1:21" ht="60" hidden="1" x14ac:dyDescent="0.25">
      <c r="A1575">
        <v>1572</v>
      </c>
      <c r="B1575" s="3" t="s">
        <v>1573</v>
      </c>
      <c r="C1575" s="3" t="s">
        <v>5682</v>
      </c>
      <c r="D1575" s="6">
        <v>2500</v>
      </c>
      <c r="E1575" s="8">
        <v>125</v>
      </c>
      <c r="F1575" t="s">
        <v>8219</v>
      </c>
      <c r="G1575" t="s">
        <v>8224</v>
      </c>
      <c r="H1575" t="s">
        <v>8246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5</v>
      </c>
      <c r="P1575">
        <f t="shared" si="122"/>
        <v>41.67</v>
      </c>
      <c r="Q1575" s="10" t="s">
        <v>8324</v>
      </c>
      <c r="R1575" t="s">
        <v>8338</v>
      </c>
      <c r="S1575" s="14">
        <f t="shared" si="123"/>
        <v>42404.033090277779</v>
      </c>
      <c r="T1575" s="14">
        <f t="shared" si="124"/>
        <v>42246.789965277778</v>
      </c>
      <c r="U1575">
        <f t="shared" si="120"/>
        <v>2016</v>
      </c>
    </row>
    <row r="1576" spans="1:21" ht="60" hidden="1" x14ac:dyDescent="0.25">
      <c r="A1576">
        <v>1573</v>
      </c>
      <c r="B1576" s="3" t="s">
        <v>1574</v>
      </c>
      <c r="C1576" s="3" t="s">
        <v>5683</v>
      </c>
      <c r="D1576" s="6">
        <v>9000</v>
      </c>
      <c r="E1576" s="8">
        <v>223</v>
      </c>
      <c r="F1576" t="s">
        <v>8219</v>
      </c>
      <c r="G1576" t="s">
        <v>8228</v>
      </c>
      <c r="H1576" t="s">
        <v>8250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8288</v>
      </c>
      <c r="O1576">
        <f t="shared" si="121"/>
        <v>2</v>
      </c>
      <c r="P1576">
        <f t="shared" si="122"/>
        <v>74.33</v>
      </c>
      <c r="Q1576" s="10" t="s">
        <v>8324</v>
      </c>
      <c r="R1576" t="s">
        <v>8338</v>
      </c>
      <c r="S1576" s="14">
        <f t="shared" si="123"/>
        <v>42786.000023148154</v>
      </c>
      <c r="T1576" s="14">
        <f t="shared" si="124"/>
        <v>41877.904988425929</v>
      </c>
      <c r="U1576">
        <f t="shared" si="120"/>
        <v>2017</v>
      </c>
    </row>
    <row r="1577" spans="1:21" ht="60" hidden="1" x14ac:dyDescent="0.25">
      <c r="A1577">
        <v>1574</v>
      </c>
      <c r="B1577" s="3" t="s">
        <v>1575</v>
      </c>
      <c r="C1577" s="3" t="s">
        <v>5684</v>
      </c>
      <c r="D1577" s="6">
        <v>10000</v>
      </c>
      <c r="E1577" s="8">
        <v>506</v>
      </c>
      <c r="F1577" t="s">
        <v>8219</v>
      </c>
      <c r="G1577" t="s">
        <v>8223</v>
      </c>
      <c r="H1577" t="s">
        <v>8245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8288</v>
      </c>
      <c r="O1577">
        <f t="shared" si="121"/>
        <v>5</v>
      </c>
      <c r="P1577">
        <f t="shared" si="122"/>
        <v>84.33</v>
      </c>
      <c r="Q1577" s="10" t="s">
        <v>8324</v>
      </c>
      <c r="R1577" t="s">
        <v>8338</v>
      </c>
      <c r="S1577" s="14">
        <f t="shared" si="123"/>
        <v>42017.927418981482</v>
      </c>
      <c r="T1577" s="14">
        <f t="shared" si="124"/>
        <v>41779.649317129632</v>
      </c>
      <c r="U1577">
        <f t="shared" si="120"/>
        <v>2015</v>
      </c>
    </row>
    <row r="1578" spans="1:21" ht="60" hidden="1" x14ac:dyDescent="0.25">
      <c r="A1578">
        <v>1575</v>
      </c>
      <c r="B1578" s="3" t="s">
        <v>1576</v>
      </c>
      <c r="C1578" s="3" t="s">
        <v>5685</v>
      </c>
      <c r="D1578" s="6">
        <v>10000</v>
      </c>
      <c r="E1578" s="8">
        <v>2291</v>
      </c>
      <c r="F1578" t="s">
        <v>8219</v>
      </c>
      <c r="G1578" t="s">
        <v>8223</v>
      </c>
      <c r="H1578" t="s">
        <v>8245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8288</v>
      </c>
      <c r="O1578">
        <f t="shared" si="121"/>
        <v>23</v>
      </c>
      <c r="P1578">
        <f t="shared" si="122"/>
        <v>65.459999999999994</v>
      </c>
      <c r="Q1578" s="10" t="s">
        <v>8324</v>
      </c>
      <c r="R1578" t="s">
        <v>8338</v>
      </c>
      <c r="S1578" s="14">
        <f t="shared" si="123"/>
        <v>41799.524259259262</v>
      </c>
      <c r="T1578" s="14">
        <f t="shared" si="124"/>
        <v>42707.895462962959</v>
      </c>
      <c r="U1578">
        <f t="shared" si="120"/>
        <v>2014</v>
      </c>
    </row>
    <row r="1579" spans="1:21" ht="45" hidden="1" x14ac:dyDescent="0.25">
      <c r="A1579">
        <v>1576</v>
      </c>
      <c r="B1579" s="3" t="s">
        <v>1577</v>
      </c>
      <c r="C1579" s="3" t="s">
        <v>5686</v>
      </c>
      <c r="D1579" s="6">
        <v>5000</v>
      </c>
      <c r="E1579" s="8">
        <v>650</v>
      </c>
      <c r="F1579" t="s">
        <v>8219</v>
      </c>
      <c r="G1579" t="s">
        <v>8223</v>
      </c>
      <c r="H1579" t="s">
        <v>8245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8288</v>
      </c>
      <c r="O1579">
        <f t="shared" si="121"/>
        <v>13</v>
      </c>
      <c r="P1579">
        <f t="shared" si="122"/>
        <v>65</v>
      </c>
      <c r="Q1579" s="10" t="s">
        <v>8324</v>
      </c>
      <c r="R1579" t="s">
        <v>8338</v>
      </c>
      <c r="S1579" s="14">
        <f t="shared" si="123"/>
        <v>42140.879259259258</v>
      </c>
      <c r="T1579" s="14">
        <f t="shared" si="124"/>
        <v>42069.104421296302</v>
      </c>
      <c r="U1579">
        <f t="shared" si="120"/>
        <v>2015</v>
      </c>
    </row>
    <row r="1580" spans="1:21" ht="60" hidden="1" x14ac:dyDescent="0.25">
      <c r="A1580">
        <v>1577</v>
      </c>
      <c r="B1580" s="3" t="s">
        <v>1578</v>
      </c>
      <c r="C1580" s="3" t="s">
        <v>5687</v>
      </c>
      <c r="D1580" s="6">
        <v>10000</v>
      </c>
      <c r="E1580" s="8">
        <v>55</v>
      </c>
      <c r="F1580" t="s">
        <v>8219</v>
      </c>
      <c r="G1580" t="s">
        <v>8223</v>
      </c>
      <c r="H1580" t="s">
        <v>8245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8288</v>
      </c>
      <c r="O1580">
        <f t="shared" si="121"/>
        <v>1</v>
      </c>
      <c r="P1580">
        <f t="shared" si="122"/>
        <v>27.5</v>
      </c>
      <c r="Q1580" s="10" t="s">
        <v>8324</v>
      </c>
      <c r="R1580" t="s">
        <v>8338</v>
      </c>
      <c r="S1580" s="14">
        <f t="shared" si="123"/>
        <v>41054.847777777781</v>
      </c>
      <c r="T1580" s="14">
        <f t="shared" si="124"/>
        <v>41956.950983796298</v>
      </c>
      <c r="U1580">
        <f t="shared" si="120"/>
        <v>2012</v>
      </c>
    </row>
    <row r="1581" spans="1:21" ht="60" hidden="1" x14ac:dyDescent="0.25">
      <c r="A1581">
        <v>1578</v>
      </c>
      <c r="B1581" s="3" t="s">
        <v>1579</v>
      </c>
      <c r="C1581" s="3" t="s">
        <v>5688</v>
      </c>
      <c r="D1581" s="6">
        <v>1897</v>
      </c>
      <c r="E1581" s="8">
        <v>205</v>
      </c>
      <c r="F1581" t="s">
        <v>8219</v>
      </c>
      <c r="G1581" t="s">
        <v>8223</v>
      </c>
      <c r="H1581" t="s">
        <v>8245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8288</v>
      </c>
      <c r="O1581">
        <f t="shared" si="121"/>
        <v>11</v>
      </c>
      <c r="P1581">
        <f t="shared" si="122"/>
        <v>51.25</v>
      </c>
      <c r="Q1581" s="10" t="s">
        <v>8324</v>
      </c>
      <c r="R1581" t="s">
        <v>8338</v>
      </c>
      <c r="S1581" s="14">
        <f t="shared" si="123"/>
        <v>40399.065868055557</v>
      </c>
      <c r="T1581" s="14">
        <f t="shared" si="124"/>
        <v>42005.24998842593</v>
      </c>
      <c r="U1581">
        <f t="shared" si="120"/>
        <v>2010</v>
      </c>
    </row>
    <row r="1582" spans="1:21" ht="45" hidden="1" x14ac:dyDescent="0.25">
      <c r="A1582">
        <v>1579</v>
      </c>
      <c r="B1582" s="3" t="s">
        <v>1580</v>
      </c>
      <c r="C1582" s="3" t="s">
        <v>5689</v>
      </c>
      <c r="D1582" s="6">
        <v>3333</v>
      </c>
      <c r="E1582" s="8">
        <v>28</v>
      </c>
      <c r="F1582" t="s">
        <v>8219</v>
      </c>
      <c r="G1582" t="s">
        <v>8223</v>
      </c>
      <c r="H1582" t="s">
        <v>8245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8288</v>
      </c>
      <c r="O1582">
        <f t="shared" si="121"/>
        <v>1</v>
      </c>
      <c r="P1582">
        <f t="shared" si="122"/>
        <v>14</v>
      </c>
      <c r="Q1582" s="10" t="s">
        <v>8324</v>
      </c>
      <c r="R1582" t="s">
        <v>8338</v>
      </c>
      <c r="S1582" s="14">
        <f t="shared" si="123"/>
        <v>41481.996423611112</v>
      </c>
      <c r="T1582" s="14">
        <f t="shared" si="124"/>
        <v>42256.984791666662</v>
      </c>
      <c r="U1582">
        <f t="shared" si="120"/>
        <v>2013</v>
      </c>
    </row>
    <row r="1583" spans="1:21" ht="45" hidden="1" x14ac:dyDescent="0.25">
      <c r="A1583">
        <v>1580</v>
      </c>
      <c r="B1583" s="3" t="s">
        <v>1581</v>
      </c>
      <c r="C1583" s="3" t="s">
        <v>5690</v>
      </c>
      <c r="D1583" s="6">
        <v>1750</v>
      </c>
      <c r="E1583" s="8">
        <v>0</v>
      </c>
      <c r="F1583" t="s">
        <v>8219</v>
      </c>
      <c r="G1583" t="s">
        <v>8223</v>
      </c>
      <c r="H1583" t="s">
        <v>8245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8288</v>
      </c>
      <c r="O1583">
        <f t="shared" si="121"/>
        <v>0</v>
      </c>
      <c r="P1583">
        <f t="shared" si="122"/>
        <v>0</v>
      </c>
      <c r="Q1583" s="10" t="s">
        <v>8324</v>
      </c>
      <c r="R1583" t="s">
        <v>8338</v>
      </c>
      <c r="S1583" s="14">
        <f t="shared" si="123"/>
        <v>40990.050069444449</v>
      </c>
      <c r="T1583" s="14">
        <f t="shared" si="124"/>
        <v>42240.857222222221</v>
      </c>
      <c r="U1583">
        <f t="shared" si="120"/>
        <v>2012</v>
      </c>
    </row>
    <row r="1584" spans="1:21" ht="60" hidden="1" x14ac:dyDescent="0.25">
      <c r="A1584">
        <v>1581</v>
      </c>
      <c r="B1584" s="3" t="s">
        <v>1582</v>
      </c>
      <c r="C1584" s="3" t="s">
        <v>5691</v>
      </c>
      <c r="D1584" s="6">
        <v>1000</v>
      </c>
      <c r="E1584" s="8">
        <v>5</v>
      </c>
      <c r="F1584" t="s">
        <v>8220</v>
      </c>
      <c r="G1584" t="s">
        <v>8224</v>
      </c>
      <c r="H1584" t="s">
        <v>8246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8289</v>
      </c>
      <c r="O1584">
        <f t="shared" si="121"/>
        <v>1</v>
      </c>
      <c r="P1584">
        <f t="shared" si="122"/>
        <v>5</v>
      </c>
      <c r="Q1584" s="10" t="s">
        <v>8314</v>
      </c>
      <c r="R1584" t="s">
        <v>8354</v>
      </c>
      <c r="S1584" s="14">
        <f t="shared" si="123"/>
        <v>42325.448958333334</v>
      </c>
      <c r="T1584" s="14">
        <f t="shared" si="124"/>
        <v>42433.726168981477</v>
      </c>
      <c r="U1584">
        <f t="shared" si="120"/>
        <v>2015</v>
      </c>
    </row>
    <row r="1585" spans="1:21" ht="30" hidden="1" x14ac:dyDescent="0.25">
      <c r="A1585">
        <v>1582</v>
      </c>
      <c r="B1585" s="3" t="s">
        <v>1583</v>
      </c>
      <c r="C1585" s="3" t="s">
        <v>5692</v>
      </c>
      <c r="D1585" s="6">
        <v>1000</v>
      </c>
      <c r="E1585" s="8">
        <v>93</v>
      </c>
      <c r="F1585" t="s">
        <v>8220</v>
      </c>
      <c r="G1585" t="s">
        <v>8223</v>
      </c>
      <c r="H1585" t="s">
        <v>8245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8289</v>
      </c>
      <c r="O1585">
        <f t="shared" si="121"/>
        <v>9</v>
      </c>
      <c r="P1585">
        <f t="shared" si="122"/>
        <v>31</v>
      </c>
      <c r="Q1585" s="10" t="s">
        <v>8314</v>
      </c>
      <c r="R1585" t="s">
        <v>8354</v>
      </c>
      <c r="S1585" s="14">
        <f t="shared" si="123"/>
        <v>42246.789965277778</v>
      </c>
      <c r="T1585" s="14">
        <f t="shared" si="124"/>
        <v>42046.072743055556</v>
      </c>
      <c r="U1585">
        <f t="shared" si="120"/>
        <v>2015</v>
      </c>
    </row>
    <row r="1586" spans="1:21" ht="60" hidden="1" x14ac:dyDescent="0.25">
      <c r="A1586">
        <v>1583</v>
      </c>
      <c r="B1586" s="3" t="s">
        <v>1584</v>
      </c>
      <c r="C1586" s="3" t="s">
        <v>5693</v>
      </c>
      <c r="D1586" s="6">
        <v>20000</v>
      </c>
      <c r="E1586" s="8">
        <v>15</v>
      </c>
      <c r="F1586" t="s">
        <v>8220</v>
      </c>
      <c r="G1586" t="s">
        <v>8224</v>
      </c>
      <c r="H1586" t="s">
        <v>8246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8289</v>
      </c>
      <c r="O1586">
        <f t="shared" si="121"/>
        <v>0</v>
      </c>
      <c r="P1586">
        <f t="shared" si="122"/>
        <v>15</v>
      </c>
      <c r="Q1586" s="10" t="s">
        <v>8314</v>
      </c>
      <c r="R1586" t="s">
        <v>8354</v>
      </c>
      <c r="S1586" s="14">
        <f t="shared" si="123"/>
        <v>41877.904988425929</v>
      </c>
      <c r="T1586" s="14">
        <f t="shared" si="124"/>
        <v>42033.845543981486</v>
      </c>
      <c r="U1586">
        <f t="shared" si="120"/>
        <v>2014</v>
      </c>
    </row>
    <row r="1587" spans="1:21" ht="60" hidden="1" x14ac:dyDescent="0.25">
      <c r="A1587">
        <v>1584</v>
      </c>
      <c r="B1587" s="3" t="s">
        <v>1585</v>
      </c>
      <c r="C1587" s="3" t="s">
        <v>5694</v>
      </c>
      <c r="D1587" s="6">
        <v>1200</v>
      </c>
      <c r="E1587" s="8">
        <v>0</v>
      </c>
      <c r="F1587" t="s">
        <v>8220</v>
      </c>
      <c r="G1587" t="s">
        <v>8223</v>
      </c>
      <c r="H1587" t="s">
        <v>8245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8289</v>
      </c>
      <c r="O1587">
        <f t="shared" si="121"/>
        <v>0</v>
      </c>
      <c r="P1587">
        <f t="shared" si="122"/>
        <v>0</v>
      </c>
      <c r="Q1587" s="10" t="s">
        <v>8314</v>
      </c>
      <c r="R1587" t="s">
        <v>8354</v>
      </c>
      <c r="S1587" s="14">
        <f t="shared" si="123"/>
        <v>41779.649317129632</v>
      </c>
      <c r="T1587" s="14">
        <f t="shared" si="124"/>
        <v>42445.712754629625</v>
      </c>
      <c r="U1587">
        <f t="shared" si="120"/>
        <v>2014</v>
      </c>
    </row>
    <row r="1588" spans="1:21" ht="60" hidden="1" x14ac:dyDescent="0.25">
      <c r="A1588">
        <v>1585</v>
      </c>
      <c r="B1588" s="3" t="s">
        <v>1586</v>
      </c>
      <c r="C1588" s="3" t="s">
        <v>5695</v>
      </c>
      <c r="D1588" s="6">
        <v>2000</v>
      </c>
      <c r="E1588" s="8">
        <v>1580</v>
      </c>
      <c r="F1588" t="s">
        <v>8220</v>
      </c>
      <c r="G1588" t="s">
        <v>8228</v>
      </c>
      <c r="H1588" t="s">
        <v>8250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8289</v>
      </c>
      <c r="O1588">
        <f t="shared" si="121"/>
        <v>79</v>
      </c>
      <c r="P1588">
        <f t="shared" si="122"/>
        <v>131.66999999999999</v>
      </c>
      <c r="Q1588" s="10" t="s">
        <v>8314</v>
      </c>
      <c r="R1588" t="s">
        <v>8354</v>
      </c>
      <c r="S1588" s="14">
        <f t="shared" si="123"/>
        <v>42707.895462962959</v>
      </c>
      <c r="T1588" s="14">
        <f t="shared" si="124"/>
        <v>41780.050092592595</v>
      </c>
      <c r="U1588">
        <f t="shared" si="120"/>
        <v>2016</v>
      </c>
    </row>
    <row r="1589" spans="1:21" ht="30" hidden="1" x14ac:dyDescent="0.25">
      <c r="A1589">
        <v>1586</v>
      </c>
      <c r="B1589" s="3" t="s">
        <v>1587</v>
      </c>
      <c r="C1589" s="3" t="s">
        <v>5696</v>
      </c>
      <c r="D1589" s="6">
        <v>1500</v>
      </c>
      <c r="E1589" s="8">
        <v>0</v>
      </c>
      <c r="F1589" t="s">
        <v>8220</v>
      </c>
      <c r="G1589" t="s">
        <v>8223</v>
      </c>
      <c r="H1589" t="s">
        <v>8245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8289</v>
      </c>
      <c r="O1589">
        <f t="shared" si="121"/>
        <v>0</v>
      </c>
      <c r="P1589">
        <f t="shared" si="122"/>
        <v>0</v>
      </c>
      <c r="Q1589" s="10" t="s">
        <v>8314</v>
      </c>
      <c r="R1589" t="s">
        <v>8354</v>
      </c>
      <c r="S1589" s="14">
        <f t="shared" si="123"/>
        <v>42069.104421296302</v>
      </c>
      <c r="T1589" s="14">
        <f t="shared" si="124"/>
        <v>41941.430196759262</v>
      </c>
      <c r="U1589">
        <f t="shared" si="120"/>
        <v>2015</v>
      </c>
    </row>
    <row r="1590" spans="1:21" ht="60" hidden="1" x14ac:dyDescent="0.25">
      <c r="A1590">
        <v>1587</v>
      </c>
      <c r="B1590" s="3" t="s">
        <v>1588</v>
      </c>
      <c r="C1590" s="3" t="s">
        <v>5697</v>
      </c>
      <c r="D1590" s="6">
        <v>7500</v>
      </c>
      <c r="E1590" s="8">
        <v>1</v>
      </c>
      <c r="F1590" t="s">
        <v>8220</v>
      </c>
      <c r="G1590" t="s">
        <v>8223</v>
      </c>
      <c r="H1590" t="s">
        <v>8245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8289</v>
      </c>
      <c r="O1590">
        <f t="shared" si="121"/>
        <v>0</v>
      </c>
      <c r="P1590">
        <f t="shared" si="122"/>
        <v>1</v>
      </c>
      <c r="Q1590" s="10" t="s">
        <v>8314</v>
      </c>
      <c r="R1590" t="s">
        <v>8354</v>
      </c>
      <c r="S1590" s="14">
        <f t="shared" si="123"/>
        <v>41956.950983796298</v>
      </c>
      <c r="T1590" s="14">
        <f t="shared" si="124"/>
        <v>42603.354131944448</v>
      </c>
      <c r="U1590">
        <f t="shared" si="120"/>
        <v>2014</v>
      </c>
    </row>
    <row r="1591" spans="1:21" ht="30" hidden="1" x14ac:dyDescent="0.25">
      <c r="A1591">
        <v>1588</v>
      </c>
      <c r="B1591" s="3" t="s">
        <v>1589</v>
      </c>
      <c r="C1591" s="3" t="s">
        <v>5698</v>
      </c>
      <c r="D1591" s="6">
        <v>516</v>
      </c>
      <c r="E1591" s="8">
        <v>0</v>
      </c>
      <c r="F1591" t="s">
        <v>8220</v>
      </c>
      <c r="G1591" t="s">
        <v>8223</v>
      </c>
      <c r="H1591" t="s">
        <v>8245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10" t="s">
        <v>8314</v>
      </c>
      <c r="R1591" t="s">
        <v>8354</v>
      </c>
      <c r="S1591" s="14">
        <f t="shared" si="123"/>
        <v>42005.24998842593</v>
      </c>
      <c r="T1591" s="14">
        <f t="shared" si="124"/>
        <v>42151.667337962965</v>
      </c>
      <c r="U1591">
        <f t="shared" si="120"/>
        <v>2015</v>
      </c>
    </row>
    <row r="1592" spans="1:21" ht="45" hidden="1" x14ac:dyDescent="0.25">
      <c r="A1592">
        <v>1589</v>
      </c>
      <c r="B1592" s="3" t="s">
        <v>1590</v>
      </c>
      <c r="C1592" s="3" t="s">
        <v>5699</v>
      </c>
      <c r="D1592" s="6">
        <v>1200</v>
      </c>
      <c r="E1592" s="8">
        <v>0</v>
      </c>
      <c r="F1592" t="s">
        <v>8220</v>
      </c>
      <c r="G1592" t="s">
        <v>8223</v>
      </c>
      <c r="H1592" t="s">
        <v>8245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8289</v>
      </c>
      <c r="O1592">
        <f t="shared" si="121"/>
        <v>0</v>
      </c>
      <c r="P1592">
        <f t="shared" si="122"/>
        <v>0</v>
      </c>
      <c r="Q1592" s="10" t="s">
        <v>8314</v>
      </c>
      <c r="R1592" t="s">
        <v>8354</v>
      </c>
      <c r="S1592" s="14">
        <f t="shared" si="123"/>
        <v>42256.984791666662</v>
      </c>
      <c r="T1592" s="14">
        <f t="shared" si="124"/>
        <v>42438.53907407407</v>
      </c>
      <c r="U1592">
        <f t="shared" si="120"/>
        <v>2015</v>
      </c>
    </row>
    <row r="1593" spans="1:21" hidden="1" x14ac:dyDescent="0.25">
      <c r="A1593">
        <v>1590</v>
      </c>
      <c r="B1593" s="3" t="s">
        <v>1591</v>
      </c>
      <c r="C1593" s="3" t="s">
        <v>5700</v>
      </c>
      <c r="D1593" s="6">
        <v>60000</v>
      </c>
      <c r="E1593" s="8">
        <v>1020</v>
      </c>
      <c r="F1593" t="s">
        <v>8220</v>
      </c>
      <c r="G1593" t="s">
        <v>8236</v>
      </c>
      <c r="H1593" t="s">
        <v>8248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8289</v>
      </c>
      <c r="O1593">
        <f t="shared" si="121"/>
        <v>2</v>
      </c>
      <c r="P1593">
        <f t="shared" si="122"/>
        <v>510</v>
      </c>
      <c r="Q1593" s="10" t="s">
        <v>8314</v>
      </c>
      <c r="R1593" t="s">
        <v>8354</v>
      </c>
      <c r="S1593" s="14">
        <f t="shared" si="123"/>
        <v>42240.857222222221</v>
      </c>
      <c r="T1593" s="14">
        <f t="shared" si="124"/>
        <v>41791.057314814818</v>
      </c>
      <c r="U1593">
        <f t="shared" si="120"/>
        <v>2015</v>
      </c>
    </row>
    <row r="1594" spans="1:21" ht="60" hidden="1" x14ac:dyDescent="0.25">
      <c r="A1594">
        <v>1591</v>
      </c>
      <c r="B1594" s="3" t="s">
        <v>1592</v>
      </c>
      <c r="C1594" s="3" t="s">
        <v>5701</v>
      </c>
      <c r="D1594" s="6">
        <v>14000</v>
      </c>
      <c r="E1594" s="8">
        <v>4092</v>
      </c>
      <c r="F1594" t="s">
        <v>8220</v>
      </c>
      <c r="G1594" t="s">
        <v>8224</v>
      </c>
      <c r="H1594" t="s">
        <v>8246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8289</v>
      </c>
      <c r="O1594">
        <f t="shared" si="121"/>
        <v>29</v>
      </c>
      <c r="P1594">
        <f t="shared" si="122"/>
        <v>44.48</v>
      </c>
      <c r="Q1594" s="10" t="s">
        <v>8314</v>
      </c>
      <c r="R1594" t="s">
        <v>8354</v>
      </c>
      <c r="S1594" s="14">
        <f t="shared" si="123"/>
        <v>42433.726168981477</v>
      </c>
      <c r="T1594" s="14">
        <f t="shared" si="124"/>
        <v>40638.092974537038</v>
      </c>
      <c r="U1594">
        <f t="shared" si="120"/>
        <v>2016</v>
      </c>
    </row>
    <row r="1595" spans="1:21" ht="30" hidden="1" x14ac:dyDescent="0.25">
      <c r="A1595">
        <v>1592</v>
      </c>
      <c r="B1595" s="3" t="s">
        <v>1593</v>
      </c>
      <c r="C1595" s="3" t="s">
        <v>5702</v>
      </c>
      <c r="D1595" s="6">
        <v>25</v>
      </c>
      <c r="E1595" s="8">
        <v>0</v>
      </c>
      <c r="F1595" t="s">
        <v>8220</v>
      </c>
      <c r="G1595" t="s">
        <v>8223</v>
      </c>
      <c r="H1595" t="s">
        <v>8245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8289</v>
      </c>
      <c r="O1595">
        <f t="shared" si="121"/>
        <v>0</v>
      </c>
      <c r="P1595">
        <f t="shared" si="122"/>
        <v>0</v>
      </c>
      <c r="Q1595" s="10" t="s">
        <v>8314</v>
      </c>
      <c r="R1595" t="s">
        <v>8354</v>
      </c>
      <c r="S1595" s="14">
        <f t="shared" si="123"/>
        <v>42046.072743055556</v>
      </c>
      <c r="T1595" s="14">
        <f t="shared" si="124"/>
        <v>40788.297650462962</v>
      </c>
      <c r="U1595">
        <f t="shared" si="120"/>
        <v>2015</v>
      </c>
    </row>
    <row r="1596" spans="1:21" ht="45" hidden="1" x14ac:dyDescent="0.25">
      <c r="A1596">
        <v>1593</v>
      </c>
      <c r="B1596" s="3" t="s">
        <v>1594</v>
      </c>
      <c r="C1596" s="3" t="s">
        <v>5703</v>
      </c>
      <c r="D1596" s="6">
        <v>22000</v>
      </c>
      <c r="E1596" s="8">
        <v>3</v>
      </c>
      <c r="F1596" t="s">
        <v>8220</v>
      </c>
      <c r="G1596" t="s">
        <v>8223</v>
      </c>
      <c r="H1596" t="s">
        <v>8245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8289</v>
      </c>
      <c r="O1596">
        <f t="shared" si="121"/>
        <v>0</v>
      </c>
      <c r="P1596">
        <f t="shared" si="122"/>
        <v>1</v>
      </c>
      <c r="Q1596" s="10" t="s">
        <v>8314</v>
      </c>
      <c r="R1596" t="s">
        <v>8354</v>
      </c>
      <c r="S1596" s="14">
        <f t="shared" si="123"/>
        <v>42033.845543981486</v>
      </c>
      <c r="T1596" s="14">
        <f t="shared" si="124"/>
        <v>40876.169664351852</v>
      </c>
      <c r="U1596">
        <f t="shared" si="120"/>
        <v>2015</v>
      </c>
    </row>
    <row r="1597" spans="1:21" ht="45" hidden="1" x14ac:dyDescent="0.25">
      <c r="A1597">
        <v>1594</v>
      </c>
      <c r="B1597" s="3" t="s">
        <v>1595</v>
      </c>
      <c r="C1597" s="3" t="s">
        <v>5704</v>
      </c>
      <c r="D1597" s="6">
        <v>1000</v>
      </c>
      <c r="E1597" s="8">
        <v>205</v>
      </c>
      <c r="F1597" t="s">
        <v>8220</v>
      </c>
      <c r="G1597" t="s">
        <v>8223</v>
      </c>
      <c r="H1597" t="s">
        <v>8245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8289</v>
      </c>
      <c r="O1597">
        <f t="shared" si="121"/>
        <v>21</v>
      </c>
      <c r="P1597">
        <f t="shared" si="122"/>
        <v>20.5</v>
      </c>
      <c r="Q1597" s="10" t="s">
        <v>8314</v>
      </c>
      <c r="R1597" t="s">
        <v>8354</v>
      </c>
      <c r="S1597" s="14">
        <f t="shared" si="123"/>
        <v>42445.712754629625</v>
      </c>
      <c r="T1597" s="14">
        <f t="shared" si="124"/>
        <v>40945.845312500001</v>
      </c>
      <c r="U1597">
        <f t="shared" si="120"/>
        <v>2016</v>
      </c>
    </row>
    <row r="1598" spans="1:21" ht="45" hidden="1" x14ac:dyDescent="0.25">
      <c r="A1598">
        <v>1595</v>
      </c>
      <c r="B1598" s="3" t="s">
        <v>1596</v>
      </c>
      <c r="C1598" s="3" t="s">
        <v>5705</v>
      </c>
      <c r="D1598" s="6">
        <v>100000</v>
      </c>
      <c r="E1598" s="8">
        <v>280</v>
      </c>
      <c r="F1598" t="s">
        <v>8220</v>
      </c>
      <c r="G1598" t="s">
        <v>8223</v>
      </c>
      <c r="H1598" t="s">
        <v>8245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8289</v>
      </c>
      <c r="O1598">
        <f t="shared" si="121"/>
        <v>0</v>
      </c>
      <c r="P1598">
        <f t="shared" si="122"/>
        <v>40</v>
      </c>
      <c r="Q1598" s="10" t="s">
        <v>8314</v>
      </c>
      <c r="R1598" t="s">
        <v>8354</v>
      </c>
      <c r="S1598" s="14">
        <f t="shared" si="123"/>
        <v>41780.050092592595</v>
      </c>
      <c r="T1598" s="14">
        <f t="shared" si="124"/>
        <v>40747.012881944444</v>
      </c>
      <c r="U1598">
        <f t="shared" si="120"/>
        <v>2014</v>
      </c>
    </row>
    <row r="1599" spans="1:21" ht="45" hidden="1" x14ac:dyDescent="0.25">
      <c r="A1599">
        <v>1596</v>
      </c>
      <c r="B1599" s="3" t="s">
        <v>1597</v>
      </c>
      <c r="C1599" s="3" t="s">
        <v>5706</v>
      </c>
      <c r="D1599" s="6">
        <v>3250</v>
      </c>
      <c r="E1599" s="8">
        <v>75</v>
      </c>
      <c r="F1599" t="s">
        <v>8220</v>
      </c>
      <c r="G1599" t="s">
        <v>8224</v>
      </c>
      <c r="H1599" t="s">
        <v>8246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8289</v>
      </c>
      <c r="O1599">
        <f t="shared" si="121"/>
        <v>2</v>
      </c>
      <c r="P1599">
        <f t="shared" si="122"/>
        <v>25</v>
      </c>
      <c r="Q1599" s="10" t="s">
        <v>8314</v>
      </c>
      <c r="R1599" t="s">
        <v>8354</v>
      </c>
      <c r="S1599" s="14">
        <f t="shared" si="123"/>
        <v>41941.430196759262</v>
      </c>
      <c r="T1599" s="14">
        <f t="shared" si="124"/>
        <v>40536.111550925925</v>
      </c>
      <c r="U1599">
        <f t="shared" si="120"/>
        <v>2014</v>
      </c>
    </row>
    <row r="1600" spans="1:21" ht="45" hidden="1" x14ac:dyDescent="0.25">
      <c r="A1600">
        <v>1597</v>
      </c>
      <c r="B1600" s="3" t="s">
        <v>1598</v>
      </c>
      <c r="C1600" s="3" t="s">
        <v>5707</v>
      </c>
      <c r="D1600" s="6">
        <v>15000</v>
      </c>
      <c r="E1600" s="8">
        <v>0</v>
      </c>
      <c r="F1600" t="s">
        <v>8220</v>
      </c>
      <c r="G1600" t="s">
        <v>8223</v>
      </c>
      <c r="H1600" t="s">
        <v>8245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8289</v>
      </c>
      <c r="O1600">
        <f t="shared" si="121"/>
        <v>0</v>
      </c>
      <c r="P1600">
        <f t="shared" si="122"/>
        <v>0</v>
      </c>
      <c r="Q1600" s="10" t="s">
        <v>8314</v>
      </c>
      <c r="R1600" t="s">
        <v>8354</v>
      </c>
      <c r="S1600" s="14">
        <f t="shared" si="123"/>
        <v>42603.354131944448</v>
      </c>
      <c r="T1600" s="14">
        <f t="shared" si="124"/>
        <v>41053.80846064815</v>
      </c>
      <c r="U1600">
        <f t="shared" si="120"/>
        <v>2016</v>
      </c>
    </row>
    <row r="1601" spans="1:21" ht="60" hidden="1" x14ac:dyDescent="0.25">
      <c r="A1601">
        <v>1598</v>
      </c>
      <c r="B1601" s="3" t="s">
        <v>1599</v>
      </c>
      <c r="C1601" s="3" t="s">
        <v>5708</v>
      </c>
      <c r="D1601" s="6">
        <v>800</v>
      </c>
      <c r="E1601" s="8">
        <v>1</v>
      </c>
      <c r="F1601" t="s">
        <v>8220</v>
      </c>
      <c r="G1601" t="s">
        <v>8223</v>
      </c>
      <c r="H1601" t="s">
        <v>8245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8289</v>
      </c>
      <c r="O1601">
        <f t="shared" si="121"/>
        <v>0</v>
      </c>
      <c r="P1601">
        <f t="shared" si="122"/>
        <v>1</v>
      </c>
      <c r="Q1601" s="10" t="s">
        <v>8314</v>
      </c>
      <c r="R1601" t="s">
        <v>8354</v>
      </c>
      <c r="S1601" s="14">
        <f t="shared" si="123"/>
        <v>42151.667337962965</v>
      </c>
      <c r="T1601" s="14">
        <f t="shared" si="124"/>
        <v>41607.83085648148</v>
      </c>
      <c r="U1601">
        <f t="shared" si="120"/>
        <v>2015</v>
      </c>
    </row>
    <row r="1602" spans="1:21" ht="45" hidden="1" x14ac:dyDescent="0.25">
      <c r="A1602">
        <v>1599</v>
      </c>
      <c r="B1602" s="3" t="s">
        <v>1600</v>
      </c>
      <c r="C1602" s="3" t="s">
        <v>5709</v>
      </c>
      <c r="D1602" s="6">
        <v>500</v>
      </c>
      <c r="E1602" s="8">
        <v>0</v>
      </c>
      <c r="F1602" t="s">
        <v>8220</v>
      </c>
      <c r="G1602" t="s">
        <v>8224</v>
      </c>
      <c r="H1602" t="s">
        <v>8246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8289</v>
      </c>
      <c r="O1602">
        <f t="shared" si="121"/>
        <v>0</v>
      </c>
      <c r="P1602">
        <f t="shared" si="122"/>
        <v>0</v>
      </c>
      <c r="Q1602" s="10" t="s">
        <v>8314</v>
      </c>
      <c r="R1602" t="s">
        <v>8354</v>
      </c>
      <c r="S1602" s="14">
        <f t="shared" si="123"/>
        <v>42438.53907407407</v>
      </c>
      <c r="T1602" s="14">
        <f t="shared" si="124"/>
        <v>40796.001261574071</v>
      </c>
      <c r="U1602">
        <f t="shared" si="120"/>
        <v>2016</v>
      </c>
    </row>
    <row r="1603" spans="1:21" ht="60" hidden="1" x14ac:dyDescent="0.25">
      <c r="A1603">
        <v>1600</v>
      </c>
      <c r="B1603" s="3" t="s">
        <v>1601</v>
      </c>
      <c r="C1603" s="3" t="s">
        <v>5710</v>
      </c>
      <c r="D1603" s="6">
        <v>5000</v>
      </c>
      <c r="E1603" s="8">
        <v>367</v>
      </c>
      <c r="F1603" t="s">
        <v>8220</v>
      </c>
      <c r="G1603" t="s">
        <v>8223</v>
      </c>
      <c r="H1603" t="s">
        <v>8245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8289</v>
      </c>
      <c r="O1603">
        <f t="shared" si="121"/>
        <v>7</v>
      </c>
      <c r="P1603">
        <f t="shared" si="122"/>
        <v>40.78</v>
      </c>
      <c r="Q1603" s="10" t="s">
        <v>8314</v>
      </c>
      <c r="R1603" t="s">
        <v>8354</v>
      </c>
      <c r="S1603" s="14">
        <f t="shared" si="123"/>
        <v>41791.057314814818</v>
      </c>
      <c r="T1603" s="14">
        <f t="shared" si="124"/>
        <v>41228.924884259257</v>
      </c>
      <c r="U1603">
        <f t="shared" ref="U1603:U1666" si="125">YEAR(S1603)</f>
        <v>2014</v>
      </c>
    </row>
    <row r="1604" spans="1:21" ht="45" hidden="1" x14ac:dyDescent="0.25">
      <c r="A1604">
        <v>1601</v>
      </c>
      <c r="B1604" s="3" t="s">
        <v>1602</v>
      </c>
      <c r="C1604" s="3" t="s">
        <v>5711</v>
      </c>
      <c r="D1604" s="6">
        <v>2500</v>
      </c>
      <c r="E1604" s="8">
        <v>2706.23</v>
      </c>
      <c r="F1604" t="s">
        <v>8218</v>
      </c>
      <c r="G1604" t="s">
        <v>8223</v>
      </c>
      <c r="H1604" t="s">
        <v>8245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8274</v>
      </c>
      <c r="O1604">
        <f t="shared" ref="O1604:O1667" si="126">ROUND(E1604/D1604*100,0)</f>
        <v>108</v>
      </c>
      <c r="P1604">
        <f t="shared" ref="P1604:P1667" si="127">IFERROR(ROUND(E1604/L1604,2),0)</f>
        <v>48.33</v>
      </c>
      <c r="Q1604" s="10" t="s">
        <v>8310</v>
      </c>
      <c r="R1604" t="s">
        <v>8319</v>
      </c>
      <c r="S1604" s="14">
        <f t="shared" ref="S1604:S1667" si="128">(((J1604/60)/60)/24)+DATE(1970,1,1)</f>
        <v>40638.092974537038</v>
      </c>
      <c r="T1604" s="14">
        <f t="shared" ref="T1604:T1667" si="129">(((J1614/60)/60)/24)+DATE(1970,1,1)</f>
        <v>41409.00037037037</v>
      </c>
      <c r="U1604">
        <f t="shared" si="125"/>
        <v>2011</v>
      </c>
    </row>
    <row r="1605" spans="1:21" ht="45" hidden="1" x14ac:dyDescent="0.25">
      <c r="A1605">
        <v>1602</v>
      </c>
      <c r="B1605" s="3" t="s">
        <v>1603</v>
      </c>
      <c r="C1605" s="3" t="s">
        <v>5712</v>
      </c>
      <c r="D1605" s="6">
        <v>1500</v>
      </c>
      <c r="E1605" s="8">
        <v>1502.5</v>
      </c>
      <c r="F1605" t="s">
        <v>8218</v>
      </c>
      <c r="G1605" t="s">
        <v>8223</v>
      </c>
      <c r="H1605" t="s">
        <v>8245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8274</v>
      </c>
      <c r="O1605">
        <f t="shared" si="126"/>
        <v>100</v>
      </c>
      <c r="P1605">
        <f t="shared" si="127"/>
        <v>46.95</v>
      </c>
      <c r="Q1605" s="10" t="s">
        <v>8310</v>
      </c>
      <c r="R1605" t="s">
        <v>8319</v>
      </c>
      <c r="S1605" s="14">
        <f t="shared" si="128"/>
        <v>40788.297650462962</v>
      </c>
      <c r="T1605" s="14">
        <f t="shared" si="129"/>
        <v>41246.874814814815</v>
      </c>
      <c r="U1605">
        <f t="shared" si="125"/>
        <v>2011</v>
      </c>
    </row>
    <row r="1606" spans="1:21" ht="45" hidden="1" x14ac:dyDescent="0.25">
      <c r="A1606">
        <v>1603</v>
      </c>
      <c r="B1606" s="3" t="s">
        <v>1604</v>
      </c>
      <c r="C1606" s="3" t="s">
        <v>5713</v>
      </c>
      <c r="D1606" s="6">
        <v>2000</v>
      </c>
      <c r="E1606" s="8">
        <v>2000.66</v>
      </c>
      <c r="F1606" t="s">
        <v>8218</v>
      </c>
      <c r="G1606" t="s">
        <v>8223</v>
      </c>
      <c r="H1606" t="s">
        <v>8245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8274</v>
      </c>
      <c r="O1606">
        <f t="shared" si="126"/>
        <v>100</v>
      </c>
      <c r="P1606">
        <f t="shared" si="127"/>
        <v>66.69</v>
      </c>
      <c r="Q1606" s="10" t="s">
        <v>8310</v>
      </c>
      <c r="R1606" t="s">
        <v>8319</v>
      </c>
      <c r="S1606" s="14">
        <f t="shared" si="128"/>
        <v>40876.169664351852</v>
      </c>
      <c r="T1606" s="14">
        <f t="shared" si="129"/>
        <v>41082.069467592592</v>
      </c>
      <c r="U1606">
        <f t="shared" si="125"/>
        <v>2011</v>
      </c>
    </row>
    <row r="1607" spans="1:21" ht="60" hidden="1" x14ac:dyDescent="0.25">
      <c r="A1607">
        <v>1604</v>
      </c>
      <c r="B1607" s="3" t="s">
        <v>1605</v>
      </c>
      <c r="C1607" s="3" t="s">
        <v>5714</v>
      </c>
      <c r="D1607" s="6">
        <v>2800</v>
      </c>
      <c r="E1607" s="8">
        <v>3419</v>
      </c>
      <c r="F1607" t="s">
        <v>8218</v>
      </c>
      <c r="G1607" t="s">
        <v>8223</v>
      </c>
      <c r="H1607" t="s">
        <v>8245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8274</v>
      </c>
      <c r="O1607">
        <f t="shared" si="126"/>
        <v>122</v>
      </c>
      <c r="P1607">
        <f t="shared" si="127"/>
        <v>48.84</v>
      </c>
      <c r="Q1607" s="10" t="s">
        <v>8310</v>
      </c>
      <c r="R1607" t="s">
        <v>8319</v>
      </c>
      <c r="S1607" s="14">
        <f t="shared" si="128"/>
        <v>40945.845312500001</v>
      </c>
      <c r="T1607" s="14">
        <f t="shared" si="129"/>
        <v>41794.981122685182</v>
      </c>
      <c r="U1607">
        <f t="shared" si="125"/>
        <v>2012</v>
      </c>
    </row>
    <row r="1608" spans="1:21" ht="60" hidden="1" x14ac:dyDescent="0.25">
      <c r="A1608">
        <v>1605</v>
      </c>
      <c r="B1608" s="3" t="s">
        <v>1606</v>
      </c>
      <c r="C1608" s="3" t="s">
        <v>5715</v>
      </c>
      <c r="D1608" s="6">
        <v>6000</v>
      </c>
      <c r="E1608" s="8">
        <v>6041.6</v>
      </c>
      <c r="F1608" t="s">
        <v>8218</v>
      </c>
      <c r="G1608" t="s">
        <v>8223</v>
      </c>
      <c r="H1608" t="s">
        <v>8245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8274</v>
      </c>
      <c r="O1608">
        <f t="shared" si="126"/>
        <v>101</v>
      </c>
      <c r="P1608">
        <f t="shared" si="127"/>
        <v>137.31</v>
      </c>
      <c r="Q1608" s="10" t="s">
        <v>8310</v>
      </c>
      <c r="R1608" t="s">
        <v>8319</v>
      </c>
      <c r="S1608" s="14">
        <f t="shared" si="128"/>
        <v>40747.012881944444</v>
      </c>
      <c r="T1608" s="14">
        <f t="shared" si="129"/>
        <v>40845.050879629627</v>
      </c>
      <c r="U1608">
        <f t="shared" si="125"/>
        <v>2011</v>
      </c>
    </row>
    <row r="1609" spans="1:21" ht="60" hidden="1" x14ac:dyDescent="0.25">
      <c r="A1609">
        <v>1606</v>
      </c>
      <c r="B1609" s="3" t="s">
        <v>1607</v>
      </c>
      <c r="C1609" s="3" t="s">
        <v>5716</v>
      </c>
      <c r="D1609" s="6">
        <v>8000</v>
      </c>
      <c r="E1609" s="8">
        <v>8080.33</v>
      </c>
      <c r="F1609" t="s">
        <v>8218</v>
      </c>
      <c r="G1609" t="s">
        <v>8223</v>
      </c>
      <c r="H1609" t="s">
        <v>8245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8274</v>
      </c>
      <c r="O1609">
        <f t="shared" si="126"/>
        <v>101</v>
      </c>
      <c r="P1609">
        <f t="shared" si="127"/>
        <v>87.83</v>
      </c>
      <c r="Q1609" s="10" t="s">
        <v>8310</v>
      </c>
      <c r="R1609" t="s">
        <v>8319</v>
      </c>
      <c r="S1609" s="14">
        <f t="shared" si="128"/>
        <v>40536.111550925925</v>
      </c>
      <c r="T1609" s="14">
        <f t="shared" si="129"/>
        <v>41194.715520833335</v>
      </c>
      <c r="U1609">
        <f t="shared" si="125"/>
        <v>2010</v>
      </c>
    </row>
    <row r="1610" spans="1:21" ht="45" hidden="1" x14ac:dyDescent="0.25">
      <c r="A1610">
        <v>1607</v>
      </c>
      <c r="B1610" s="3" t="s">
        <v>1608</v>
      </c>
      <c r="C1610" s="3" t="s">
        <v>5717</v>
      </c>
      <c r="D1610" s="6">
        <v>10000</v>
      </c>
      <c r="E1610" s="8">
        <v>14511</v>
      </c>
      <c r="F1610" t="s">
        <v>8218</v>
      </c>
      <c r="G1610" t="s">
        <v>8223</v>
      </c>
      <c r="H1610" t="s">
        <v>8245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8274</v>
      </c>
      <c r="O1610">
        <f t="shared" si="126"/>
        <v>145</v>
      </c>
      <c r="P1610">
        <f t="shared" si="127"/>
        <v>70.790000000000006</v>
      </c>
      <c r="Q1610" s="10" t="s">
        <v>8310</v>
      </c>
      <c r="R1610" t="s">
        <v>8319</v>
      </c>
      <c r="S1610" s="14">
        <f t="shared" si="128"/>
        <v>41053.80846064815</v>
      </c>
      <c r="T1610" s="14">
        <f t="shared" si="129"/>
        <v>41546.664212962962</v>
      </c>
      <c r="U1610">
        <f t="shared" si="125"/>
        <v>2012</v>
      </c>
    </row>
    <row r="1611" spans="1:21" ht="45" hidden="1" x14ac:dyDescent="0.25">
      <c r="A1611">
        <v>1608</v>
      </c>
      <c r="B1611" s="3" t="s">
        <v>1609</v>
      </c>
      <c r="C1611" s="3" t="s">
        <v>5718</v>
      </c>
      <c r="D1611" s="6">
        <v>1200</v>
      </c>
      <c r="E1611" s="8">
        <v>1215</v>
      </c>
      <c r="F1611" t="s">
        <v>8218</v>
      </c>
      <c r="G1611" t="s">
        <v>8223</v>
      </c>
      <c r="H1611" t="s">
        <v>8245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8274</v>
      </c>
      <c r="O1611">
        <f t="shared" si="126"/>
        <v>101</v>
      </c>
      <c r="P1611">
        <f t="shared" si="127"/>
        <v>52.83</v>
      </c>
      <c r="Q1611" s="10" t="s">
        <v>8310</v>
      </c>
      <c r="R1611" t="s">
        <v>8319</v>
      </c>
      <c r="S1611" s="14">
        <f t="shared" si="128"/>
        <v>41607.83085648148</v>
      </c>
      <c r="T1611" s="14">
        <f t="shared" si="129"/>
        <v>41301.654340277775</v>
      </c>
      <c r="U1611">
        <f t="shared" si="125"/>
        <v>2013</v>
      </c>
    </row>
    <row r="1612" spans="1:21" ht="45" hidden="1" x14ac:dyDescent="0.25">
      <c r="A1612">
        <v>1609</v>
      </c>
      <c r="B1612" s="3" t="s">
        <v>1610</v>
      </c>
      <c r="C1612" s="3" t="s">
        <v>5719</v>
      </c>
      <c r="D1612" s="6">
        <v>1500</v>
      </c>
      <c r="E1612" s="8">
        <v>1775</v>
      </c>
      <c r="F1612" t="s">
        <v>8218</v>
      </c>
      <c r="G1612" t="s">
        <v>8223</v>
      </c>
      <c r="H1612" t="s">
        <v>8245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8274</v>
      </c>
      <c r="O1612">
        <f t="shared" si="126"/>
        <v>118</v>
      </c>
      <c r="P1612">
        <f t="shared" si="127"/>
        <v>443.75</v>
      </c>
      <c r="Q1612" s="10" t="s">
        <v>8310</v>
      </c>
      <c r="R1612" t="s">
        <v>8319</v>
      </c>
      <c r="S1612" s="14">
        <f t="shared" si="128"/>
        <v>40796.001261574071</v>
      </c>
      <c r="T1612" s="14">
        <f t="shared" si="129"/>
        <v>41876.18618055556</v>
      </c>
      <c r="U1612">
        <f t="shared" si="125"/>
        <v>2011</v>
      </c>
    </row>
    <row r="1613" spans="1:21" ht="30" hidden="1" x14ac:dyDescent="0.25">
      <c r="A1613">
        <v>1610</v>
      </c>
      <c r="B1613" s="3" t="s">
        <v>1611</v>
      </c>
      <c r="C1613" s="3" t="s">
        <v>5720</v>
      </c>
      <c r="D1613" s="6">
        <v>2000</v>
      </c>
      <c r="E1613" s="8">
        <v>5437</v>
      </c>
      <c r="F1613" t="s">
        <v>8218</v>
      </c>
      <c r="G1613" t="s">
        <v>8223</v>
      </c>
      <c r="H1613" t="s">
        <v>8245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8274</v>
      </c>
      <c r="O1613">
        <f t="shared" si="126"/>
        <v>272</v>
      </c>
      <c r="P1613">
        <f t="shared" si="127"/>
        <v>48.54</v>
      </c>
      <c r="Q1613" s="10" t="s">
        <v>8310</v>
      </c>
      <c r="R1613" t="s">
        <v>8319</v>
      </c>
      <c r="S1613" s="14">
        <f t="shared" si="128"/>
        <v>41228.924884259257</v>
      </c>
      <c r="T1613" s="14">
        <f t="shared" si="129"/>
        <v>41321.339583333334</v>
      </c>
      <c r="U1613">
        <f t="shared" si="125"/>
        <v>2012</v>
      </c>
    </row>
    <row r="1614" spans="1:21" hidden="1" x14ac:dyDescent="0.25">
      <c r="A1614">
        <v>1611</v>
      </c>
      <c r="B1614" s="3" t="s">
        <v>1612</v>
      </c>
      <c r="C1614" s="3" t="s">
        <v>5721</v>
      </c>
      <c r="D1614" s="6">
        <v>800</v>
      </c>
      <c r="E1614" s="8">
        <v>1001</v>
      </c>
      <c r="F1614" t="s">
        <v>8218</v>
      </c>
      <c r="G1614" t="s">
        <v>8223</v>
      </c>
      <c r="H1614" t="s">
        <v>8245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8274</v>
      </c>
      <c r="O1614">
        <f t="shared" si="126"/>
        <v>125</v>
      </c>
      <c r="P1614">
        <f t="shared" si="127"/>
        <v>37.07</v>
      </c>
      <c r="Q1614" s="10" t="s">
        <v>8310</v>
      </c>
      <c r="R1614" t="s">
        <v>8319</v>
      </c>
      <c r="S1614" s="14">
        <f t="shared" si="128"/>
        <v>41409.00037037037</v>
      </c>
      <c r="T1614" s="14">
        <f t="shared" si="129"/>
        <v>41003.60665509259</v>
      </c>
      <c r="U1614">
        <f t="shared" si="125"/>
        <v>2013</v>
      </c>
    </row>
    <row r="1615" spans="1:21" ht="45" hidden="1" x14ac:dyDescent="0.25">
      <c r="A1615">
        <v>1612</v>
      </c>
      <c r="B1615" s="3" t="s">
        <v>1613</v>
      </c>
      <c r="C1615" s="3" t="s">
        <v>5722</v>
      </c>
      <c r="D1615" s="6">
        <v>500</v>
      </c>
      <c r="E1615" s="8">
        <v>550</v>
      </c>
      <c r="F1615" t="s">
        <v>8218</v>
      </c>
      <c r="G1615" t="s">
        <v>8223</v>
      </c>
      <c r="H1615" t="s">
        <v>8245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8274</v>
      </c>
      <c r="O1615">
        <f t="shared" si="126"/>
        <v>110</v>
      </c>
      <c r="P1615">
        <f t="shared" si="127"/>
        <v>50</v>
      </c>
      <c r="Q1615" s="10" t="s">
        <v>8310</v>
      </c>
      <c r="R1615" t="s">
        <v>8319</v>
      </c>
      <c r="S1615" s="14">
        <f t="shared" si="128"/>
        <v>41246.874814814815</v>
      </c>
      <c r="T1615" s="14">
        <f t="shared" si="129"/>
        <v>41950.29483796296</v>
      </c>
      <c r="U1615">
        <f t="shared" si="125"/>
        <v>2012</v>
      </c>
    </row>
    <row r="1616" spans="1:21" ht="60" hidden="1" x14ac:dyDescent="0.25">
      <c r="A1616">
        <v>1613</v>
      </c>
      <c r="B1616" s="3" t="s">
        <v>1614</v>
      </c>
      <c r="C1616" s="3" t="s">
        <v>5723</v>
      </c>
      <c r="D1616" s="6">
        <v>1000</v>
      </c>
      <c r="E1616" s="8">
        <v>1015</v>
      </c>
      <c r="F1616" t="s">
        <v>8218</v>
      </c>
      <c r="G1616" t="s">
        <v>8223</v>
      </c>
      <c r="H1616" t="s">
        <v>8245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8274</v>
      </c>
      <c r="O1616">
        <f t="shared" si="126"/>
        <v>102</v>
      </c>
      <c r="P1616">
        <f t="shared" si="127"/>
        <v>39.04</v>
      </c>
      <c r="Q1616" s="10" t="s">
        <v>8310</v>
      </c>
      <c r="R1616" t="s">
        <v>8319</v>
      </c>
      <c r="S1616" s="14">
        <f t="shared" si="128"/>
        <v>41082.069467592592</v>
      </c>
      <c r="T1616" s="14">
        <f t="shared" si="129"/>
        <v>41453.688530092593</v>
      </c>
      <c r="U1616">
        <f t="shared" si="125"/>
        <v>2012</v>
      </c>
    </row>
    <row r="1617" spans="1:21" ht="60" hidden="1" x14ac:dyDescent="0.25">
      <c r="A1617">
        <v>1614</v>
      </c>
      <c r="B1617" s="3" t="s">
        <v>1615</v>
      </c>
      <c r="C1617" s="3" t="s">
        <v>5724</v>
      </c>
      <c r="D1617" s="6">
        <v>5000</v>
      </c>
      <c r="E1617" s="8">
        <v>5135</v>
      </c>
      <c r="F1617" t="s">
        <v>8218</v>
      </c>
      <c r="G1617" t="s">
        <v>8223</v>
      </c>
      <c r="H1617" t="s">
        <v>8245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8274</v>
      </c>
      <c r="O1617">
        <f t="shared" si="126"/>
        <v>103</v>
      </c>
      <c r="P1617">
        <f t="shared" si="127"/>
        <v>66.69</v>
      </c>
      <c r="Q1617" s="10" t="s">
        <v>8310</v>
      </c>
      <c r="R1617" t="s">
        <v>8319</v>
      </c>
      <c r="S1617" s="14">
        <f t="shared" si="128"/>
        <v>41794.981122685182</v>
      </c>
      <c r="T1617" s="14">
        <f t="shared" si="129"/>
        <v>41243.367303240739</v>
      </c>
      <c r="U1617">
        <f t="shared" si="125"/>
        <v>2014</v>
      </c>
    </row>
    <row r="1618" spans="1:21" ht="45" hidden="1" x14ac:dyDescent="0.25">
      <c r="A1618">
        <v>1615</v>
      </c>
      <c r="B1618" s="3" t="s">
        <v>1616</v>
      </c>
      <c r="C1618" s="3" t="s">
        <v>5725</v>
      </c>
      <c r="D1618" s="6">
        <v>8000</v>
      </c>
      <c r="E1618" s="8">
        <v>9130</v>
      </c>
      <c r="F1618" t="s">
        <v>8218</v>
      </c>
      <c r="G1618" t="s">
        <v>8223</v>
      </c>
      <c r="H1618" t="s">
        <v>8245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8274</v>
      </c>
      <c r="O1618">
        <f t="shared" si="126"/>
        <v>114</v>
      </c>
      <c r="P1618">
        <f t="shared" si="127"/>
        <v>67.13</v>
      </c>
      <c r="Q1618" s="10" t="s">
        <v>8310</v>
      </c>
      <c r="R1618" t="s">
        <v>8319</v>
      </c>
      <c r="S1618" s="14">
        <f t="shared" si="128"/>
        <v>40845.050879629627</v>
      </c>
      <c r="T1618" s="14">
        <f t="shared" si="129"/>
        <v>41135.699687500004</v>
      </c>
      <c r="U1618">
        <f t="shared" si="125"/>
        <v>2011</v>
      </c>
    </row>
    <row r="1619" spans="1:21" ht="45" hidden="1" x14ac:dyDescent="0.25">
      <c r="A1619">
        <v>1616</v>
      </c>
      <c r="B1619" s="3" t="s">
        <v>1617</v>
      </c>
      <c r="C1619" s="3" t="s">
        <v>5726</v>
      </c>
      <c r="D1619" s="6">
        <v>10000</v>
      </c>
      <c r="E1619" s="8">
        <v>10420</v>
      </c>
      <c r="F1619" t="s">
        <v>8218</v>
      </c>
      <c r="G1619" t="s">
        <v>8223</v>
      </c>
      <c r="H1619" t="s">
        <v>8245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8274</v>
      </c>
      <c r="O1619">
        <f t="shared" si="126"/>
        <v>104</v>
      </c>
      <c r="P1619">
        <f t="shared" si="127"/>
        <v>66.37</v>
      </c>
      <c r="Q1619" s="10" t="s">
        <v>8310</v>
      </c>
      <c r="R1619" t="s">
        <v>8319</v>
      </c>
      <c r="S1619" s="14">
        <f t="shared" si="128"/>
        <v>41194.715520833335</v>
      </c>
      <c r="T1619" s="14">
        <f t="shared" si="129"/>
        <v>41579.847997685189</v>
      </c>
      <c r="U1619">
        <f t="shared" si="125"/>
        <v>2012</v>
      </c>
    </row>
    <row r="1620" spans="1:21" ht="45" hidden="1" x14ac:dyDescent="0.25">
      <c r="A1620">
        <v>1617</v>
      </c>
      <c r="B1620" s="3" t="s">
        <v>1618</v>
      </c>
      <c r="C1620" s="3" t="s">
        <v>5727</v>
      </c>
      <c r="D1620" s="6">
        <v>7000</v>
      </c>
      <c r="E1620" s="8">
        <v>10210</v>
      </c>
      <c r="F1620" t="s">
        <v>8218</v>
      </c>
      <c r="G1620" t="s">
        <v>8223</v>
      </c>
      <c r="H1620" t="s">
        <v>8245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8274</v>
      </c>
      <c r="O1620">
        <f t="shared" si="126"/>
        <v>146</v>
      </c>
      <c r="P1620">
        <f t="shared" si="127"/>
        <v>64.62</v>
      </c>
      <c r="Q1620" s="10" t="s">
        <v>8310</v>
      </c>
      <c r="R1620" t="s">
        <v>8319</v>
      </c>
      <c r="S1620" s="14">
        <f t="shared" si="128"/>
        <v>41546.664212962962</v>
      </c>
      <c r="T1620" s="14">
        <f t="shared" si="129"/>
        <v>41205.707048611112</v>
      </c>
      <c r="U1620">
        <f t="shared" si="125"/>
        <v>2013</v>
      </c>
    </row>
    <row r="1621" spans="1:21" ht="45" hidden="1" x14ac:dyDescent="0.25">
      <c r="A1621">
        <v>1618</v>
      </c>
      <c r="B1621" s="3" t="s">
        <v>1619</v>
      </c>
      <c r="C1621" s="3" t="s">
        <v>5728</v>
      </c>
      <c r="D1621" s="6">
        <v>1500</v>
      </c>
      <c r="E1621" s="8">
        <v>1576</v>
      </c>
      <c r="F1621" t="s">
        <v>8218</v>
      </c>
      <c r="G1621" t="s">
        <v>8223</v>
      </c>
      <c r="H1621" t="s">
        <v>8245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8274</v>
      </c>
      <c r="O1621">
        <f t="shared" si="126"/>
        <v>105</v>
      </c>
      <c r="P1621">
        <f t="shared" si="127"/>
        <v>58.37</v>
      </c>
      <c r="Q1621" s="10" t="s">
        <v>8310</v>
      </c>
      <c r="R1621" t="s">
        <v>8319</v>
      </c>
      <c r="S1621" s="14">
        <f t="shared" si="128"/>
        <v>41301.654340277775</v>
      </c>
      <c r="T1621" s="14">
        <f t="shared" si="129"/>
        <v>41774.737060185187</v>
      </c>
      <c r="U1621">
        <f t="shared" si="125"/>
        <v>2013</v>
      </c>
    </row>
    <row r="1622" spans="1:21" ht="60" hidden="1" x14ac:dyDescent="0.25">
      <c r="A1622">
        <v>1619</v>
      </c>
      <c r="B1622" s="3" t="s">
        <v>1620</v>
      </c>
      <c r="C1622" s="3" t="s">
        <v>5729</v>
      </c>
      <c r="D1622" s="6">
        <v>1500</v>
      </c>
      <c r="E1622" s="8">
        <v>2000</v>
      </c>
      <c r="F1622" t="s">
        <v>8218</v>
      </c>
      <c r="G1622" t="s">
        <v>8223</v>
      </c>
      <c r="H1622" t="s">
        <v>8245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8274</v>
      </c>
      <c r="O1622">
        <f t="shared" si="126"/>
        <v>133</v>
      </c>
      <c r="P1622">
        <f t="shared" si="127"/>
        <v>86.96</v>
      </c>
      <c r="Q1622" s="10" t="s">
        <v>8310</v>
      </c>
      <c r="R1622" t="s">
        <v>8319</v>
      </c>
      <c r="S1622" s="14">
        <f t="shared" si="128"/>
        <v>41876.18618055556</v>
      </c>
      <c r="T1622" s="14">
        <f t="shared" si="129"/>
        <v>41645.867280092592</v>
      </c>
      <c r="U1622">
        <f t="shared" si="125"/>
        <v>2014</v>
      </c>
    </row>
    <row r="1623" spans="1:21" ht="30" hidden="1" x14ac:dyDescent="0.25">
      <c r="A1623">
        <v>1620</v>
      </c>
      <c r="B1623" s="3" t="s">
        <v>1621</v>
      </c>
      <c r="C1623" s="3" t="s">
        <v>5730</v>
      </c>
      <c r="D1623" s="6">
        <v>1000</v>
      </c>
      <c r="E1623" s="8">
        <v>1130</v>
      </c>
      <c r="F1623" t="s">
        <v>8218</v>
      </c>
      <c r="G1623" t="s">
        <v>8223</v>
      </c>
      <c r="H1623" t="s">
        <v>8245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8274</v>
      </c>
      <c r="O1623">
        <f t="shared" si="126"/>
        <v>113</v>
      </c>
      <c r="P1623">
        <f t="shared" si="127"/>
        <v>66.47</v>
      </c>
      <c r="Q1623" s="10" t="s">
        <v>8310</v>
      </c>
      <c r="R1623" t="s">
        <v>8319</v>
      </c>
      <c r="S1623" s="14">
        <f t="shared" si="128"/>
        <v>41321.339583333334</v>
      </c>
      <c r="T1623" s="14">
        <f t="shared" si="129"/>
        <v>40939.837673611109</v>
      </c>
      <c r="U1623">
        <f t="shared" si="125"/>
        <v>2013</v>
      </c>
    </row>
    <row r="1624" spans="1:21" ht="45" hidden="1" x14ac:dyDescent="0.25">
      <c r="A1624">
        <v>1621</v>
      </c>
      <c r="B1624" s="3" t="s">
        <v>1622</v>
      </c>
      <c r="C1624" s="3" t="s">
        <v>5731</v>
      </c>
      <c r="D1624" s="6">
        <v>5000</v>
      </c>
      <c r="E1624" s="8">
        <v>6060</v>
      </c>
      <c r="F1624" t="s">
        <v>8218</v>
      </c>
      <c r="G1624" t="s">
        <v>8223</v>
      </c>
      <c r="H1624" t="s">
        <v>8245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8274</v>
      </c>
      <c r="O1624">
        <f t="shared" si="126"/>
        <v>121</v>
      </c>
      <c r="P1624">
        <f t="shared" si="127"/>
        <v>163.78</v>
      </c>
      <c r="Q1624" s="10" t="s">
        <v>8310</v>
      </c>
      <c r="R1624" t="s">
        <v>8319</v>
      </c>
      <c r="S1624" s="14">
        <f t="shared" si="128"/>
        <v>41003.60665509259</v>
      </c>
      <c r="T1624" s="14">
        <f t="shared" si="129"/>
        <v>41164.859502314815</v>
      </c>
      <c r="U1624">
        <f t="shared" si="125"/>
        <v>2012</v>
      </c>
    </row>
    <row r="1625" spans="1:21" ht="45" hidden="1" x14ac:dyDescent="0.25">
      <c r="A1625">
        <v>1622</v>
      </c>
      <c r="B1625" s="3" t="s">
        <v>1623</v>
      </c>
      <c r="C1625" s="3" t="s">
        <v>5732</v>
      </c>
      <c r="D1625" s="6">
        <v>6900</v>
      </c>
      <c r="E1625" s="8">
        <v>7019</v>
      </c>
      <c r="F1625" t="s">
        <v>8218</v>
      </c>
      <c r="G1625" t="s">
        <v>8223</v>
      </c>
      <c r="H1625" t="s">
        <v>8245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8274</v>
      </c>
      <c r="O1625">
        <f t="shared" si="126"/>
        <v>102</v>
      </c>
      <c r="P1625">
        <f t="shared" si="127"/>
        <v>107.98</v>
      </c>
      <c r="Q1625" s="10" t="s">
        <v>8310</v>
      </c>
      <c r="R1625" t="s">
        <v>8319</v>
      </c>
      <c r="S1625" s="14">
        <f t="shared" si="128"/>
        <v>41950.29483796296</v>
      </c>
      <c r="T1625" s="14">
        <f t="shared" si="129"/>
        <v>40750.340902777774</v>
      </c>
      <c r="U1625">
        <f t="shared" si="125"/>
        <v>2014</v>
      </c>
    </row>
    <row r="1626" spans="1:21" ht="60" hidden="1" x14ac:dyDescent="0.25">
      <c r="A1626">
        <v>1623</v>
      </c>
      <c r="B1626" s="3" t="s">
        <v>1624</v>
      </c>
      <c r="C1626" s="3" t="s">
        <v>5733</v>
      </c>
      <c r="D1626" s="6">
        <v>750</v>
      </c>
      <c r="E1626" s="8">
        <v>758</v>
      </c>
      <c r="F1626" t="s">
        <v>8218</v>
      </c>
      <c r="G1626" t="s">
        <v>8224</v>
      </c>
      <c r="H1626" t="s">
        <v>8246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8274</v>
      </c>
      <c r="O1626">
        <f t="shared" si="126"/>
        <v>101</v>
      </c>
      <c r="P1626">
        <f t="shared" si="127"/>
        <v>42.11</v>
      </c>
      <c r="Q1626" s="10" t="s">
        <v>8310</v>
      </c>
      <c r="R1626" t="s">
        <v>8319</v>
      </c>
      <c r="S1626" s="14">
        <f t="shared" si="128"/>
        <v>41453.688530092593</v>
      </c>
      <c r="T1626" s="14">
        <f t="shared" si="129"/>
        <v>40896.883750000001</v>
      </c>
      <c r="U1626">
        <f t="shared" si="125"/>
        <v>2013</v>
      </c>
    </row>
    <row r="1627" spans="1:21" ht="45" hidden="1" x14ac:dyDescent="0.25">
      <c r="A1627">
        <v>1624</v>
      </c>
      <c r="B1627" s="3" t="s">
        <v>1625</v>
      </c>
      <c r="C1627" s="3" t="s">
        <v>5734</v>
      </c>
      <c r="D1627" s="6">
        <v>1000</v>
      </c>
      <c r="E1627" s="8">
        <v>1180</v>
      </c>
      <c r="F1627" t="s">
        <v>8218</v>
      </c>
      <c r="G1627" t="s">
        <v>8223</v>
      </c>
      <c r="H1627" t="s">
        <v>8245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8274</v>
      </c>
      <c r="O1627">
        <f t="shared" si="126"/>
        <v>118</v>
      </c>
      <c r="P1627">
        <f t="shared" si="127"/>
        <v>47.2</v>
      </c>
      <c r="Q1627" s="10" t="s">
        <v>8310</v>
      </c>
      <c r="R1627" t="s">
        <v>8319</v>
      </c>
      <c r="S1627" s="14">
        <f t="shared" si="128"/>
        <v>41243.367303240739</v>
      </c>
      <c r="T1627" s="14">
        <f t="shared" si="129"/>
        <v>40658.189826388887</v>
      </c>
      <c r="U1627">
        <f t="shared" si="125"/>
        <v>2012</v>
      </c>
    </row>
    <row r="1628" spans="1:21" ht="60" hidden="1" x14ac:dyDescent="0.25">
      <c r="A1628">
        <v>1625</v>
      </c>
      <c r="B1628" s="3" t="s">
        <v>1626</v>
      </c>
      <c r="C1628" s="3" t="s">
        <v>5735</v>
      </c>
      <c r="D1628" s="6">
        <v>7500</v>
      </c>
      <c r="E1628" s="8">
        <v>11650</v>
      </c>
      <c r="F1628" t="s">
        <v>8218</v>
      </c>
      <c r="G1628" t="s">
        <v>8223</v>
      </c>
      <c r="H1628" t="s">
        <v>8245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8274</v>
      </c>
      <c r="O1628">
        <f t="shared" si="126"/>
        <v>155</v>
      </c>
      <c r="P1628">
        <f t="shared" si="127"/>
        <v>112.02</v>
      </c>
      <c r="Q1628" s="10" t="s">
        <v>8310</v>
      </c>
      <c r="R1628" t="s">
        <v>8319</v>
      </c>
      <c r="S1628" s="14">
        <f t="shared" si="128"/>
        <v>41135.699687500004</v>
      </c>
      <c r="T1628" s="14">
        <f t="shared" si="129"/>
        <v>42502.868761574078</v>
      </c>
      <c r="U1628">
        <f t="shared" si="125"/>
        <v>2012</v>
      </c>
    </row>
    <row r="1629" spans="1:21" ht="45" hidden="1" x14ac:dyDescent="0.25">
      <c r="A1629">
        <v>1626</v>
      </c>
      <c r="B1629" s="3" t="s">
        <v>1627</v>
      </c>
      <c r="C1629" s="3" t="s">
        <v>5736</v>
      </c>
      <c r="D1629" s="6">
        <v>8000</v>
      </c>
      <c r="E1629" s="8">
        <v>8095</v>
      </c>
      <c r="F1629" t="s">
        <v>8218</v>
      </c>
      <c r="G1629" t="s">
        <v>8223</v>
      </c>
      <c r="H1629" t="s">
        <v>8245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8274</v>
      </c>
      <c r="O1629">
        <f t="shared" si="126"/>
        <v>101</v>
      </c>
      <c r="P1629">
        <f t="shared" si="127"/>
        <v>74.95</v>
      </c>
      <c r="Q1629" s="10" t="s">
        <v>8310</v>
      </c>
      <c r="R1629" t="s">
        <v>8319</v>
      </c>
      <c r="S1629" s="14">
        <f t="shared" si="128"/>
        <v>41579.847997685189</v>
      </c>
      <c r="T1629" s="14">
        <f t="shared" si="129"/>
        <v>40663.08666666667</v>
      </c>
      <c r="U1629">
        <f t="shared" si="125"/>
        <v>2013</v>
      </c>
    </row>
    <row r="1630" spans="1:21" ht="60" hidden="1" x14ac:dyDescent="0.25">
      <c r="A1630">
        <v>1627</v>
      </c>
      <c r="B1630" s="3" t="s">
        <v>1628</v>
      </c>
      <c r="C1630" s="3" t="s">
        <v>5737</v>
      </c>
      <c r="D1630" s="6">
        <v>2000</v>
      </c>
      <c r="E1630" s="8">
        <v>2340</v>
      </c>
      <c r="F1630" t="s">
        <v>8218</v>
      </c>
      <c r="G1630" t="s">
        <v>8223</v>
      </c>
      <c r="H1630" t="s">
        <v>8245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8274</v>
      </c>
      <c r="O1630">
        <f t="shared" si="126"/>
        <v>117</v>
      </c>
      <c r="P1630">
        <f t="shared" si="127"/>
        <v>61.58</v>
      </c>
      <c r="Q1630" s="10" t="s">
        <v>8310</v>
      </c>
      <c r="R1630" t="s">
        <v>8319</v>
      </c>
      <c r="S1630" s="14">
        <f t="shared" si="128"/>
        <v>41205.707048611112</v>
      </c>
      <c r="T1630" s="14">
        <f t="shared" si="129"/>
        <v>40122.751620370371</v>
      </c>
      <c r="U1630">
        <f t="shared" si="125"/>
        <v>2012</v>
      </c>
    </row>
    <row r="1631" spans="1:21" ht="30" hidden="1" x14ac:dyDescent="0.25">
      <c r="A1631">
        <v>1628</v>
      </c>
      <c r="B1631" s="3" t="s">
        <v>1629</v>
      </c>
      <c r="C1631" s="3" t="s">
        <v>5738</v>
      </c>
      <c r="D1631" s="6">
        <v>4000</v>
      </c>
      <c r="E1631" s="8">
        <v>4037</v>
      </c>
      <c r="F1631" t="s">
        <v>8218</v>
      </c>
      <c r="G1631" t="s">
        <v>8223</v>
      </c>
      <c r="H1631" t="s">
        <v>8245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8274</v>
      </c>
      <c r="O1631">
        <f t="shared" si="126"/>
        <v>101</v>
      </c>
      <c r="P1631">
        <f t="shared" si="127"/>
        <v>45.88</v>
      </c>
      <c r="Q1631" s="10" t="s">
        <v>8310</v>
      </c>
      <c r="R1631" t="s">
        <v>8319</v>
      </c>
      <c r="S1631" s="14">
        <f t="shared" si="128"/>
        <v>41774.737060185187</v>
      </c>
      <c r="T1631" s="14">
        <f t="shared" si="129"/>
        <v>41288.68712962963</v>
      </c>
      <c r="U1631">
        <f t="shared" si="125"/>
        <v>2014</v>
      </c>
    </row>
    <row r="1632" spans="1:21" ht="30" hidden="1" x14ac:dyDescent="0.25">
      <c r="A1632">
        <v>1629</v>
      </c>
      <c r="B1632" s="3" t="s">
        <v>1630</v>
      </c>
      <c r="C1632" s="3" t="s">
        <v>5739</v>
      </c>
      <c r="D1632" s="6">
        <v>6000</v>
      </c>
      <c r="E1632" s="8">
        <v>6220</v>
      </c>
      <c r="F1632" t="s">
        <v>8218</v>
      </c>
      <c r="G1632" t="s">
        <v>8223</v>
      </c>
      <c r="H1632" t="s">
        <v>8245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8274</v>
      </c>
      <c r="O1632">
        <f t="shared" si="126"/>
        <v>104</v>
      </c>
      <c r="P1632">
        <f t="shared" si="127"/>
        <v>75.849999999999994</v>
      </c>
      <c r="Q1632" s="10" t="s">
        <v>8310</v>
      </c>
      <c r="R1632" t="s">
        <v>8319</v>
      </c>
      <c r="S1632" s="14">
        <f t="shared" si="128"/>
        <v>41645.867280092592</v>
      </c>
      <c r="T1632" s="14">
        <f t="shared" si="129"/>
        <v>40941.652372685188</v>
      </c>
      <c r="U1632">
        <f t="shared" si="125"/>
        <v>2014</v>
      </c>
    </row>
    <row r="1633" spans="1:21" ht="60" hidden="1" x14ac:dyDescent="0.25">
      <c r="A1633">
        <v>1630</v>
      </c>
      <c r="B1633" s="3" t="s">
        <v>1631</v>
      </c>
      <c r="C1633" s="3" t="s">
        <v>5740</v>
      </c>
      <c r="D1633" s="6">
        <v>4000</v>
      </c>
      <c r="E1633" s="8">
        <v>10610</v>
      </c>
      <c r="F1633" t="s">
        <v>8218</v>
      </c>
      <c r="G1633" t="s">
        <v>8223</v>
      </c>
      <c r="H1633" t="s">
        <v>8245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8274</v>
      </c>
      <c r="O1633">
        <f t="shared" si="126"/>
        <v>265</v>
      </c>
      <c r="P1633">
        <f t="shared" si="127"/>
        <v>84.21</v>
      </c>
      <c r="Q1633" s="10" t="s">
        <v>8310</v>
      </c>
      <c r="R1633" t="s">
        <v>8319</v>
      </c>
      <c r="S1633" s="14">
        <f t="shared" si="128"/>
        <v>40939.837673611109</v>
      </c>
      <c r="T1633" s="14">
        <f t="shared" si="129"/>
        <v>40379.23096064815</v>
      </c>
      <c r="U1633">
        <f t="shared" si="125"/>
        <v>2012</v>
      </c>
    </row>
    <row r="1634" spans="1:21" ht="60" hidden="1" x14ac:dyDescent="0.25">
      <c r="A1634">
        <v>1631</v>
      </c>
      <c r="B1634" s="3" t="s">
        <v>1632</v>
      </c>
      <c r="C1634" s="3" t="s">
        <v>5741</v>
      </c>
      <c r="D1634" s="6">
        <v>10000</v>
      </c>
      <c r="E1634" s="8">
        <v>15591</v>
      </c>
      <c r="F1634" t="s">
        <v>8218</v>
      </c>
      <c r="G1634" t="s">
        <v>8223</v>
      </c>
      <c r="H1634" t="s">
        <v>8245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8274</v>
      </c>
      <c r="O1634">
        <f t="shared" si="126"/>
        <v>156</v>
      </c>
      <c r="P1634">
        <f t="shared" si="127"/>
        <v>117.23</v>
      </c>
      <c r="Q1634" s="10" t="s">
        <v>8310</v>
      </c>
      <c r="R1634" t="s">
        <v>8319</v>
      </c>
      <c r="S1634" s="14">
        <f t="shared" si="128"/>
        <v>41164.859502314815</v>
      </c>
      <c r="T1634" s="14">
        <f t="shared" si="129"/>
        <v>41962.596574074079</v>
      </c>
      <c r="U1634">
        <f t="shared" si="125"/>
        <v>2012</v>
      </c>
    </row>
    <row r="1635" spans="1:21" ht="60" hidden="1" x14ac:dyDescent="0.25">
      <c r="A1635">
        <v>1632</v>
      </c>
      <c r="B1635" s="3" t="s">
        <v>1633</v>
      </c>
      <c r="C1635" s="3" t="s">
        <v>5742</v>
      </c>
      <c r="D1635" s="6">
        <v>4000</v>
      </c>
      <c r="E1635" s="8">
        <v>4065</v>
      </c>
      <c r="F1635" t="s">
        <v>8218</v>
      </c>
      <c r="G1635" t="s">
        <v>8223</v>
      </c>
      <c r="H1635" t="s">
        <v>8245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8274</v>
      </c>
      <c r="O1635">
        <f t="shared" si="126"/>
        <v>102</v>
      </c>
      <c r="P1635">
        <f t="shared" si="127"/>
        <v>86.49</v>
      </c>
      <c r="Q1635" s="10" t="s">
        <v>8310</v>
      </c>
      <c r="R1635" t="s">
        <v>8319</v>
      </c>
      <c r="S1635" s="14">
        <f t="shared" si="128"/>
        <v>40750.340902777774</v>
      </c>
      <c r="T1635" s="14">
        <f t="shared" si="129"/>
        <v>40688.024618055555</v>
      </c>
      <c r="U1635">
        <f t="shared" si="125"/>
        <v>2011</v>
      </c>
    </row>
    <row r="1636" spans="1:21" ht="60" hidden="1" x14ac:dyDescent="0.25">
      <c r="A1636">
        <v>1633</v>
      </c>
      <c r="B1636" s="3" t="s">
        <v>1634</v>
      </c>
      <c r="C1636" s="3" t="s">
        <v>5743</v>
      </c>
      <c r="D1636" s="6">
        <v>10000</v>
      </c>
      <c r="E1636" s="8">
        <v>10000</v>
      </c>
      <c r="F1636" t="s">
        <v>8218</v>
      </c>
      <c r="G1636" t="s">
        <v>8223</v>
      </c>
      <c r="H1636" t="s">
        <v>8245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8274</v>
      </c>
      <c r="O1636">
        <f t="shared" si="126"/>
        <v>100</v>
      </c>
      <c r="P1636">
        <f t="shared" si="127"/>
        <v>172.41</v>
      </c>
      <c r="Q1636" s="10" t="s">
        <v>8310</v>
      </c>
      <c r="R1636" t="s">
        <v>8319</v>
      </c>
      <c r="S1636" s="14">
        <f t="shared" si="128"/>
        <v>40896.883750000001</v>
      </c>
      <c r="T1636" s="14">
        <f t="shared" si="129"/>
        <v>41146.824212962965</v>
      </c>
      <c r="U1636">
        <f t="shared" si="125"/>
        <v>2011</v>
      </c>
    </row>
    <row r="1637" spans="1:21" ht="45" hidden="1" x14ac:dyDescent="0.25">
      <c r="A1637">
        <v>1634</v>
      </c>
      <c r="B1637" s="3" t="s">
        <v>1635</v>
      </c>
      <c r="C1637" s="3" t="s">
        <v>5744</v>
      </c>
      <c r="D1637" s="6">
        <v>2000</v>
      </c>
      <c r="E1637" s="8">
        <v>2010</v>
      </c>
      <c r="F1637" t="s">
        <v>8218</v>
      </c>
      <c r="G1637" t="s">
        <v>8223</v>
      </c>
      <c r="H1637" t="s">
        <v>8245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8274</v>
      </c>
      <c r="O1637">
        <f t="shared" si="126"/>
        <v>101</v>
      </c>
      <c r="P1637">
        <f t="shared" si="127"/>
        <v>62.81</v>
      </c>
      <c r="Q1637" s="10" t="s">
        <v>8310</v>
      </c>
      <c r="R1637" t="s">
        <v>8319</v>
      </c>
      <c r="S1637" s="14">
        <f t="shared" si="128"/>
        <v>40658.189826388887</v>
      </c>
      <c r="T1637" s="14">
        <f t="shared" si="129"/>
        <v>41175.05972222222</v>
      </c>
      <c r="U1637">
        <f t="shared" si="125"/>
        <v>2011</v>
      </c>
    </row>
    <row r="1638" spans="1:21" ht="60" hidden="1" x14ac:dyDescent="0.25">
      <c r="A1638">
        <v>1635</v>
      </c>
      <c r="B1638" s="3" t="s">
        <v>1636</v>
      </c>
      <c r="C1638" s="3" t="s">
        <v>5745</v>
      </c>
      <c r="D1638" s="6">
        <v>2000</v>
      </c>
      <c r="E1638" s="8">
        <v>2506</v>
      </c>
      <c r="F1638" t="s">
        <v>8218</v>
      </c>
      <c r="G1638" t="s">
        <v>8223</v>
      </c>
      <c r="H1638" t="s">
        <v>8245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8274</v>
      </c>
      <c r="O1638">
        <f t="shared" si="126"/>
        <v>125</v>
      </c>
      <c r="P1638">
        <f t="shared" si="127"/>
        <v>67.73</v>
      </c>
      <c r="Q1638" s="10" t="s">
        <v>8310</v>
      </c>
      <c r="R1638" t="s">
        <v>8319</v>
      </c>
      <c r="S1638" s="14">
        <f t="shared" si="128"/>
        <v>42502.868761574078</v>
      </c>
      <c r="T1638" s="14">
        <f t="shared" si="129"/>
        <v>41521.617361111108</v>
      </c>
      <c r="U1638">
        <f t="shared" si="125"/>
        <v>2016</v>
      </c>
    </row>
    <row r="1639" spans="1:21" ht="45" hidden="1" x14ac:dyDescent="0.25">
      <c r="A1639">
        <v>1636</v>
      </c>
      <c r="B1639" s="3" t="s">
        <v>1637</v>
      </c>
      <c r="C1639" s="3" t="s">
        <v>5746</v>
      </c>
      <c r="D1639" s="6">
        <v>4500</v>
      </c>
      <c r="E1639" s="8">
        <v>4660</v>
      </c>
      <c r="F1639" t="s">
        <v>8218</v>
      </c>
      <c r="G1639" t="s">
        <v>8223</v>
      </c>
      <c r="H1639" t="s">
        <v>8245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8274</v>
      </c>
      <c r="O1639">
        <f t="shared" si="126"/>
        <v>104</v>
      </c>
      <c r="P1639">
        <f t="shared" si="127"/>
        <v>53.56</v>
      </c>
      <c r="Q1639" s="10" t="s">
        <v>8310</v>
      </c>
      <c r="R1639" t="s">
        <v>8319</v>
      </c>
      <c r="S1639" s="14">
        <f t="shared" si="128"/>
        <v>40663.08666666667</v>
      </c>
      <c r="T1639" s="14">
        <f t="shared" si="129"/>
        <v>41833.450266203705</v>
      </c>
      <c r="U1639">
        <f t="shared" si="125"/>
        <v>2011</v>
      </c>
    </row>
    <row r="1640" spans="1:21" ht="45" hidden="1" x14ac:dyDescent="0.25">
      <c r="A1640">
        <v>1637</v>
      </c>
      <c r="B1640" s="3" t="s">
        <v>1638</v>
      </c>
      <c r="C1640" s="3" t="s">
        <v>5747</v>
      </c>
      <c r="D1640" s="6">
        <v>500</v>
      </c>
      <c r="E1640" s="8">
        <v>519</v>
      </c>
      <c r="F1640" t="s">
        <v>8218</v>
      </c>
      <c r="G1640" t="s">
        <v>8223</v>
      </c>
      <c r="H1640" t="s">
        <v>8245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8274</v>
      </c>
      <c r="O1640">
        <f t="shared" si="126"/>
        <v>104</v>
      </c>
      <c r="P1640">
        <f t="shared" si="127"/>
        <v>34.6</v>
      </c>
      <c r="Q1640" s="10" t="s">
        <v>8310</v>
      </c>
      <c r="R1640" t="s">
        <v>8319</v>
      </c>
      <c r="S1640" s="14">
        <f t="shared" si="128"/>
        <v>40122.751620370371</v>
      </c>
      <c r="T1640" s="14">
        <f t="shared" si="129"/>
        <v>41039.409456018519</v>
      </c>
      <c r="U1640">
        <f t="shared" si="125"/>
        <v>2009</v>
      </c>
    </row>
    <row r="1641" spans="1:21" ht="30" hidden="1" x14ac:dyDescent="0.25">
      <c r="A1641">
        <v>1638</v>
      </c>
      <c r="B1641" s="3" t="s">
        <v>1639</v>
      </c>
      <c r="C1641" s="3" t="s">
        <v>5748</v>
      </c>
      <c r="D1641" s="6">
        <v>1000</v>
      </c>
      <c r="E1641" s="8">
        <v>1050</v>
      </c>
      <c r="F1641" t="s">
        <v>8218</v>
      </c>
      <c r="G1641" t="s">
        <v>8223</v>
      </c>
      <c r="H1641" t="s">
        <v>8245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8274</v>
      </c>
      <c r="O1641">
        <f t="shared" si="126"/>
        <v>105</v>
      </c>
      <c r="P1641">
        <f t="shared" si="127"/>
        <v>38.89</v>
      </c>
      <c r="Q1641" s="10" t="s">
        <v>8310</v>
      </c>
      <c r="R1641" t="s">
        <v>8319</v>
      </c>
      <c r="S1641" s="14">
        <f t="shared" si="128"/>
        <v>41288.68712962963</v>
      </c>
      <c r="T1641" s="14">
        <f t="shared" si="129"/>
        <v>40592.704652777778</v>
      </c>
      <c r="U1641">
        <f t="shared" si="125"/>
        <v>2013</v>
      </c>
    </row>
    <row r="1642" spans="1:21" ht="60" hidden="1" x14ac:dyDescent="0.25">
      <c r="A1642">
        <v>1639</v>
      </c>
      <c r="B1642" s="3" t="s">
        <v>1640</v>
      </c>
      <c r="C1642" s="3" t="s">
        <v>5749</v>
      </c>
      <c r="D1642" s="6">
        <v>1800</v>
      </c>
      <c r="E1642" s="8">
        <v>1800</v>
      </c>
      <c r="F1642" t="s">
        <v>8218</v>
      </c>
      <c r="G1642" t="s">
        <v>8223</v>
      </c>
      <c r="H1642" t="s">
        <v>8245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8274</v>
      </c>
      <c r="O1642">
        <f t="shared" si="126"/>
        <v>100</v>
      </c>
      <c r="P1642">
        <f t="shared" si="127"/>
        <v>94.74</v>
      </c>
      <c r="Q1642" s="10" t="s">
        <v>8310</v>
      </c>
      <c r="R1642" t="s">
        <v>8319</v>
      </c>
      <c r="S1642" s="14">
        <f t="shared" si="128"/>
        <v>40941.652372685188</v>
      </c>
      <c r="T1642" s="14">
        <f t="shared" si="129"/>
        <v>41737.684664351851</v>
      </c>
      <c r="U1642">
        <f t="shared" si="125"/>
        <v>2012</v>
      </c>
    </row>
    <row r="1643" spans="1:21" ht="60" hidden="1" x14ac:dyDescent="0.25">
      <c r="A1643">
        <v>1640</v>
      </c>
      <c r="B1643" s="3" t="s">
        <v>1641</v>
      </c>
      <c r="C1643" s="3" t="s">
        <v>5750</v>
      </c>
      <c r="D1643" s="6">
        <v>400</v>
      </c>
      <c r="E1643" s="8">
        <v>679.44</v>
      </c>
      <c r="F1643" t="s">
        <v>8218</v>
      </c>
      <c r="G1643" t="s">
        <v>8223</v>
      </c>
      <c r="H1643" t="s">
        <v>8245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8274</v>
      </c>
      <c r="O1643">
        <f t="shared" si="126"/>
        <v>170</v>
      </c>
      <c r="P1643">
        <f t="shared" si="127"/>
        <v>39.97</v>
      </c>
      <c r="Q1643" s="10" t="s">
        <v>8310</v>
      </c>
      <c r="R1643" t="s">
        <v>8319</v>
      </c>
      <c r="S1643" s="14">
        <f t="shared" si="128"/>
        <v>40379.23096064815</v>
      </c>
      <c r="T1643" s="14">
        <f t="shared" si="129"/>
        <v>41526.435613425929</v>
      </c>
      <c r="U1643">
        <f t="shared" si="125"/>
        <v>2010</v>
      </c>
    </row>
    <row r="1644" spans="1:21" ht="30" hidden="1" x14ac:dyDescent="0.25">
      <c r="A1644">
        <v>1641</v>
      </c>
      <c r="B1644" s="3" t="s">
        <v>1642</v>
      </c>
      <c r="C1644" s="3" t="s">
        <v>5751</v>
      </c>
      <c r="D1644" s="6">
        <v>2500</v>
      </c>
      <c r="E1644" s="8">
        <v>2535</v>
      </c>
      <c r="F1644" t="s">
        <v>8218</v>
      </c>
      <c r="G1644" t="s">
        <v>8223</v>
      </c>
      <c r="H1644" t="s">
        <v>8245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8290</v>
      </c>
      <c r="O1644">
        <f t="shared" si="126"/>
        <v>101</v>
      </c>
      <c r="P1644">
        <f t="shared" si="127"/>
        <v>97.5</v>
      </c>
      <c r="Q1644" s="10" t="s">
        <v>8310</v>
      </c>
      <c r="R1644" t="s">
        <v>8355</v>
      </c>
      <c r="S1644" s="14">
        <f t="shared" si="128"/>
        <v>41962.596574074079</v>
      </c>
      <c r="T1644" s="14">
        <f t="shared" si="129"/>
        <v>40625.900694444441</v>
      </c>
      <c r="U1644">
        <f t="shared" si="125"/>
        <v>2014</v>
      </c>
    </row>
    <row r="1645" spans="1:21" ht="45" hidden="1" x14ac:dyDescent="0.25">
      <c r="A1645">
        <v>1642</v>
      </c>
      <c r="B1645" s="3" t="s">
        <v>1643</v>
      </c>
      <c r="C1645" s="3" t="s">
        <v>5752</v>
      </c>
      <c r="D1645" s="6">
        <v>1200</v>
      </c>
      <c r="E1645" s="8">
        <v>1200</v>
      </c>
      <c r="F1645" t="s">
        <v>8218</v>
      </c>
      <c r="G1645" t="s">
        <v>8223</v>
      </c>
      <c r="H1645" t="s">
        <v>8245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8290</v>
      </c>
      <c r="O1645">
        <f t="shared" si="126"/>
        <v>100</v>
      </c>
      <c r="P1645">
        <f t="shared" si="127"/>
        <v>42.86</v>
      </c>
      <c r="Q1645" s="10" t="s">
        <v>8310</v>
      </c>
      <c r="R1645" t="s">
        <v>8355</v>
      </c>
      <c r="S1645" s="14">
        <f t="shared" si="128"/>
        <v>40688.024618055555</v>
      </c>
      <c r="T1645" s="14">
        <f t="shared" si="129"/>
        <v>41572.492974537039</v>
      </c>
      <c r="U1645">
        <f t="shared" si="125"/>
        <v>2011</v>
      </c>
    </row>
    <row r="1646" spans="1:21" ht="30" hidden="1" x14ac:dyDescent="0.25">
      <c r="A1646">
        <v>1643</v>
      </c>
      <c r="B1646" s="3" t="s">
        <v>1644</v>
      </c>
      <c r="C1646" s="3" t="s">
        <v>5753</v>
      </c>
      <c r="D1646" s="6">
        <v>5000</v>
      </c>
      <c r="E1646" s="8">
        <v>6235</v>
      </c>
      <c r="F1646" t="s">
        <v>8218</v>
      </c>
      <c r="G1646" t="s">
        <v>8223</v>
      </c>
      <c r="H1646" t="s">
        <v>8245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8290</v>
      </c>
      <c r="O1646">
        <f t="shared" si="126"/>
        <v>125</v>
      </c>
      <c r="P1646">
        <f t="shared" si="127"/>
        <v>168.51</v>
      </c>
      <c r="Q1646" s="10" t="s">
        <v>8310</v>
      </c>
      <c r="R1646" t="s">
        <v>8355</v>
      </c>
      <c r="S1646" s="14">
        <f t="shared" si="128"/>
        <v>41146.824212962965</v>
      </c>
      <c r="T1646" s="14">
        <f t="shared" si="129"/>
        <v>40626.834444444445</v>
      </c>
      <c r="U1646">
        <f t="shared" si="125"/>
        <v>2012</v>
      </c>
    </row>
    <row r="1647" spans="1:21" ht="60" hidden="1" x14ac:dyDescent="0.25">
      <c r="A1647">
        <v>1644</v>
      </c>
      <c r="B1647" s="3" t="s">
        <v>1645</v>
      </c>
      <c r="C1647" s="3" t="s">
        <v>5754</v>
      </c>
      <c r="D1647" s="6">
        <v>10000</v>
      </c>
      <c r="E1647" s="8">
        <v>10950</v>
      </c>
      <c r="F1647" t="s">
        <v>8218</v>
      </c>
      <c r="G1647" t="s">
        <v>8223</v>
      </c>
      <c r="H1647" t="s">
        <v>8245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8290</v>
      </c>
      <c r="O1647">
        <f t="shared" si="126"/>
        <v>110</v>
      </c>
      <c r="P1647">
        <f t="shared" si="127"/>
        <v>85.55</v>
      </c>
      <c r="Q1647" s="10" t="s">
        <v>8310</v>
      </c>
      <c r="R1647" t="s">
        <v>8355</v>
      </c>
      <c r="S1647" s="14">
        <f t="shared" si="128"/>
        <v>41175.05972222222</v>
      </c>
      <c r="T1647" s="14">
        <f t="shared" si="129"/>
        <v>40987.890740740739</v>
      </c>
      <c r="U1647">
        <f t="shared" si="125"/>
        <v>2012</v>
      </c>
    </row>
    <row r="1648" spans="1:21" ht="45" hidden="1" x14ac:dyDescent="0.25">
      <c r="A1648">
        <v>1645</v>
      </c>
      <c r="B1648" s="3" t="s">
        <v>1646</v>
      </c>
      <c r="C1648" s="3" t="s">
        <v>5755</v>
      </c>
      <c r="D1648" s="6">
        <v>5000</v>
      </c>
      <c r="E1648" s="8">
        <v>5540</v>
      </c>
      <c r="F1648" t="s">
        <v>8218</v>
      </c>
      <c r="G1648" t="s">
        <v>8223</v>
      </c>
      <c r="H1648" t="s">
        <v>8245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8290</v>
      </c>
      <c r="O1648">
        <f t="shared" si="126"/>
        <v>111</v>
      </c>
      <c r="P1648">
        <f t="shared" si="127"/>
        <v>554</v>
      </c>
      <c r="Q1648" s="10" t="s">
        <v>8310</v>
      </c>
      <c r="R1648" t="s">
        <v>8355</v>
      </c>
      <c r="S1648" s="14">
        <f t="shared" si="128"/>
        <v>41521.617361111108</v>
      </c>
      <c r="T1648" s="14">
        <f t="shared" si="129"/>
        <v>40974.791898148149</v>
      </c>
      <c r="U1648">
        <f t="shared" si="125"/>
        <v>2013</v>
      </c>
    </row>
    <row r="1649" spans="1:21" ht="60" hidden="1" x14ac:dyDescent="0.25">
      <c r="A1649">
        <v>1646</v>
      </c>
      <c r="B1649" s="3" t="s">
        <v>1647</v>
      </c>
      <c r="C1649" s="3" t="s">
        <v>5756</v>
      </c>
      <c r="D1649" s="6">
        <v>2000</v>
      </c>
      <c r="E1649" s="8">
        <v>2204</v>
      </c>
      <c r="F1649" t="s">
        <v>8218</v>
      </c>
      <c r="G1649" t="s">
        <v>8224</v>
      </c>
      <c r="H1649" t="s">
        <v>8246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8290</v>
      </c>
      <c r="O1649">
        <f t="shared" si="126"/>
        <v>110</v>
      </c>
      <c r="P1649">
        <f t="shared" si="127"/>
        <v>26.55</v>
      </c>
      <c r="Q1649" s="10" t="s">
        <v>8310</v>
      </c>
      <c r="R1649" t="s">
        <v>8355</v>
      </c>
      <c r="S1649" s="14">
        <f t="shared" si="128"/>
        <v>41833.450266203705</v>
      </c>
      <c r="T1649" s="14">
        <f t="shared" si="129"/>
        <v>41226.928842592592</v>
      </c>
      <c r="U1649">
        <f t="shared" si="125"/>
        <v>2014</v>
      </c>
    </row>
    <row r="1650" spans="1:21" ht="45" hidden="1" x14ac:dyDescent="0.25">
      <c r="A1650">
        <v>1647</v>
      </c>
      <c r="B1650" s="3" t="s">
        <v>1648</v>
      </c>
      <c r="C1650" s="3" t="s">
        <v>5757</v>
      </c>
      <c r="D1650" s="6">
        <v>5000</v>
      </c>
      <c r="E1650" s="8">
        <v>5236</v>
      </c>
      <c r="F1650" t="s">
        <v>8218</v>
      </c>
      <c r="G1650" t="s">
        <v>8223</v>
      </c>
      <c r="H1650" t="s">
        <v>8245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8290</v>
      </c>
      <c r="O1650">
        <f t="shared" si="126"/>
        <v>105</v>
      </c>
      <c r="P1650">
        <f t="shared" si="127"/>
        <v>113.83</v>
      </c>
      <c r="Q1650" s="10" t="s">
        <v>8310</v>
      </c>
      <c r="R1650" t="s">
        <v>8355</v>
      </c>
      <c r="S1650" s="14">
        <f t="shared" si="128"/>
        <v>41039.409456018519</v>
      </c>
      <c r="T1650" s="14">
        <f t="shared" si="129"/>
        <v>41023.782037037039</v>
      </c>
      <c r="U1650">
        <f t="shared" si="125"/>
        <v>2012</v>
      </c>
    </row>
    <row r="1651" spans="1:21" ht="45" hidden="1" x14ac:dyDescent="0.25">
      <c r="A1651">
        <v>1648</v>
      </c>
      <c r="B1651" s="3" t="s">
        <v>1649</v>
      </c>
      <c r="C1651" s="3" t="s">
        <v>5758</v>
      </c>
      <c r="D1651" s="6">
        <v>2300</v>
      </c>
      <c r="E1651" s="8">
        <v>2881</v>
      </c>
      <c r="F1651" t="s">
        <v>8218</v>
      </c>
      <c r="G1651" t="s">
        <v>8223</v>
      </c>
      <c r="H1651" t="s">
        <v>8245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8290</v>
      </c>
      <c r="O1651">
        <f t="shared" si="126"/>
        <v>125</v>
      </c>
      <c r="P1651">
        <f t="shared" si="127"/>
        <v>32.01</v>
      </c>
      <c r="Q1651" s="10" t="s">
        <v>8310</v>
      </c>
      <c r="R1651" t="s">
        <v>8355</v>
      </c>
      <c r="S1651" s="14">
        <f t="shared" si="128"/>
        <v>40592.704652777778</v>
      </c>
      <c r="T1651" s="14">
        <f t="shared" si="129"/>
        <v>41223.22184027778</v>
      </c>
      <c r="U1651">
        <f t="shared" si="125"/>
        <v>2011</v>
      </c>
    </row>
    <row r="1652" spans="1:21" ht="60" hidden="1" x14ac:dyDescent="0.25">
      <c r="A1652">
        <v>1649</v>
      </c>
      <c r="B1652" s="3" t="s">
        <v>1650</v>
      </c>
      <c r="C1652" s="3" t="s">
        <v>5759</v>
      </c>
      <c r="D1652" s="6">
        <v>3800</v>
      </c>
      <c r="E1652" s="8">
        <v>3822.33</v>
      </c>
      <c r="F1652" t="s">
        <v>8218</v>
      </c>
      <c r="G1652" t="s">
        <v>8223</v>
      </c>
      <c r="H1652" t="s">
        <v>8245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8290</v>
      </c>
      <c r="O1652">
        <f t="shared" si="126"/>
        <v>101</v>
      </c>
      <c r="P1652">
        <f t="shared" si="127"/>
        <v>47.19</v>
      </c>
      <c r="Q1652" s="10" t="s">
        <v>8310</v>
      </c>
      <c r="R1652" t="s">
        <v>8355</v>
      </c>
      <c r="S1652" s="14">
        <f t="shared" si="128"/>
        <v>41737.684664351851</v>
      </c>
      <c r="T1652" s="14">
        <f t="shared" si="129"/>
        <v>41596.913437499999</v>
      </c>
      <c r="U1652">
        <f t="shared" si="125"/>
        <v>2014</v>
      </c>
    </row>
    <row r="1653" spans="1:21" ht="45" hidden="1" x14ac:dyDescent="0.25">
      <c r="A1653">
        <v>1650</v>
      </c>
      <c r="B1653" s="3" t="s">
        <v>1651</v>
      </c>
      <c r="C1653" s="3" t="s">
        <v>5760</v>
      </c>
      <c r="D1653" s="6">
        <v>2000</v>
      </c>
      <c r="E1653" s="8">
        <v>2831</v>
      </c>
      <c r="F1653" t="s">
        <v>8218</v>
      </c>
      <c r="G1653" t="s">
        <v>8223</v>
      </c>
      <c r="H1653" t="s">
        <v>8245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8290</v>
      </c>
      <c r="O1653">
        <f t="shared" si="126"/>
        <v>142</v>
      </c>
      <c r="P1653">
        <f t="shared" si="127"/>
        <v>88.47</v>
      </c>
      <c r="Q1653" s="10" t="s">
        <v>8310</v>
      </c>
      <c r="R1653" t="s">
        <v>8355</v>
      </c>
      <c r="S1653" s="14">
        <f t="shared" si="128"/>
        <v>41526.435613425929</v>
      </c>
      <c r="T1653" s="14">
        <f t="shared" si="129"/>
        <v>42459.693865740745</v>
      </c>
      <c r="U1653">
        <f t="shared" si="125"/>
        <v>2013</v>
      </c>
    </row>
    <row r="1654" spans="1:21" ht="60" hidden="1" x14ac:dyDescent="0.25">
      <c r="A1654">
        <v>1651</v>
      </c>
      <c r="B1654" s="3" t="s">
        <v>1652</v>
      </c>
      <c r="C1654" s="3" t="s">
        <v>5761</v>
      </c>
      <c r="D1654" s="6">
        <v>2000</v>
      </c>
      <c r="E1654" s="8">
        <v>2015</v>
      </c>
      <c r="F1654" t="s">
        <v>8218</v>
      </c>
      <c r="G1654" t="s">
        <v>8223</v>
      </c>
      <c r="H1654" t="s">
        <v>8245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8290</v>
      </c>
      <c r="O1654">
        <f t="shared" si="126"/>
        <v>101</v>
      </c>
      <c r="P1654">
        <f t="shared" si="127"/>
        <v>100.75</v>
      </c>
      <c r="Q1654" s="10" t="s">
        <v>8310</v>
      </c>
      <c r="R1654" t="s">
        <v>8355</v>
      </c>
      <c r="S1654" s="14">
        <f t="shared" si="128"/>
        <v>40625.900694444441</v>
      </c>
      <c r="T1654" s="14">
        <f t="shared" si="129"/>
        <v>42343.998043981483</v>
      </c>
      <c r="U1654">
        <f t="shared" si="125"/>
        <v>2011</v>
      </c>
    </row>
    <row r="1655" spans="1:21" ht="60" hidden="1" x14ac:dyDescent="0.25">
      <c r="A1655">
        <v>1652</v>
      </c>
      <c r="B1655" s="3" t="s">
        <v>1653</v>
      </c>
      <c r="C1655" s="3" t="s">
        <v>5762</v>
      </c>
      <c r="D1655" s="6">
        <v>4500</v>
      </c>
      <c r="E1655" s="8">
        <v>4530</v>
      </c>
      <c r="F1655" t="s">
        <v>8218</v>
      </c>
      <c r="G1655" t="s">
        <v>8223</v>
      </c>
      <c r="H1655" t="s">
        <v>8245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8290</v>
      </c>
      <c r="O1655">
        <f t="shared" si="126"/>
        <v>101</v>
      </c>
      <c r="P1655">
        <f t="shared" si="127"/>
        <v>64.709999999999994</v>
      </c>
      <c r="Q1655" s="10" t="s">
        <v>8310</v>
      </c>
      <c r="R1655" t="s">
        <v>8355</v>
      </c>
      <c r="S1655" s="14">
        <f t="shared" si="128"/>
        <v>41572.492974537039</v>
      </c>
      <c r="T1655" s="14">
        <f t="shared" si="129"/>
        <v>40848.198333333334</v>
      </c>
      <c r="U1655">
        <f t="shared" si="125"/>
        <v>2013</v>
      </c>
    </row>
    <row r="1656" spans="1:21" ht="45" hidden="1" x14ac:dyDescent="0.25">
      <c r="A1656">
        <v>1653</v>
      </c>
      <c r="B1656" s="3" t="s">
        <v>1654</v>
      </c>
      <c r="C1656" s="3" t="s">
        <v>5763</v>
      </c>
      <c r="D1656" s="6">
        <v>5000</v>
      </c>
      <c r="E1656" s="8">
        <v>8711.52</v>
      </c>
      <c r="F1656" t="s">
        <v>8218</v>
      </c>
      <c r="G1656" t="s">
        <v>8223</v>
      </c>
      <c r="H1656" t="s">
        <v>8245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8290</v>
      </c>
      <c r="O1656">
        <f t="shared" si="126"/>
        <v>174</v>
      </c>
      <c r="P1656">
        <f t="shared" si="127"/>
        <v>51.85</v>
      </c>
      <c r="Q1656" s="10" t="s">
        <v>8310</v>
      </c>
      <c r="R1656" t="s">
        <v>8355</v>
      </c>
      <c r="S1656" s="14">
        <f t="shared" si="128"/>
        <v>40626.834444444445</v>
      </c>
      <c r="T1656" s="14">
        <f t="shared" si="129"/>
        <v>42006.02207175926</v>
      </c>
      <c r="U1656">
        <f t="shared" si="125"/>
        <v>2011</v>
      </c>
    </row>
    <row r="1657" spans="1:21" ht="60" hidden="1" x14ac:dyDescent="0.25">
      <c r="A1657">
        <v>1654</v>
      </c>
      <c r="B1657" s="3" t="s">
        <v>1655</v>
      </c>
      <c r="C1657" s="3" t="s">
        <v>5764</v>
      </c>
      <c r="D1657" s="6">
        <v>1100</v>
      </c>
      <c r="E1657" s="8">
        <v>1319</v>
      </c>
      <c r="F1657" t="s">
        <v>8218</v>
      </c>
      <c r="G1657" t="s">
        <v>8223</v>
      </c>
      <c r="H1657" t="s">
        <v>8245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8290</v>
      </c>
      <c r="O1657">
        <f t="shared" si="126"/>
        <v>120</v>
      </c>
      <c r="P1657">
        <f t="shared" si="127"/>
        <v>38.79</v>
      </c>
      <c r="Q1657" s="10" t="s">
        <v>8310</v>
      </c>
      <c r="R1657" t="s">
        <v>8355</v>
      </c>
      <c r="S1657" s="14">
        <f t="shared" si="128"/>
        <v>40987.890740740739</v>
      </c>
      <c r="T1657" s="14">
        <f t="shared" si="129"/>
        <v>40939.761782407404</v>
      </c>
      <c r="U1657">
        <f t="shared" si="125"/>
        <v>2012</v>
      </c>
    </row>
    <row r="1658" spans="1:21" ht="45" hidden="1" x14ac:dyDescent="0.25">
      <c r="A1658">
        <v>1655</v>
      </c>
      <c r="B1658" s="3" t="s">
        <v>1656</v>
      </c>
      <c r="C1658" s="3" t="s">
        <v>5765</v>
      </c>
      <c r="D1658" s="6">
        <v>1500</v>
      </c>
      <c r="E1658" s="8">
        <v>2143</v>
      </c>
      <c r="F1658" t="s">
        <v>8218</v>
      </c>
      <c r="G1658" t="s">
        <v>8223</v>
      </c>
      <c r="H1658" t="s">
        <v>8245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143</v>
      </c>
      <c r="P1658">
        <f t="shared" si="127"/>
        <v>44.65</v>
      </c>
      <c r="Q1658" s="10" t="s">
        <v>8310</v>
      </c>
      <c r="R1658" t="s">
        <v>8355</v>
      </c>
      <c r="S1658" s="14">
        <f t="shared" si="128"/>
        <v>40974.791898148149</v>
      </c>
      <c r="T1658" s="14">
        <f t="shared" si="129"/>
        <v>40564.649456018517</v>
      </c>
      <c r="U1658">
        <f t="shared" si="125"/>
        <v>2012</v>
      </c>
    </row>
    <row r="1659" spans="1:21" ht="60" hidden="1" x14ac:dyDescent="0.25">
      <c r="A1659">
        <v>1656</v>
      </c>
      <c r="B1659" s="3" t="s">
        <v>1657</v>
      </c>
      <c r="C1659" s="3" t="s">
        <v>5766</v>
      </c>
      <c r="D1659" s="6">
        <v>7500</v>
      </c>
      <c r="E1659" s="8">
        <v>7525.12</v>
      </c>
      <c r="F1659" t="s">
        <v>8218</v>
      </c>
      <c r="G1659" t="s">
        <v>8223</v>
      </c>
      <c r="H1659" t="s">
        <v>8245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8290</v>
      </c>
      <c r="O1659">
        <f t="shared" si="126"/>
        <v>100</v>
      </c>
      <c r="P1659">
        <f t="shared" si="127"/>
        <v>156.77000000000001</v>
      </c>
      <c r="Q1659" s="10" t="s">
        <v>8310</v>
      </c>
      <c r="R1659" t="s">
        <v>8355</v>
      </c>
      <c r="S1659" s="14">
        <f t="shared" si="128"/>
        <v>41226.928842592592</v>
      </c>
      <c r="T1659" s="14">
        <f t="shared" si="129"/>
        <v>41331.253159722226</v>
      </c>
      <c r="U1659">
        <f t="shared" si="125"/>
        <v>2012</v>
      </c>
    </row>
    <row r="1660" spans="1:21" ht="60" hidden="1" x14ac:dyDescent="0.25">
      <c r="A1660">
        <v>1657</v>
      </c>
      <c r="B1660" s="3" t="s">
        <v>1658</v>
      </c>
      <c r="C1660" s="3" t="s">
        <v>5767</v>
      </c>
      <c r="D1660" s="6">
        <v>25000</v>
      </c>
      <c r="E1660" s="8">
        <v>26233.45</v>
      </c>
      <c r="F1660" t="s">
        <v>8218</v>
      </c>
      <c r="G1660" t="s">
        <v>8223</v>
      </c>
      <c r="H1660" t="s">
        <v>8245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8290</v>
      </c>
      <c r="O1660">
        <f t="shared" si="126"/>
        <v>105</v>
      </c>
      <c r="P1660">
        <f t="shared" si="127"/>
        <v>118.7</v>
      </c>
      <c r="Q1660" s="10" t="s">
        <v>8310</v>
      </c>
      <c r="R1660" t="s">
        <v>8355</v>
      </c>
      <c r="S1660" s="14">
        <f t="shared" si="128"/>
        <v>41023.782037037039</v>
      </c>
      <c r="T1660" s="14">
        <f t="shared" si="129"/>
        <v>41682.0705787037</v>
      </c>
      <c r="U1660">
        <f t="shared" si="125"/>
        <v>2012</v>
      </c>
    </row>
    <row r="1661" spans="1:21" ht="60" hidden="1" x14ac:dyDescent="0.25">
      <c r="A1661">
        <v>1658</v>
      </c>
      <c r="B1661" s="3" t="s">
        <v>1659</v>
      </c>
      <c r="C1661" s="3" t="s">
        <v>5768</v>
      </c>
      <c r="D1661" s="6">
        <v>6000</v>
      </c>
      <c r="E1661" s="8">
        <v>7934</v>
      </c>
      <c r="F1661" t="s">
        <v>8218</v>
      </c>
      <c r="G1661" t="s">
        <v>8223</v>
      </c>
      <c r="H1661" t="s">
        <v>8245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8290</v>
      </c>
      <c r="O1661">
        <f t="shared" si="126"/>
        <v>132</v>
      </c>
      <c r="P1661">
        <f t="shared" si="127"/>
        <v>74.150000000000006</v>
      </c>
      <c r="Q1661" s="10" t="s">
        <v>8310</v>
      </c>
      <c r="R1661" t="s">
        <v>8355</v>
      </c>
      <c r="S1661" s="14">
        <f t="shared" si="128"/>
        <v>41223.22184027778</v>
      </c>
      <c r="T1661" s="14">
        <f t="shared" si="129"/>
        <v>40845.14975694444</v>
      </c>
      <c r="U1661">
        <f t="shared" si="125"/>
        <v>2012</v>
      </c>
    </row>
    <row r="1662" spans="1:21" ht="60" hidden="1" x14ac:dyDescent="0.25">
      <c r="A1662">
        <v>1659</v>
      </c>
      <c r="B1662" s="3" t="s">
        <v>1660</v>
      </c>
      <c r="C1662" s="3" t="s">
        <v>5769</v>
      </c>
      <c r="D1662" s="6">
        <v>500</v>
      </c>
      <c r="E1662" s="8">
        <v>564</v>
      </c>
      <c r="F1662" t="s">
        <v>8218</v>
      </c>
      <c r="G1662" t="s">
        <v>8224</v>
      </c>
      <c r="H1662" t="s">
        <v>8246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8290</v>
      </c>
      <c r="O1662">
        <f t="shared" si="126"/>
        <v>113</v>
      </c>
      <c r="P1662">
        <f t="shared" si="127"/>
        <v>12.53</v>
      </c>
      <c r="Q1662" s="10" t="s">
        <v>8310</v>
      </c>
      <c r="R1662" t="s">
        <v>8355</v>
      </c>
      <c r="S1662" s="14">
        <f t="shared" si="128"/>
        <v>41596.913437499999</v>
      </c>
      <c r="T1662" s="14">
        <f t="shared" si="129"/>
        <v>42461.885138888887</v>
      </c>
      <c r="U1662">
        <f t="shared" si="125"/>
        <v>2013</v>
      </c>
    </row>
    <row r="1663" spans="1:21" ht="60" hidden="1" x14ac:dyDescent="0.25">
      <c r="A1663">
        <v>1660</v>
      </c>
      <c r="B1663" s="3" t="s">
        <v>1661</v>
      </c>
      <c r="C1663" s="3" t="s">
        <v>5770</v>
      </c>
      <c r="D1663" s="6">
        <v>80</v>
      </c>
      <c r="E1663" s="8">
        <v>1003</v>
      </c>
      <c r="F1663" t="s">
        <v>8218</v>
      </c>
      <c r="G1663" t="s">
        <v>8236</v>
      </c>
      <c r="H1663" t="s">
        <v>8248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8290</v>
      </c>
      <c r="O1663">
        <f t="shared" si="126"/>
        <v>1254</v>
      </c>
      <c r="P1663">
        <f t="shared" si="127"/>
        <v>27.86</v>
      </c>
      <c r="Q1663" s="10" t="s">
        <v>8310</v>
      </c>
      <c r="R1663" t="s">
        <v>8355</v>
      </c>
      <c r="S1663" s="14">
        <f t="shared" si="128"/>
        <v>42459.693865740745</v>
      </c>
      <c r="T1663" s="14">
        <f t="shared" si="129"/>
        <v>40313.930543981485</v>
      </c>
      <c r="U1663">
        <f t="shared" si="125"/>
        <v>2016</v>
      </c>
    </row>
    <row r="1664" spans="1:21" ht="75" hidden="1" x14ac:dyDescent="0.25">
      <c r="A1664">
        <v>1661</v>
      </c>
      <c r="B1664" s="3" t="s">
        <v>1662</v>
      </c>
      <c r="C1664" s="3" t="s">
        <v>5771</v>
      </c>
      <c r="D1664" s="6">
        <v>7900</v>
      </c>
      <c r="E1664" s="8">
        <v>8098</v>
      </c>
      <c r="F1664" t="s">
        <v>8218</v>
      </c>
      <c r="G1664" t="s">
        <v>8238</v>
      </c>
      <c r="H1664" t="s">
        <v>8248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8290</v>
      </c>
      <c r="O1664">
        <f t="shared" si="126"/>
        <v>103</v>
      </c>
      <c r="P1664">
        <f t="shared" si="127"/>
        <v>80.180000000000007</v>
      </c>
      <c r="Q1664" s="10" t="s">
        <v>8310</v>
      </c>
      <c r="R1664" t="s">
        <v>8355</v>
      </c>
      <c r="S1664" s="14">
        <f t="shared" si="128"/>
        <v>42343.998043981483</v>
      </c>
      <c r="T1664" s="14">
        <f t="shared" si="129"/>
        <v>42553.54414351852</v>
      </c>
      <c r="U1664">
        <f t="shared" si="125"/>
        <v>2015</v>
      </c>
    </row>
    <row r="1665" spans="1:21" ht="60" hidden="1" x14ac:dyDescent="0.25">
      <c r="A1665">
        <v>1662</v>
      </c>
      <c r="B1665" s="3" t="s">
        <v>1663</v>
      </c>
      <c r="C1665" s="3" t="s">
        <v>5772</v>
      </c>
      <c r="D1665" s="6">
        <v>8000</v>
      </c>
      <c r="E1665" s="8">
        <v>8211</v>
      </c>
      <c r="F1665" t="s">
        <v>8218</v>
      </c>
      <c r="G1665" t="s">
        <v>8223</v>
      </c>
      <c r="H1665" t="s">
        <v>8245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8290</v>
      </c>
      <c r="O1665">
        <f t="shared" si="126"/>
        <v>103</v>
      </c>
      <c r="P1665">
        <f t="shared" si="127"/>
        <v>132.44</v>
      </c>
      <c r="Q1665" s="10" t="s">
        <v>8310</v>
      </c>
      <c r="R1665" t="s">
        <v>8355</v>
      </c>
      <c r="S1665" s="14">
        <f t="shared" si="128"/>
        <v>40848.198333333334</v>
      </c>
      <c r="T1665" s="14">
        <f t="shared" si="129"/>
        <v>41034.656597222223</v>
      </c>
      <c r="U1665">
        <f t="shared" si="125"/>
        <v>2011</v>
      </c>
    </row>
    <row r="1666" spans="1:21" ht="45" hidden="1" x14ac:dyDescent="0.25">
      <c r="A1666">
        <v>1663</v>
      </c>
      <c r="B1666" s="3" t="s">
        <v>1664</v>
      </c>
      <c r="C1666" s="3" t="s">
        <v>5773</v>
      </c>
      <c r="D1666" s="6">
        <v>1000</v>
      </c>
      <c r="E1666" s="8">
        <v>1080</v>
      </c>
      <c r="F1666" t="s">
        <v>8218</v>
      </c>
      <c r="G1666" t="s">
        <v>8223</v>
      </c>
      <c r="H1666" t="s">
        <v>8245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8290</v>
      </c>
      <c r="O1666">
        <f t="shared" si="126"/>
        <v>108</v>
      </c>
      <c r="P1666">
        <f t="shared" si="127"/>
        <v>33.75</v>
      </c>
      <c r="Q1666" s="10" t="s">
        <v>8310</v>
      </c>
      <c r="R1666" t="s">
        <v>8355</v>
      </c>
      <c r="S1666" s="14">
        <f t="shared" si="128"/>
        <v>42006.02207175926</v>
      </c>
      <c r="T1666" s="14">
        <f t="shared" si="129"/>
        <v>42039.878379629634</v>
      </c>
      <c r="U1666">
        <f t="shared" si="125"/>
        <v>2015</v>
      </c>
    </row>
    <row r="1667" spans="1:21" ht="45" hidden="1" x14ac:dyDescent="0.25">
      <c r="A1667">
        <v>1664</v>
      </c>
      <c r="B1667" s="3" t="s">
        <v>1665</v>
      </c>
      <c r="C1667" s="3" t="s">
        <v>5774</v>
      </c>
      <c r="D1667" s="6">
        <v>2500</v>
      </c>
      <c r="E1667" s="8">
        <v>3060.22</v>
      </c>
      <c r="F1667" t="s">
        <v>8218</v>
      </c>
      <c r="G1667" t="s">
        <v>8223</v>
      </c>
      <c r="H1667" t="s">
        <v>8245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8290</v>
      </c>
      <c r="O1667">
        <f t="shared" si="126"/>
        <v>122</v>
      </c>
      <c r="P1667">
        <f t="shared" si="127"/>
        <v>34.380000000000003</v>
      </c>
      <c r="Q1667" s="10" t="s">
        <v>8310</v>
      </c>
      <c r="R1667" t="s">
        <v>8355</v>
      </c>
      <c r="S1667" s="14">
        <f t="shared" si="128"/>
        <v>40939.761782407404</v>
      </c>
      <c r="T1667" s="14">
        <f t="shared" si="129"/>
        <v>42569.605393518519</v>
      </c>
      <c r="U1667">
        <f t="shared" ref="U1667:U1730" si="130">YEAR(S1667)</f>
        <v>2012</v>
      </c>
    </row>
    <row r="1668" spans="1:21" ht="60" hidden="1" x14ac:dyDescent="0.25">
      <c r="A1668">
        <v>1665</v>
      </c>
      <c r="B1668" s="3" t="s">
        <v>1666</v>
      </c>
      <c r="C1668" s="3" t="s">
        <v>5775</v>
      </c>
      <c r="D1668" s="6">
        <v>3500</v>
      </c>
      <c r="E1668" s="8">
        <v>4181</v>
      </c>
      <c r="F1668" t="s">
        <v>8218</v>
      </c>
      <c r="G1668" t="s">
        <v>8223</v>
      </c>
      <c r="H1668" t="s">
        <v>8245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8290</v>
      </c>
      <c r="O1668">
        <f t="shared" ref="O1668:O1731" si="131">ROUND(E1668/D1668*100,0)</f>
        <v>119</v>
      </c>
      <c r="P1668">
        <f t="shared" ref="P1668:P1731" si="132">IFERROR(ROUND(E1668/L1668,2),0)</f>
        <v>44.96</v>
      </c>
      <c r="Q1668" s="10" t="s">
        <v>8310</v>
      </c>
      <c r="R1668" t="s">
        <v>8355</v>
      </c>
      <c r="S1668" s="14">
        <f t="shared" ref="S1668:S1731" si="133">(((J1668/60)/60)/24)+DATE(1970,1,1)</f>
        <v>40564.649456018517</v>
      </c>
      <c r="T1668" s="14">
        <f t="shared" ref="T1668:T1731" si="134">(((J1678/60)/60)/24)+DATE(1970,1,1)</f>
        <v>40802.733101851853</v>
      </c>
      <c r="U1668">
        <f t="shared" si="130"/>
        <v>2011</v>
      </c>
    </row>
    <row r="1669" spans="1:21" ht="45" hidden="1" x14ac:dyDescent="0.25">
      <c r="A1669">
        <v>1666</v>
      </c>
      <c r="B1669" s="3" t="s">
        <v>1667</v>
      </c>
      <c r="C1669" s="3" t="s">
        <v>5776</v>
      </c>
      <c r="D1669" s="6">
        <v>2500</v>
      </c>
      <c r="E1669" s="8">
        <v>4022</v>
      </c>
      <c r="F1669" t="s">
        <v>8218</v>
      </c>
      <c r="G1669" t="s">
        <v>8223</v>
      </c>
      <c r="H1669" t="s">
        <v>8245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8290</v>
      </c>
      <c r="O1669">
        <f t="shared" si="131"/>
        <v>161</v>
      </c>
      <c r="P1669">
        <f t="shared" si="132"/>
        <v>41.04</v>
      </c>
      <c r="Q1669" s="10" t="s">
        <v>8310</v>
      </c>
      <c r="R1669" t="s">
        <v>8355</v>
      </c>
      <c r="S1669" s="14">
        <f t="shared" si="133"/>
        <v>41331.253159722226</v>
      </c>
      <c r="T1669" s="14">
        <f t="shared" si="134"/>
        <v>40973.72623842593</v>
      </c>
      <c r="U1669">
        <f t="shared" si="130"/>
        <v>2013</v>
      </c>
    </row>
    <row r="1670" spans="1:21" ht="45" hidden="1" x14ac:dyDescent="0.25">
      <c r="A1670">
        <v>1667</v>
      </c>
      <c r="B1670" s="3" t="s">
        <v>1668</v>
      </c>
      <c r="C1670" s="3" t="s">
        <v>5777</v>
      </c>
      <c r="D1670" s="6">
        <v>3400</v>
      </c>
      <c r="E1670" s="8">
        <v>4313</v>
      </c>
      <c r="F1670" t="s">
        <v>8218</v>
      </c>
      <c r="G1670" t="s">
        <v>8223</v>
      </c>
      <c r="H1670" t="s">
        <v>8245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8290</v>
      </c>
      <c r="O1670">
        <f t="shared" si="131"/>
        <v>127</v>
      </c>
      <c r="P1670">
        <f t="shared" si="132"/>
        <v>52.6</v>
      </c>
      <c r="Q1670" s="10" t="s">
        <v>8310</v>
      </c>
      <c r="R1670" t="s">
        <v>8355</v>
      </c>
      <c r="S1670" s="14">
        <f t="shared" si="133"/>
        <v>41682.0705787037</v>
      </c>
      <c r="T1670" s="14">
        <f t="shared" si="134"/>
        <v>42416.407129629632</v>
      </c>
      <c r="U1670">
        <f t="shared" si="130"/>
        <v>2014</v>
      </c>
    </row>
    <row r="1671" spans="1:21" ht="60" hidden="1" x14ac:dyDescent="0.25">
      <c r="A1671">
        <v>1668</v>
      </c>
      <c r="B1671" s="3" t="s">
        <v>1669</v>
      </c>
      <c r="C1671" s="3" t="s">
        <v>5778</v>
      </c>
      <c r="D1671" s="6">
        <v>8000</v>
      </c>
      <c r="E1671" s="8">
        <v>8211</v>
      </c>
      <c r="F1671" t="s">
        <v>8218</v>
      </c>
      <c r="G1671" t="s">
        <v>8223</v>
      </c>
      <c r="H1671" t="s">
        <v>8245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8290</v>
      </c>
      <c r="O1671">
        <f t="shared" si="131"/>
        <v>103</v>
      </c>
      <c r="P1671">
        <f t="shared" si="132"/>
        <v>70.78</v>
      </c>
      <c r="Q1671" s="10" t="s">
        <v>8310</v>
      </c>
      <c r="R1671" t="s">
        <v>8355</v>
      </c>
      <c r="S1671" s="14">
        <f t="shared" si="133"/>
        <v>40845.14975694444</v>
      </c>
      <c r="T1671" s="14">
        <f t="shared" si="134"/>
        <v>41662.854988425926</v>
      </c>
      <c r="U1671">
        <f t="shared" si="130"/>
        <v>2011</v>
      </c>
    </row>
    <row r="1672" spans="1:21" ht="60" hidden="1" x14ac:dyDescent="0.25">
      <c r="A1672">
        <v>1669</v>
      </c>
      <c r="B1672" s="3" t="s">
        <v>1670</v>
      </c>
      <c r="C1672" s="3" t="s">
        <v>5779</v>
      </c>
      <c r="D1672" s="6">
        <v>2000</v>
      </c>
      <c r="E1672" s="8">
        <v>2795</v>
      </c>
      <c r="F1672" t="s">
        <v>8218</v>
      </c>
      <c r="G1672" t="s">
        <v>8223</v>
      </c>
      <c r="H1672" t="s">
        <v>8245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8290</v>
      </c>
      <c r="O1672">
        <f t="shared" si="131"/>
        <v>140</v>
      </c>
      <c r="P1672">
        <f t="shared" si="132"/>
        <v>53.75</v>
      </c>
      <c r="Q1672" s="10" t="s">
        <v>8310</v>
      </c>
      <c r="R1672" t="s">
        <v>8355</v>
      </c>
      <c r="S1672" s="14">
        <f t="shared" si="133"/>
        <v>42461.885138888887</v>
      </c>
      <c r="T1672" s="14">
        <f t="shared" si="134"/>
        <v>40723.068807870368</v>
      </c>
      <c r="U1672">
        <f t="shared" si="130"/>
        <v>2016</v>
      </c>
    </row>
    <row r="1673" spans="1:21" ht="60" hidden="1" x14ac:dyDescent="0.25">
      <c r="A1673">
        <v>1670</v>
      </c>
      <c r="B1673" s="3" t="s">
        <v>1671</v>
      </c>
      <c r="C1673" s="3" t="s">
        <v>5780</v>
      </c>
      <c r="D1673" s="6">
        <v>1000</v>
      </c>
      <c r="E1673" s="8">
        <v>1026</v>
      </c>
      <c r="F1673" t="s">
        <v>8218</v>
      </c>
      <c r="G1673" t="s">
        <v>8223</v>
      </c>
      <c r="H1673" t="s">
        <v>8245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8290</v>
      </c>
      <c r="O1673">
        <f t="shared" si="131"/>
        <v>103</v>
      </c>
      <c r="P1673">
        <f t="shared" si="132"/>
        <v>44.61</v>
      </c>
      <c r="Q1673" s="10" t="s">
        <v>8310</v>
      </c>
      <c r="R1673" t="s">
        <v>8355</v>
      </c>
      <c r="S1673" s="14">
        <f t="shared" si="133"/>
        <v>40313.930543981485</v>
      </c>
      <c r="T1673" s="14">
        <f t="shared" si="134"/>
        <v>41802.757719907408</v>
      </c>
      <c r="U1673">
        <f t="shared" si="130"/>
        <v>2010</v>
      </c>
    </row>
    <row r="1674" spans="1:21" ht="30" hidden="1" x14ac:dyDescent="0.25">
      <c r="A1674">
        <v>1671</v>
      </c>
      <c r="B1674" s="3" t="s">
        <v>1672</v>
      </c>
      <c r="C1674" s="3" t="s">
        <v>5781</v>
      </c>
      <c r="D1674" s="6">
        <v>2000</v>
      </c>
      <c r="E1674" s="8">
        <v>2013.47</v>
      </c>
      <c r="F1674" t="s">
        <v>8218</v>
      </c>
      <c r="G1674" t="s">
        <v>8223</v>
      </c>
      <c r="H1674" t="s">
        <v>8245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8290</v>
      </c>
      <c r="O1674">
        <f t="shared" si="131"/>
        <v>101</v>
      </c>
      <c r="P1674">
        <f t="shared" si="132"/>
        <v>26.15</v>
      </c>
      <c r="Q1674" s="10" t="s">
        <v>8310</v>
      </c>
      <c r="R1674" t="s">
        <v>8355</v>
      </c>
      <c r="S1674" s="14">
        <f t="shared" si="133"/>
        <v>42553.54414351852</v>
      </c>
      <c r="T1674" s="14">
        <f t="shared" si="134"/>
        <v>42774.121342592596</v>
      </c>
      <c r="U1674">
        <f t="shared" si="130"/>
        <v>2016</v>
      </c>
    </row>
    <row r="1675" spans="1:21" ht="45" hidden="1" x14ac:dyDescent="0.25">
      <c r="A1675">
        <v>1672</v>
      </c>
      <c r="B1675" s="3" t="s">
        <v>1673</v>
      </c>
      <c r="C1675" s="3" t="s">
        <v>5782</v>
      </c>
      <c r="D1675" s="6">
        <v>1700</v>
      </c>
      <c r="E1675" s="8">
        <v>1920</v>
      </c>
      <c r="F1675" t="s">
        <v>8218</v>
      </c>
      <c r="G1675" t="s">
        <v>8223</v>
      </c>
      <c r="H1675" t="s">
        <v>8245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8290</v>
      </c>
      <c r="O1675">
        <f t="shared" si="131"/>
        <v>113</v>
      </c>
      <c r="P1675">
        <f t="shared" si="132"/>
        <v>39.18</v>
      </c>
      <c r="Q1675" s="10" t="s">
        <v>8310</v>
      </c>
      <c r="R1675" t="s">
        <v>8355</v>
      </c>
      <c r="S1675" s="14">
        <f t="shared" si="133"/>
        <v>41034.656597222223</v>
      </c>
      <c r="T1675" s="14">
        <f t="shared" si="134"/>
        <v>42779.21365740741</v>
      </c>
      <c r="U1675">
        <f t="shared" si="130"/>
        <v>2012</v>
      </c>
    </row>
    <row r="1676" spans="1:21" ht="45" hidden="1" x14ac:dyDescent="0.25">
      <c r="A1676">
        <v>1673</v>
      </c>
      <c r="B1676" s="3" t="s">
        <v>1674</v>
      </c>
      <c r="C1676" s="3" t="s">
        <v>5783</v>
      </c>
      <c r="D1676" s="6">
        <v>2100</v>
      </c>
      <c r="E1676" s="8">
        <v>2690</v>
      </c>
      <c r="F1676" t="s">
        <v>8218</v>
      </c>
      <c r="G1676" t="s">
        <v>8223</v>
      </c>
      <c r="H1676" t="s">
        <v>8245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8290</v>
      </c>
      <c r="O1676">
        <f t="shared" si="131"/>
        <v>128</v>
      </c>
      <c r="P1676">
        <f t="shared" si="132"/>
        <v>45.59</v>
      </c>
      <c r="Q1676" s="10" t="s">
        <v>8310</v>
      </c>
      <c r="R1676" t="s">
        <v>8355</v>
      </c>
      <c r="S1676" s="14">
        <f t="shared" si="133"/>
        <v>42039.878379629634</v>
      </c>
      <c r="T1676" s="14">
        <f t="shared" si="134"/>
        <v>42808.781689814816</v>
      </c>
      <c r="U1676">
        <f t="shared" si="130"/>
        <v>2015</v>
      </c>
    </row>
    <row r="1677" spans="1:21" ht="60" hidden="1" x14ac:dyDescent="0.25">
      <c r="A1677">
        <v>1674</v>
      </c>
      <c r="B1677" s="3" t="s">
        <v>1675</v>
      </c>
      <c r="C1677" s="3" t="s">
        <v>5784</v>
      </c>
      <c r="D1677" s="6">
        <v>5000</v>
      </c>
      <c r="E1677" s="8">
        <v>10085</v>
      </c>
      <c r="F1677" t="s">
        <v>8218</v>
      </c>
      <c r="G1677" t="s">
        <v>8223</v>
      </c>
      <c r="H1677" t="s">
        <v>8245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8290</v>
      </c>
      <c r="O1677">
        <f t="shared" si="131"/>
        <v>202</v>
      </c>
      <c r="P1677">
        <f t="shared" si="132"/>
        <v>89.25</v>
      </c>
      <c r="Q1677" s="10" t="s">
        <v>8310</v>
      </c>
      <c r="R1677" t="s">
        <v>8355</v>
      </c>
      <c r="S1677" s="14">
        <f t="shared" si="133"/>
        <v>42569.605393518519</v>
      </c>
      <c r="T1677" s="14">
        <f t="shared" si="134"/>
        <v>42783.815289351856</v>
      </c>
      <c r="U1677">
        <f t="shared" si="130"/>
        <v>2016</v>
      </c>
    </row>
    <row r="1678" spans="1:21" ht="30" hidden="1" x14ac:dyDescent="0.25">
      <c r="A1678">
        <v>1675</v>
      </c>
      <c r="B1678" s="3" t="s">
        <v>1676</v>
      </c>
      <c r="C1678" s="3" t="s">
        <v>5785</v>
      </c>
      <c r="D1678" s="6">
        <v>1000</v>
      </c>
      <c r="E1678" s="8">
        <v>1374.16</v>
      </c>
      <c r="F1678" t="s">
        <v>8218</v>
      </c>
      <c r="G1678" t="s">
        <v>8223</v>
      </c>
      <c r="H1678" t="s">
        <v>8245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8290</v>
      </c>
      <c r="O1678">
        <f t="shared" si="131"/>
        <v>137</v>
      </c>
      <c r="P1678">
        <f t="shared" si="132"/>
        <v>40.42</v>
      </c>
      <c r="Q1678" s="10" t="s">
        <v>8310</v>
      </c>
      <c r="R1678" t="s">
        <v>8355</v>
      </c>
      <c r="S1678" s="14">
        <f t="shared" si="133"/>
        <v>40802.733101851853</v>
      </c>
      <c r="T1678" s="14">
        <f t="shared" si="134"/>
        <v>42788.2502662037</v>
      </c>
      <c r="U1678">
        <f t="shared" si="130"/>
        <v>2011</v>
      </c>
    </row>
    <row r="1679" spans="1:21" ht="45" hidden="1" x14ac:dyDescent="0.25">
      <c r="A1679">
        <v>1676</v>
      </c>
      <c r="B1679" s="3" t="s">
        <v>1677</v>
      </c>
      <c r="C1679" s="3" t="s">
        <v>5786</v>
      </c>
      <c r="D1679" s="6">
        <v>3000</v>
      </c>
      <c r="E1679" s="8">
        <v>3460</v>
      </c>
      <c r="F1679" t="s">
        <v>8218</v>
      </c>
      <c r="G1679" t="s">
        <v>8223</v>
      </c>
      <c r="H1679" t="s">
        <v>8245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115</v>
      </c>
      <c r="P1679">
        <f t="shared" si="132"/>
        <v>82.38</v>
      </c>
      <c r="Q1679" s="10" t="s">
        <v>8310</v>
      </c>
      <c r="R1679" t="s">
        <v>8355</v>
      </c>
      <c r="S1679" s="14">
        <f t="shared" si="133"/>
        <v>40973.72623842593</v>
      </c>
      <c r="T1679" s="14">
        <f t="shared" si="134"/>
        <v>42792.843969907408</v>
      </c>
      <c r="U1679">
        <f t="shared" si="130"/>
        <v>2012</v>
      </c>
    </row>
    <row r="1680" spans="1:21" ht="45" hidden="1" x14ac:dyDescent="0.25">
      <c r="A1680">
        <v>1677</v>
      </c>
      <c r="B1680" s="3" t="s">
        <v>1678</v>
      </c>
      <c r="C1680" s="3" t="s">
        <v>5787</v>
      </c>
      <c r="D1680" s="6">
        <v>6000</v>
      </c>
      <c r="E1680" s="8">
        <v>6700</v>
      </c>
      <c r="F1680" t="s">
        <v>8218</v>
      </c>
      <c r="G1680" t="s">
        <v>8226</v>
      </c>
      <c r="H1680" t="s">
        <v>8248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8290</v>
      </c>
      <c r="O1680">
        <f t="shared" si="131"/>
        <v>112</v>
      </c>
      <c r="P1680">
        <f t="shared" si="132"/>
        <v>159.52000000000001</v>
      </c>
      <c r="Q1680" s="10" t="s">
        <v>8310</v>
      </c>
      <c r="R1680" t="s">
        <v>8355</v>
      </c>
      <c r="S1680" s="14">
        <f t="shared" si="133"/>
        <v>42416.407129629632</v>
      </c>
      <c r="T1680" s="14">
        <f t="shared" si="134"/>
        <v>42802.046817129631</v>
      </c>
      <c r="U1680">
        <f t="shared" si="130"/>
        <v>2016</v>
      </c>
    </row>
    <row r="1681" spans="1:21" ht="45" hidden="1" x14ac:dyDescent="0.25">
      <c r="A1681">
        <v>1678</v>
      </c>
      <c r="B1681" s="3" t="s">
        <v>1679</v>
      </c>
      <c r="C1681" s="3" t="s">
        <v>5788</v>
      </c>
      <c r="D1681" s="6">
        <v>1500</v>
      </c>
      <c r="E1681" s="8">
        <v>1776</v>
      </c>
      <c r="F1681" t="s">
        <v>8218</v>
      </c>
      <c r="G1681" t="s">
        <v>8223</v>
      </c>
      <c r="H1681" t="s">
        <v>8245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8290</v>
      </c>
      <c r="O1681">
        <f t="shared" si="131"/>
        <v>118</v>
      </c>
      <c r="P1681">
        <f t="shared" si="132"/>
        <v>36.24</v>
      </c>
      <c r="Q1681" s="10" t="s">
        <v>8310</v>
      </c>
      <c r="R1681" t="s">
        <v>8355</v>
      </c>
      <c r="S1681" s="14">
        <f t="shared" si="133"/>
        <v>41662.854988425926</v>
      </c>
      <c r="T1681" s="14">
        <f t="shared" si="134"/>
        <v>42804.534652777773</v>
      </c>
      <c r="U1681">
        <f t="shared" si="130"/>
        <v>2014</v>
      </c>
    </row>
    <row r="1682" spans="1:21" ht="60" hidden="1" x14ac:dyDescent="0.25">
      <c r="A1682">
        <v>1679</v>
      </c>
      <c r="B1682" s="3" t="s">
        <v>1680</v>
      </c>
      <c r="C1682" s="3" t="s">
        <v>5789</v>
      </c>
      <c r="D1682" s="6">
        <v>2000</v>
      </c>
      <c r="E1682" s="8">
        <v>3500</v>
      </c>
      <c r="F1682" t="s">
        <v>8218</v>
      </c>
      <c r="G1682" t="s">
        <v>8223</v>
      </c>
      <c r="H1682" t="s">
        <v>8245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8290</v>
      </c>
      <c r="O1682">
        <f t="shared" si="131"/>
        <v>175</v>
      </c>
      <c r="P1682">
        <f t="shared" si="132"/>
        <v>62.5</v>
      </c>
      <c r="Q1682" s="10" t="s">
        <v>8310</v>
      </c>
      <c r="R1682" t="s">
        <v>8355</v>
      </c>
      <c r="S1682" s="14">
        <f t="shared" si="133"/>
        <v>40723.068807870368</v>
      </c>
      <c r="T1682" s="14">
        <f t="shared" si="134"/>
        <v>42780.942476851851</v>
      </c>
      <c r="U1682">
        <f t="shared" si="130"/>
        <v>2011</v>
      </c>
    </row>
    <row r="1683" spans="1:21" ht="30" hidden="1" x14ac:dyDescent="0.25">
      <c r="A1683">
        <v>1680</v>
      </c>
      <c r="B1683" s="3" t="s">
        <v>1681</v>
      </c>
      <c r="C1683" s="3" t="s">
        <v>5790</v>
      </c>
      <c r="D1683" s="6">
        <v>1000</v>
      </c>
      <c r="E1683" s="8">
        <v>1175</v>
      </c>
      <c r="F1683" t="s">
        <v>8218</v>
      </c>
      <c r="G1683" t="s">
        <v>8223</v>
      </c>
      <c r="H1683" t="s">
        <v>8245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8290</v>
      </c>
      <c r="O1683">
        <f t="shared" si="131"/>
        <v>118</v>
      </c>
      <c r="P1683">
        <f t="shared" si="132"/>
        <v>47</v>
      </c>
      <c r="Q1683" s="10" t="s">
        <v>8310</v>
      </c>
      <c r="R1683" t="s">
        <v>8355</v>
      </c>
      <c r="S1683" s="14">
        <f t="shared" si="133"/>
        <v>41802.757719907408</v>
      </c>
      <c r="T1683" s="14">
        <f t="shared" si="134"/>
        <v>42801.43104166667</v>
      </c>
      <c r="U1683">
        <f t="shared" si="130"/>
        <v>2014</v>
      </c>
    </row>
    <row r="1684" spans="1:21" ht="60" hidden="1" x14ac:dyDescent="0.25">
      <c r="A1684">
        <v>1681</v>
      </c>
      <c r="B1684" s="3" t="s">
        <v>1682</v>
      </c>
      <c r="C1684" s="3" t="s">
        <v>5791</v>
      </c>
      <c r="D1684" s="6">
        <v>65000</v>
      </c>
      <c r="E1684" s="8">
        <v>65924.38</v>
      </c>
      <c r="F1684" t="s">
        <v>8221</v>
      </c>
      <c r="G1684" t="s">
        <v>8223</v>
      </c>
      <c r="H1684" t="s">
        <v>8245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8291</v>
      </c>
      <c r="O1684">
        <f t="shared" si="131"/>
        <v>101</v>
      </c>
      <c r="P1684">
        <f t="shared" si="132"/>
        <v>74.58</v>
      </c>
      <c r="Q1684" s="10" t="s">
        <v>8310</v>
      </c>
      <c r="R1684" t="s">
        <v>8326</v>
      </c>
      <c r="S1684" s="14">
        <f t="shared" si="133"/>
        <v>42774.121342592596</v>
      </c>
      <c r="T1684" s="14">
        <f t="shared" si="134"/>
        <v>42795.701481481476</v>
      </c>
      <c r="U1684">
        <f t="shared" si="130"/>
        <v>2017</v>
      </c>
    </row>
    <row r="1685" spans="1:21" ht="45" hidden="1" x14ac:dyDescent="0.25">
      <c r="A1685">
        <v>1682</v>
      </c>
      <c r="B1685" s="3" t="s">
        <v>1683</v>
      </c>
      <c r="C1685" s="3" t="s">
        <v>5792</v>
      </c>
      <c r="D1685" s="6">
        <v>6000</v>
      </c>
      <c r="E1685" s="8">
        <v>0</v>
      </c>
      <c r="F1685" t="s">
        <v>8221</v>
      </c>
      <c r="G1685" t="s">
        <v>8223</v>
      </c>
      <c r="H1685" t="s">
        <v>8245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8291</v>
      </c>
      <c r="O1685">
        <f t="shared" si="131"/>
        <v>0</v>
      </c>
      <c r="P1685">
        <f t="shared" si="132"/>
        <v>0</v>
      </c>
      <c r="Q1685" s="10" t="s">
        <v>8310</v>
      </c>
      <c r="R1685" t="s">
        <v>8326</v>
      </c>
      <c r="S1685" s="14">
        <f t="shared" si="133"/>
        <v>42779.21365740741</v>
      </c>
      <c r="T1685" s="14">
        <f t="shared" si="134"/>
        <v>42788.151238425926</v>
      </c>
      <c r="U1685">
        <f t="shared" si="130"/>
        <v>2017</v>
      </c>
    </row>
    <row r="1686" spans="1:21" ht="45" hidden="1" x14ac:dyDescent="0.25">
      <c r="A1686">
        <v>1683</v>
      </c>
      <c r="B1686" s="3" t="s">
        <v>1684</v>
      </c>
      <c r="C1686" s="3" t="s">
        <v>5793</v>
      </c>
      <c r="D1686" s="6">
        <v>3500</v>
      </c>
      <c r="E1686" s="8">
        <v>760</v>
      </c>
      <c r="F1686" t="s">
        <v>8221</v>
      </c>
      <c r="G1686" t="s">
        <v>8229</v>
      </c>
      <c r="H1686" t="s">
        <v>8248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8291</v>
      </c>
      <c r="O1686">
        <f t="shared" si="131"/>
        <v>22</v>
      </c>
      <c r="P1686">
        <f t="shared" si="132"/>
        <v>76</v>
      </c>
      <c r="Q1686" s="10" t="s">
        <v>8310</v>
      </c>
      <c r="R1686" t="s">
        <v>8326</v>
      </c>
      <c r="S1686" s="14">
        <f t="shared" si="133"/>
        <v>42808.781689814816</v>
      </c>
      <c r="T1686" s="14">
        <f t="shared" si="134"/>
        <v>42803.920277777783</v>
      </c>
      <c r="U1686">
        <f t="shared" si="130"/>
        <v>2017</v>
      </c>
    </row>
    <row r="1687" spans="1:21" ht="30" hidden="1" x14ac:dyDescent="0.25">
      <c r="A1687">
        <v>1684</v>
      </c>
      <c r="B1687" s="3" t="s">
        <v>1685</v>
      </c>
      <c r="C1687" s="3" t="s">
        <v>5794</v>
      </c>
      <c r="D1687" s="6">
        <v>8000</v>
      </c>
      <c r="E1687" s="8">
        <v>8730</v>
      </c>
      <c r="F1687" t="s">
        <v>8221</v>
      </c>
      <c r="G1687" t="s">
        <v>8223</v>
      </c>
      <c r="H1687" t="s">
        <v>8245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8291</v>
      </c>
      <c r="O1687">
        <f t="shared" si="131"/>
        <v>109</v>
      </c>
      <c r="P1687">
        <f t="shared" si="132"/>
        <v>86.44</v>
      </c>
      <c r="Q1687" s="10" t="s">
        <v>8310</v>
      </c>
      <c r="R1687" t="s">
        <v>8326</v>
      </c>
      <c r="S1687" s="14">
        <f t="shared" si="133"/>
        <v>42783.815289351856</v>
      </c>
      <c r="T1687" s="14">
        <f t="shared" si="134"/>
        <v>42791.669837962967</v>
      </c>
      <c r="U1687">
        <f t="shared" si="130"/>
        <v>2017</v>
      </c>
    </row>
    <row r="1688" spans="1:21" ht="60" hidden="1" x14ac:dyDescent="0.25">
      <c r="A1688">
        <v>1685</v>
      </c>
      <c r="B1688" s="3" t="s">
        <v>1686</v>
      </c>
      <c r="C1688" s="3" t="s">
        <v>5795</v>
      </c>
      <c r="D1688" s="6">
        <v>350</v>
      </c>
      <c r="E1688" s="8">
        <v>360</v>
      </c>
      <c r="F1688" t="s">
        <v>8221</v>
      </c>
      <c r="G1688" t="s">
        <v>8223</v>
      </c>
      <c r="H1688" t="s">
        <v>8245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8291</v>
      </c>
      <c r="O1688">
        <f t="shared" si="131"/>
        <v>103</v>
      </c>
      <c r="P1688">
        <f t="shared" si="132"/>
        <v>24</v>
      </c>
      <c r="Q1688" s="10" t="s">
        <v>8310</v>
      </c>
      <c r="R1688" t="s">
        <v>8326</v>
      </c>
      <c r="S1688" s="14">
        <f t="shared" si="133"/>
        <v>42788.2502662037</v>
      </c>
      <c r="T1688" s="14">
        <f t="shared" si="134"/>
        <v>42801.031412037039</v>
      </c>
      <c r="U1688">
        <f t="shared" si="130"/>
        <v>2017</v>
      </c>
    </row>
    <row r="1689" spans="1:21" ht="60" hidden="1" x14ac:dyDescent="0.25">
      <c r="A1689">
        <v>1686</v>
      </c>
      <c r="B1689" s="3" t="s">
        <v>1687</v>
      </c>
      <c r="C1689" s="3" t="s">
        <v>5796</v>
      </c>
      <c r="D1689" s="6">
        <v>5000</v>
      </c>
      <c r="E1689" s="8">
        <v>18</v>
      </c>
      <c r="F1689" t="s">
        <v>8221</v>
      </c>
      <c r="G1689" t="s">
        <v>8228</v>
      </c>
      <c r="H1689" t="s">
        <v>8250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8291</v>
      </c>
      <c r="O1689">
        <f t="shared" si="131"/>
        <v>0</v>
      </c>
      <c r="P1689">
        <f t="shared" si="132"/>
        <v>18</v>
      </c>
      <c r="Q1689" s="10" t="s">
        <v>8310</v>
      </c>
      <c r="R1689" t="s">
        <v>8326</v>
      </c>
      <c r="S1689" s="14">
        <f t="shared" si="133"/>
        <v>42792.843969907408</v>
      </c>
      <c r="T1689" s="14">
        <f t="shared" si="134"/>
        <v>42796.069571759261</v>
      </c>
      <c r="U1689">
        <f t="shared" si="130"/>
        <v>2017</v>
      </c>
    </row>
    <row r="1690" spans="1:21" ht="60" hidden="1" x14ac:dyDescent="0.25">
      <c r="A1690">
        <v>1687</v>
      </c>
      <c r="B1690" s="3" t="s">
        <v>1688</v>
      </c>
      <c r="C1690" s="3" t="s">
        <v>5797</v>
      </c>
      <c r="D1690" s="6">
        <v>10000</v>
      </c>
      <c r="E1690" s="8">
        <v>3125</v>
      </c>
      <c r="F1690" t="s">
        <v>8221</v>
      </c>
      <c r="G1690" t="s">
        <v>8223</v>
      </c>
      <c r="H1690" t="s">
        <v>8245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8291</v>
      </c>
      <c r="O1690">
        <f t="shared" si="131"/>
        <v>31</v>
      </c>
      <c r="P1690">
        <f t="shared" si="132"/>
        <v>80.13</v>
      </c>
      <c r="Q1690" s="10" t="s">
        <v>8310</v>
      </c>
      <c r="R1690" t="s">
        <v>8326</v>
      </c>
      <c r="S1690" s="14">
        <f t="shared" si="133"/>
        <v>42802.046817129631</v>
      </c>
      <c r="T1690" s="14">
        <f t="shared" si="134"/>
        <v>42805.032962962956</v>
      </c>
      <c r="U1690">
        <f t="shared" si="130"/>
        <v>2017</v>
      </c>
    </row>
    <row r="1691" spans="1:21" ht="60" hidden="1" x14ac:dyDescent="0.25">
      <c r="A1691">
        <v>1688</v>
      </c>
      <c r="B1691" s="3" t="s">
        <v>1689</v>
      </c>
      <c r="C1691" s="3" t="s">
        <v>5798</v>
      </c>
      <c r="D1691" s="6">
        <v>4000</v>
      </c>
      <c r="E1691" s="8">
        <v>1772</v>
      </c>
      <c r="F1691" t="s">
        <v>8221</v>
      </c>
      <c r="G1691" t="s">
        <v>8223</v>
      </c>
      <c r="H1691" t="s">
        <v>8245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8291</v>
      </c>
      <c r="O1691">
        <f t="shared" si="131"/>
        <v>44</v>
      </c>
      <c r="P1691">
        <f t="shared" si="132"/>
        <v>253.14</v>
      </c>
      <c r="Q1691" s="10" t="s">
        <v>8310</v>
      </c>
      <c r="R1691" t="s">
        <v>8326</v>
      </c>
      <c r="S1691" s="14">
        <f t="shared" si="133"/>
        <v>42804.534652777773</v>
      </c>
      <c r="T1691" s="14">
        <f t="shared" si="134"/>
        <v>42796.207870370374</v>
      </c>
      <c r="U1691">
        <f t="shared" si="130"/>
        <v>2017</v>
      </c>
    </row>
    <row r="1692" spans="1:21" ht="30" hidden="1" x14ac:dyDescent="0.25">
      <c r="A1692">
        <v>1689</v>
      </c>
      <c r="B1692" s="3" t="s">
        <v>1690</v>
      </c>
      <c r="C1692" s="3" t="s">
        <v>5799</v>
      </c>
      <c r="D1692" s="6">
        <v>2400</v>
      </c>
      <c r="E1692" s="8">
        <v>2400</v>
      </c>
      <c r="F1692" t="s">
        <v>8221</v>
      </c>
      <c r="G1692" t="s">
        <v>8223</v>
      </c>
      <c r="H1692" t="s">
        <v>8245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8291</v>
      </c>
      <c r="O1692">
        <f t="shared" si="131"/>
        <v>100</v>
      </c>
      <c r="P1692">
        <f t="shared" si="132"/>
        <v>171.43</v>
      </c>
      <c r="Q1692" s="10" t="s">
        <v>8310</v>
      </c>
      <c r="R1692" t="s">
        <v>8326</v>
      </c>
      <c r="S1692" s="14">
        <f t="shared" si="133"/>
        <v>42780.942476851851</v>
      </c>
      <c r="T1692" s="14">
        <f t="shared" si="134"/>
        <v>42806.863946759258</v>
      </c>
      <c r="U1692">
        <f t="shared" si="130"/>
        <v>2017</v>
      </c>
    </row>
    <row r="1693" spans="1:21" ht="45" hidden="1" x14ac:dyDescent="0.25">
      <c r="A1693">
        <v>1690</v>
      </c>
      <c r="B1693" s="3" t="s">
        <v>1691</v>
      </c>
      <c r="C1693" s="3" t="s">
        <v>5800</v>
      </c>
      <c r="D1693" s="6">
        <v>2500</v>
      </c>
      <c r="E1693" s="8">
        <v>635</v>
      </c>
      <c r="F1693" t="s">
        <v>8221</v>
      </c>
      <c r="G1693" t="s">
        <v>8223</v>
      </c>
      <c r="H1693" t="s">
        <v>8245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8291</v>
      </c>
      <c r="O1693">
        <f t="shared" si="131"/>
        <v>25</v>
      </c>
      <c r="P1693">
        <f t="shared" si="132"/>
        <v>57.73</v>
      </c>
      <c r="Q1693" s="10" t="s">
        <v>8310</v>
      </c>
      <c r="R1693" t="s">
        <v>8326</v>
      </c>
      <c r="S1693" s="14">
        <f t="shared" si="133"/>
        <v>42801.43104166667</v>
      </c>
      <c r="T1693" s="14">
        <f t="shared" si="134"/>
        <v>42796.071643518517</v>
      </c>
      <c r="U1693">
        <f t="shared" si="130"/>
        <v>2017</v>
      </c>
    </row>
    <row r="1694" spans="1:21" ht="60" hidden="1" x14ac:dyDescent="0.25">
      <c r="A1694">
        <v>1691</v>
      </c>
      <c r="B1694" s="3" t="s">
        <v>1692</v>
      </c>
      <c r="C1694" s="3" t="s">
        <v>5801</v>
      </c>
      <c r="D1694" s="6">
        <v>30000</v>
      </c>
      <c r="E1694" s="8">
        <v>10042</v>
      </c>
      <c r="F1694" t="s">
        <v>8221</v>
      </c>
      <c r="G1694" t="s">
        <v>8223</v>
      </c>
      <c r="H1694" t="s">
        <v>8245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8291</v>
      </c>
      <c r="O1694">
        <f t="shared" si="131"/>
        <v>33</v>
      </c>
      <c r="P1694">
        <f t="shared" si="132"/>
        <v>264.26</v>
      </c>
      <c r="Q1694" s="10" t="s">
        <v>8310</v>
      </c>
      <c r="R1694" t="s">
        <v>8326</v>
      </c>
      <c r="S1694" s="14">
        <f t="shared" si="133"/>
        <v>42795.701481481476</v>
      </c>
      <c r="T1694" s="14">
        <f t="shared" si="134"/>
        <v>41989.664409722223</v>
      </c>
      <c r="U1694">
        <f t="shared" si="130"/>
        <v>2017</v>
      </c>
    </row>
    <row r="1695" spans="1:21" ht="45" hidden="1" x14ac:dyDescent="0.25">
      <c r="A1695">
        <v>1692</v>
      </c>
      <c r="B1695" s="3" t="s">
        <v>1693</v>
      </c>
      <c r="C1695" s="3" t="s">
        <v>5802</v>
      </c>
      <c r="D1695" s="6">
        <v>5000</v>
      </c>
      <c r="E1695" s="8">
        <v>2390</v>
      </c>
      <c r="F1695" t="s">
        <v>8221</v>
      </c>
      <c r="G1695" t="s">
        <v>8223</v>
      </c>
      <c r="H1695" t="s">
        <v>8245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8291</v>
      </c>
      <c r="O1695">
        <f t="shared" si="131"/>
        <v>48</v>
      </c>
      <c r="P1695">
        <f t="shared" si="132"/>
        <v>159.33000000000001</v>
      </c>
      <c r="Q1695" s="10" t="s">
        <v>8310</v>
      </c>
      <c r="R1695" t="s">
        <v>8326</v>
      </c>
      <c r="S1695" s="14">
        <f t="shared" si="133"/>
        <v>42788.151238425926</v>
      </c>
      <c r="T1695" s="14">
        <f t="shared" si="134"/>
        <v>42063.869791666672</v>
      </c>
      <c r="U1695">
        <f t="shared" si="130"/>
        <v>2017</v>
      </c>
    </row>
    <row r="1696" spans="1:21" ht="60" hidden="1" x14ac:dyDescent="0.25">
      <c r="A1696">
        <v>1693</v>
      </c>
      <c r="B1696" s="3" t="s">
        <v>1694</v>
      </c>
      <c r="C1696" s="3" t="s">
        <v>5803</v>
      </c>
      <c r="D1696" s="6">
        <v>3000</v>
      </c>
      <c r="E1696" s="8">
        <v>280</v>
      </c>
      <c r="F1696" t="s">
        <v>8221</v>
      </c>
      <c r="G1696" t="s">
        <v>8224</v>
      </c>
      <c r="H1696" t="s">
        <v>8246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8291</v>
      </c>
      <c r="O1696">
        <f t="shared" si="131"/>
        <v>9</v>
      </c>
      <c r="P1696">
        <f t="shared" si="132"/>
        <v>35</v>
      </c>
      <c r="Q1696" s="10" t="s">
        <v>8310</v>
      </c>
      <c r="R1696" t="s">
        <v>8326</v>
      </c>
      <c r="S1696" s="14">
        <f t="shared" si="133"/>
        <v>42803.920277777783</v>
      </c>
      <c r="T1696" s="14">
        <f t="shared" si="134"/>
        <v>42187.281678240746</v>
      </c>
      <c r="U1696">
        <f t="shared" si="130"/>
        <v>2017</v>
      </c>
    </row>
    <row r="1697" spans="1:21" ht="60" hidden="1" x14ac:dyDescent="0.25">
      <c r="A1697">
        <v>1694</v>
      </c>
      <c r="B1697" s="3" t="s">
        <v>1695</v>
      </c>
      <c r="C1697" s="3" t="s">
        <v>5804</v>
      </c>
      <c r="D1697" s="6">
        <v>10000</v>
      </c>
      <c r="E1697" s="8">
        <v>5</v>
      </c>
      <c r="F1697" t="s">
        <v>8221</v>
      </c>
      <c r="G1697" t="s">
        <v>8223</v>
      </c>
      <c r="H1697" t="s">
        <v>8245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8291</v>
      </c>
      <c r="O1697">
        <f t="shared" si="131"/>
        <v>0</v>
      </c>
      <c r="P1697">
        <f t="shared" si="132"/>
        <v>5</v>
      </c>
      <c r="Q1697" s="10" t="s">
        <v>8310</v>
      </c>
      <c r="R1697" t="s">
        <v>8326</v>
      </c>
      <c r="S1697" s="14">
        <f t="shared" si="133"/>
        <v>42791.669837962967</v>
      </c>
      <c r="T1697" s="14">
        <f t="shared" si="134"/>
        <v>42021.139733796299</v>
      </c>
      <c r="U1697">
        <f t="shared" si="130"/>
        <v>2017</v>
      </c>
    </row>
    <row r="1698" spans="1:21" ht="60" hidden="1" x14ac:dyDescent="0.25">
      <c r="A1698">
        <v>1695</v>
      </c>
      <c r="B1698" s="3" t="s">
        <v>1696</v>
      </c>
      <c r="C1698" s="3" t="s">
        <v>5805</v>
      </c>
      <c r="D1698" s="6">
        <v>12000</v>
      </c>
      <c r="E1698" s="8">
        <v>1405</v>
      </c>
      <c r="F1698" t="s">
        <v>8221</v>
      </c>
      <c r="G1698" t="s">
        <v>8223</v>
      </c>
      <c r="H1698" t="s">
        <v>8245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8291</v>
      </c>
      <c r="O1698">
        <f t="shared" si="131"/>
        <v>12</v>
      </c>
      <c r="P1698">
        <f t="shared" si="132"/>
        <v>61.09</v>
      </c>
      <c r="Q1698" s="10" t="s">
        <v>8310</v>
      </c>
      <c r="R1698" t="s">
        <v>8326</v>
      </c>
      <c r="S1698" s="14">
        <f t="shared" si="133"/>
        <v>42801.031412037039</v>
      </c>
      <c r="T1698" s="14">
        <f t="shared" si="134"/>
        <v>42245.016736111109</v>
      </c>
      <c r="U1698">
        <f t="shared" si="130"/>
        <v>2017</v>
      </c>
    </row>
    <row r="1699" spans="1:21" ht="60" hidden="1" x14ac:dyDescent="0.25">
      <c r="A1699">
        <v>1696</v>
      </c>
      <c r="B1699" s="3" t="s">
        <v>1697</v>
      </c>
      <c r="C1699" s="3" t="s">
        <v>5806</v>
      </c>
      <c r="D1699" s="6">
        <v>300000</v>
      </c>
      <c r="E1699" s="8">
        <v>0</v>
      </c>
      <c r="F1699" t="s">
        <v>8221</v>
      </c>
      <c r="G1699" t="s">
        <v>8223</v>
      </c>
      <c r="H1699" t="s">
        <v>8245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8291</v>
      </c>
      <c r="O1699">
        <f t="shared" si="131"/>
        <v>0</v>
      </c>
      <c r="P1699">
        <f t="shared" si="132"/>
        <v>0</v>
      </c>
      <c r="Q1699" s="10" t="s">
        <v>8310</v>
      </c>
      <c r="R1699" t="s">
        <v>8326</v>
      </c>
      <c r="S1699" s="14">
        <f t="shared" si="133"/>
        <v>42796.069571759261</v>
      </c>
      <c r="T1699" s="14">
        <f t="shared" si="134"/>
        <v>42179.306388888886</v>
      </c>
      <c r="U1699">
        <f t="shared" si="130"/>
        <v>2017</v>
      </c>
    </row>
    <row r="1700" spans="1:21" ht="45" hidden="1" x14ac:dyDescent="0.25">
      <c r="A1700">
        <v>1697</v>
      </c>
      <c r="B1700" s="3" t="s">
        <v>1698</v>
      </c>
      <c r="C1700" s="3" t="s">
        <v>5807</v>
      </c>
      <c r="D1700" s="6">
        <v>12500</v>
      </c>
      <c r="E1700" s="8">
        <v>2526</v>
      </c>
      <c r="F1700" t="s">
        <v>8221</v>
      </c>
      <c r="G1700" t="s">
        <v>8223</v>
      </c>
      <c r="H1700" t="s">
        <v>8245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8291</v>
      </c>
      <c r="O1700">
        <f t="shared" si="131"/>
        <v>20</v>
      </c>
      <c r="P1700">
        <f t="shared" si="132"/>
        <v>114.82</v>
      </c>
      <c r="Q1700" s="10" t="s">
        <v>8310</v>
      </c>
      <c r="R1700" t="s">
        <v>8326</v>
      </c>
      <c r="S1700" s="14">
        <f t="shared" si="133"/>
        <v>42805.032962962956</v>
      </c>
      <c r="T1700" s="14">
        <f t="shared" si="134"/>
        <v>42427.721006944441</v>
      </c>
      <c r="U1700">
        <f t="shared" si="130"/>
        <v>2017</v>
      </c>
    </row>
    <row r="1701" spans="1:21" ht="75" hidden="1" x14ac:dyDescent="0.25">
      <c r="A1701">
        <v>1698</v>
      </c>
      <c r="B1701" s="3" t="s">
        <v>1699</v>
      </c>
      <c r="C1701" s="3" t="s">
        <v>5808</v>
      </c>
      <c r="D1701" s="6">
        <v>125000</v>
      </c>
      <c r="E1701" s="8">
        <v>0</v>
      </c>
      <c r="F1701" t="s">
        <v>8221</v>
      </c>
      <c r="G1701" t="s">
        <v>8223</v>
      </c>
      <c r="H1701" t="s">
        <v>8245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8291</v>
      </c>
      <c r="O1701">
        <f t="shared" si="131"/>
        <v>0</v>
      </c>
      <c r="P1701">
        <f t="shared" si="132"/>
        <v>0</v>
      </c>
      <c r="Q1701" s="10" t="s">
        <v>8310</v>
      </c>
      <c r="R1701" t="s">
        <v>8326</v>
      </c>
      <c r="S1701" s="14">
        <f t="shared" si="133"/>
        <v>42796.207870370374</v>
      </c>
      <c r="T1701" s="14">
        <f t="shared" si="134"/>
        <v>42451.866967592592</v>
      </c>
      <c r="U1701">
        <f t="shared" si="130"/>
        <v>2017</v>
      </c>
    </row>
    <row r="1702" spans="1:21" ht="60" hidden="1" x14ac:dyDescent="0.25">
      <c r="A1702">
        <v>1699</v>
      </c>
      <c r="B1702" s="3" t="s">
        <v>1700</v>
      </c>
      <c r="C1702" s="3" t="s">
        <v>5809</v>
      </c>
      <c r="D1702" s="6">
        <v>5105</v>
      </c>
      <c r="E1702" s="8">
        <v>216</v>
      </c>
      <c r="F1702" t="s">
        <v>8221</v>
      </c>
      <c r="G1702" t="s">
        <v>8223</v>
      </c>
      <c r="H1702" t="s">
        <v>8245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8291</v>
      </c>
      <c r="O1702">
        <f t="shared" si="131"/>
        <v>4</v>
      </c>
      <c r="P1702">
        <f t="shared" si="132"/>
        <v>54</v>
      </c>
      <c r="Q1702" s="10" t="s">
        <v>8310</v>
      </c>
      <c r="R1702" t="s">
        <v>8326</v>
      </c>
      <c r="S1702" s="14">
        <f t="shared" si="133"/>
        <v>42806.863946759258</v>
      </c>
      <c r="T1702" s="14">
        <f t="shared" si="134"/>
        <v>41841.56381944444</v>
      </c>
      <c r="U1702">
        <f t="shared" si="130"/>
        <v>2017</v>
      </c>
    </row>
    <row r="1703" spans="1:21" ht="60" hidden="1" x14ac:dyDescent="0.25">
      <c r="A1703">
        <v>1700</v>
      </c>
      <c r="B1703" s="3" t="s">
        <v>1701</v>
      </c>
      <c r="C1703" s="3" t="s">
        <v>5810</v>
      </c>
      <c r="D1703" s="6">
        <v>20000</v>
      </c>
      <c r="E1703" s="8">
        <v>5212</v>
      </c>
      <c r="F1703" t="s">
        <v>8221</v>
      </c>
      <c r="G1703" t="s">
        <v>8223</v>
      </c>
      <c r="H1703" t="s">
        <v>8245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8291</v>
      </c>
      <c r="O1703">
        <f t="shared" si="131"/>
        <v>26</v>
      </c>
      <c r="P1703">
        <f t="shared" si="132"/>
        <v>65.97</v>
      </c>
      <c r="Q1703" s="10" t="s">
        <v>8310</v>
      </c>
      <c r="R1703" t="s">
        <v>8326</v>
      </c>
      <c r="S1703" s="14">
        <f t="shared" si="133"/>
        <v>42796.071643518517</v>
      </c>
      <c r="T1703" s="14">
        <f t="shared" si="134"/>
        <v>42341.59129629629</v>
      </c>
      <c r="U1703">
        <f t="shared" si="130"/>
        <v>2017</v>
      </c>
    </row>
    <row r="1704" spans="1:21" ht="60" hidden="1" x14ac:dyDescent="0.25">
      <c r="A1704">
        <v>1701</v>
      </c>
      <c r="B1704" s="3" t="s">
        <v>1702</v>
      </c>
      <c r="C1704" s="3" t="s">
        <v>5811</v>
      </c>
      <c r="D1704" s="6">
        <v>5050</v>
      </c>
      <c r="E1704" s="8">
        <v>10</v>
      </c>
      <c r="F1704" t="s">
        <v>8220</v>
      </c>
      <c r="G1704" t="s">
        <v>8223</v>
      </c>
      <c r="H1704" t="s">
        <v>8245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8291</v>
      </c>
      <c r="O1704">
        <f t="shared" si="131"/>
        <v>0</v>
      </c>
      <c r="P1704">
        <f t="shared" si="132"/>
        <v>5</v>
      </c>
      <c r="Q1704" s="10" t="s">
        <v>8310</v>
      </c>
      <c r="R1704" t="s">
        <v>8326</v>
      </c>
      <c r="S1704" s="14">
        <f t="shared" si="133"/>
        <v>41989.664409722223</v>
      </c>
      <c r="T1704" s="14">
        <f t="shared" si="134"/>
        <v>41852.646226851852</v>
      </c>
      <c r="U1704">
        <f t="shared" si="130"/>
        <v>2014</v>
      </c>
    </row>
    <row r="1705" spans="1:21" ht="30" hidden="1" x14ac:dyDescent="0.25">
      <c r="A1705">
        <v>1702</v>
      </c>
      <c r="B1705" s="3" t="s">
        <v>1703</v>
      </c>
      <c r="C1705" s="3" t="s">
        <v>5812</v>
      </c>
      <c r="D1705" s="6">
        <v>16500</v>
      </c>
      <c r="E1705" s="8">
        <v>1</v>
      </c>
      <c r="F1705" t="s">
        <v>8220</v>
      </c>
      <c r="G1705" t="s">
        <v>8223</v>
      </c>
      <c r="H1705" t="s">
        <v>8245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8291</v>
      </c>
      <c r="O1705">
        <f t="shared" si="131"/>
        <v>0</v>
      </c>
      <c r="P1705">
        <f t="shared" si="132"/>
        <v>1</v>
      </c>
      <c r="Q1705" s="10" t="s">
        <v>8310</v>
      </c>
      <c r="R1705" t="s">
        <v>8326</v>
      </c>
      <c r="S1705" s="14">
        <f t="shared" si="133"/>
        <v>42063.869791666672</v>
      </c>
      <c r="T1705" s="14">
        <f t="shared" si="134"/>
        <v>42125.913807870369</v>
      </c>
      <c r="U1705">
        <f t="shared" si="130"/>
        <v>2015</v>
      </c>
    </row>
    <row r="1706" spans="1:21" ht="60" hidden="1" x14ac:dyDescent="0.25">
      <c r="A1706">
        <v>1703</v>
      </c>
      <c r="B1706" s="3" t="s">
        <v>1704</v>
      </c>
      <c r="C1706" s="3" t="s">
        <v>5813</v>
      </c>
      <c r="D1706" s="6">
        <v>5000</v>
      </c>
      <c r="E1706" s="8">
        <v>51</v>
      </c>
      <c r="F1706" t="s">
        <v>8220</v>
      </c>
      <c r="G1706" t="s">
        <v>8223</v>
      </c>
      <c r="H1706" t="s">
        <v>8245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8291</v>
      </c>
      <c r="O1706">
        <f t="shared" si="131"/>
        <v>1</v>
      </c>
      <c r="P1706">
        <f t="shared" si="132"/>
        <v>25.5</v>
      </c>
      <c r="Q1706" s="10" t="s">
        <v>8310</v>
      </c>
      <c r="R1706" t="s">
        <v>8326</v>
      </c>
      <c r="S1706" s="14">
        <f t="shared" si="133"/>
        <v>42187.281678240746</v>
      </c>
      <c r="T1706" s="14">
        <f t="shared" si="134"/>
        <v>41887.801064814819</v>
      </c>
      <c r="U1706">
        <f t="shared" si="130"/>
        <v>2015</v>
      </c>
    </row>
    <row r="1707" spans="1:21" ht="45" hidden="1" x14ac:dyDescent="0.25">
      <c r="A1707">
        <v>1704</v>
      </c>
      <c r="B1707" s="3" t="s">
        <v>1705</v>
      </c>
      <c r="C1707" s="3" t="s">
        <v>5814</v>
      </c>
      <c r="D1707" s="6">
        <v>2000</v>
      </c>
      <c r="E1707" s="8">
        <v>1302</v>
      </c>
      <c r="F1707" t="s">
        <v>8220</v>
      </c>
      <c r="G1707" t="s">
        <v>8223</v>
      </c>
      <c r="H1707" t="s">
        <v>8245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8291</v>
      </c>
      <c r="O1707">
        <f t="shared" si="131"/>
        <v>65</v>
      </c>
      <c r="P1707">
        <f t="shared" si="132"/>
        <v>118.36</v>
      </c>
      <c r="Q1707" s="10" t="s">
        <v>8310</v>
      </c>
      <c r="R1707" t="s">
        <v>8326</v>
      </c>
      <c r="S1707" s="14">
        <f t="shared" si="133"/>
        <v>42021.139733796299</v>
      </c>
      <c r="T1707" s="14">
        <f t="shared" si="134"/>
        <v>42095.918530092589</v>
      </c>
      <c r="U1707">
        <f t="shared" si="130"/>
        <v>2015</v>
      </c>
    </row>
    <row r="1708" spans="1:21" ht="45" hidden="1" x14ac:dyDescent="0.25">
      <c r="A1708">
        <v>1705</v>
      </c>
      <c r="B1708" s="3" t="s">
        <v>1706</v>
      </c>
      <c r="C1708" s="3" t="s">
        <v>5815</v>
      </c>
      <c r="D1708" s="6">
        <v>2000</v>
      </c>
      <c r="E1708" s="8">
        <v>0</v>
      </c>
      <c r="F1708" t="s">
        <v>8220</v>
      </c>
      <c r="G1708" t="s">
        <v>8223</v>
      </c>
      <c r="H1708" t="s">
        <v>8245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10" t="s">
        <v>8310</v>
      </c>
      <c r="R1708" t="s">
        <v>8326</v>
      </c>
      <c r="S1708" s="14">
        <f t="shared" si="133"/>
        <v>42245.016736111109</v>
      </c>
      <c r="T1708" s="14">
        <f t="shared" si="134"/>
        <v>42064.217418981483</v>
      </c>
      <c r="U1708">
        <f t="shared" si="130"/>
        <v>2015</v>
      </c>
    </row>
    <row r="1709" spans="1:21" ht="45" hidden="1" x14ac:dyDescent="0.25">
      <c r="A1709">
        <v>1706</v>
      </c>
      <c r="B1709" s="3" t="s">
        <v>1707</v>
      </c>
      <c r="C1709" s="3" t="s">
        <v>5816</v>
      </c>
      <c r="D1709" s="6">
        <v>5500</v>
      </c>
      <c r="E1709" s="8">
        <v>0</v>
      </c>
      <c r="F1709" t="s">
        <v>8220</v>
      </c>
      <c r="G1709" t="s">
        <v>8235</v>
      </c>
      <c r="H1709" t="s">
        <v>8248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8291</v>
      </c>
      <c r="O1709">
        <f t="shared" si="131"/>
        <v>0</v>
      </c>
      <c r="P1709">
        <f t="shared" si="132"/>
        <v>0</v>
      </c>
      <c r="Q1709" s="10" t="s">
        <v>8310</v>
      </c>
      <c r="R1709" t="s">
        <v>8326</v>
      </c>
      <c r="S1709" s="14">
        <f t="shared" si="133"/>
        <v>42179.306388888886</v>
      </c>
      <c r="T1709" s="14">
        <f t="shared" si="134"/>
        <v>42673.577534722222</v>
      </c>
      <c r="U1709">
        <f t="shared" si="130"/>
        <v>2015</v>
      </c>
    </row>
    <row r="1710" spans="1:21" ht="60" hidden="1" x14ac:dyDescent="0.25">
      <c r="A1710">
        <v>1707</v>
      </c>
      <c r="B1710" s="3" t="s">
        <v>1708</v>
      </c>
      <c r="C1710" s="3" t="s">
        <v>5817</v>
      </c>
      <c r="D1710" s="6">
        <v>5000</v>
      </c>
      <c r="E1710" s="8">
        <v>487</v>
      </c>
      <c r="F1710" t="s">
        <v>8220</v>
      </c>
      <c r="G1710" t="s">
        <v>8223</v>
      </c>
      <c r="H1710" t="s">
        <v>8245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8291</v>
      </c>
      <c r="O1710">
        <f t="shared" si="131"/>
        <v>10</v>
      </c>
      <c r="P1710">
        <f t="shared" si="132"/>
        <v>54.11</v>
      </c>
      <c r="Q1710" s="10" t="s">
        <v>8310</v>
      </c>
      <c r="R1710" t="s">
        <v>8326</v>
      </c>
      <c r="S1710" s="14">
        <f t="shared" si="133"/>
        <v>42427.721006944441</v>
      </c>
      <c r="T1710" s="14">
        <f t="shared" si="134"/>
        <v>42460.98192129629</v>
      </c>
      <c r="U1710">
        <f t="shared" si="130"/>
        <v>2016</v>
      </c>
    </row>
    <row r="1711" spans="1:21" ht="60" hidden="1" x14ac:dyDescent="0.25">
      <c r="A1711">
        <v>1708</v>
      </c>
      <c r="B1711" s="3" t="s">
        <v>1709</v>
      </c>
      <c r="C1711" s="3" t="s">
        <v>5818</v>
      </c>
      <c r="D1711" s="6">
        <v>7000</v>
      </c>
      <c r="E1711" s="8">
        <v>0</v>
      </c>
      <c r="F1711" t="s">
        <v>8220</v>
      </c>
      <c r="G1711" t="s">
        <v>8223</v>
      </c>
      <c r="H1711" t="s">
        <v>8245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8291</v>
      </c>
      <c r="O1711">
        <f t="shared" si="131"/>
        <v>0</v>
      </c>
      <c r="P1711">
        <f t="shared" si="132"/>
        <v>0</v>
      </c>
      <c r="Q1711" s="10" t="s">
        <v>8310</v>
      </c>
      <c r="R1711" t="s">
        <v>8326</v>
      </c>
      <c r="S1711" s="14">
        <f t="shared" si="133"/>
        <v>42451.866967592592</v>
      </c>
      <c r="T1711" s="14">
        <f t="shared" si="134"/>
        <v>42460.610520833332</v>
      </c>
      <c r="U1711">
        <f t="shared" si="130"/>
        <v>2016</v>
      </c>
    </row>
    <row r="1712" spans="1:21" ht="45" hidden="1" x14ac:dyDescent="0.25">
      <c r="A1712">
        <v>1709</v>
      </c>
      <c r="B1712" s="3" t="s">
        <v>1710</v>
      </c>
      <c r="C1712" s="3" t="s">
        <v>5819</v>
      </c>
      <c r="D1712" s="6">
        <v>1750</v>
      </c>
      <c r="E1712" s="8">
        <v>85</v>
      </c>
      <c r="F1712" t="s">
        <v>8220</v>
      </c>
      <c r="G1712" t="s">
        <v>8223</v>
      </c>
      <c r="H1712" t="s">
        <v>8245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8291</v>
      </c>
      <c r="O1712">
        <f t="shared" si="131"/>
        <v>5</v>
      </c>
      <c r="P1712">
        <f t="shared" si="132"/>
        <v>21.25</v>
      </c>
      <c r="Q1712" s="10" t="s">
        <v>8310</v>
      </c>
      <c r="R1712" t="s">
        <v>8326</v>
      </c>
      <c r="S1712" s="14">
        <f t="shared" si="133"/>
        <v>41841.56381944444</v>
      </c>
      <c r="T1712" s="14">
        <f t="shared" si="134"/>
        <v>41869.534618055557</v>
      </c>
      <c r="U1712">
        <f t="shared" si="130"/>
        <v>2014</v>
      </c>
    </row>
    <row r="1713" spans="1:21" ht="30" hidden="1" x14ac:dyDescent="0.25">
      <c r="A1713">
        <v>1710</v>
      </c>
      <c r="B1713" s="3" t="s">
        <v>1711</v>
      </c>
      <c r="C1713" s="3" t="s">
        <v>5820</v>
      </c>
      <c r="D1713" s="6">
        <v>5000</v>
      </c>
      <c r="E1713" s="8">
        <v>34</v>
      </c>
      <c r="F1713" t="s">
        <v>8220</v>
      </c>
      <c r="G1713" t="s">
        <v>8235</v>
      </c>
      <c r="H1713" t="s">
        <v>8248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8291</v>
      </c>
      <c r="O1713">
        <f t="shared" si="131"/>
        <v>1</v>
      </c>
      <c r="P1713">
        <f t="shared" si="132"/>
        <v>34</v>
      </c>
      <c r="Q1713" s="10" t="s">
        <v>8310</v>
      </c>
      <c r="R1713" t="s">
        <v>8326</v>
      </c>
      <c r="S1713" s="14">
        <f t="shared" si="133"/>
        <v>42341.59129629629</v>
      </c>
      <c r="T1713" s="14">
        <f t="shared" si="134"/>
        <v>41922.783229166671</v>
      </c>
      <c r="U1713">
        <f t="shared" si="130"/>
        <v>2015</v>
      </c>
    </row>
    <row r="1714" spans="1:21" ht="60" hidden="1" x14ac:dyDescent="0.25">
      <c r="A1714">
        <v>1711</v>
      </c>
      <c r="B1714" s="3" t="s">
        <v>1712</v>
      </c>
      <c r="C1714" s="3" t="s">
        <v>5821</v>
      </c>
      <c r="D1714" s="6">
        <v>10000</v>
      </c>
      <c r="E1714" s="8">
        <v>1050</v>
      </c>
      <c r="F1714" t="s">
        <v>8220</v>
      </c>
      <c r="G1714" t="s">
        <v>8223</v>
      </c>
      <c r="H1714" t="s">
        <v>8245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8291</v>
      </c>
      <c r="O1714">
        <f t="shared" si="131"/>
        <v>11</v>
      </c>
      <c r="P1714">
        <f t="shared" si="132"/>
        <v>525</v>
      </c>
      <c r="Q1714" s="10" t="s">
        <v>8310</v>
      </c>
      <c r="R1714" t="s">
        <v>8326</v>
      </c>
      <c r="S1714" s="14">
        <f t="shared" si="133"/>
        <v>41852.646226851852</v>
      </c>
      <c r="T1714" s="14">
        <f t="shared" si="134"/>
        <v>42319.461377314816</v>
      </c>
      <c r="U1714">
        <f t="shared" si="130"/>
        <v>2014</v>
      </c>
    </row>
    <row r="1715" spans="1:21" ht="60" hidden="1" x14ac:dyDescent="0.25">
      <c r="A1715">
        <v>1712</v>
      </c>
      <c r="B1715" s="3" t="s">
        <v>1713</v>
      </c>
      <c r="C1715" s="3" t="s">
        <v>5822</v>
      </c>
      <c r="D1715" s="6">
        <v>5000</v>
      </c>
      <c r="E1715" s="8">
        <v>0</v>
      </c>
      <c r="F1715" t="s">
        <v>8220</v>
      </c>
      <c r="G1715" t="s">
        <v>8223</v>
      </c>
      <c r="H1715" t="s">
        <v>8245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8291</v>
      </c>
      <c r="O1715">
        <f t="shared" si="131"/>
        <v>0</v>
      </c>
      <c r="P1715">
        <f t="shared" si="132"/>
        <v>0</v>
      </c>
      <c r="Q1715" s="10" t="s">
        <v>8310</v>
      </c>
      <c r="R1715" t="s">
        <v>8326</v>
      </c>
      <c r="S1715" s="14">
        <f t="shared" si="133"/>
        <v>42125.913807870369</v>
      </c>
      <c r="T1715" s="14">
        <f t="shared" si="134"/>
        <v>42425.960983796293</v>
      </c>
      <c r="U1715">
        <f t="shared" si="130"/>
        <v>2015</v>
      </c>
    </row>
    <row r="1716" spans="1:21" ht="60" hidden="1" x14ac:dyDescent="0.25">
      <c r="A1716">
        <v>1713</v>
      </c>
      <c r="B1716" s="3" t="s">
        <v>1714</v>
      </c>
      <c r="C1716" s="3" t="s">
        <v>5823</v>
      </c>
      <c r="D1716" s="6">
        <v>3000</v>
      </c>
      <c r="E1716" s="8">
        <v>50</v>
      </c>
      <c r="F1716" t="s">
        <v>8220</v>
      </c>
      <c r="G1716" t="s">
        <v>8223</v>
      </c>
      <c r="H1716" t="s">
        <v>8245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8291</v>
      </c>
      <c r="O1716">
        <f t="shared" si="131"/>
        <v>2</v>
      </c>
      <c r="P1716">
        <f t="shared" si="132"/>
        <v>50</v>
      </c>
      <c r="Q1716" s="10" t="s">
        <v>8310</v>
      </c>
      <c r="R1716" t="s">
        <v>8326</v>
      </c>
      <c r="S1716" s="14">
        <f t="shared" si="133"/>
        <v>41887.801064814819</v>
      </c>
      <c r="T1716" s="14">
        <f t="shared" si="134"/>
        <v>42129.82540509259</v>
      </c>
      <c r="U1716">
        <f t="shared" si="130"/>
        <v>2014</v>
      </c>
    </row>
    <row r="1717" spans="1:21" ht="60" hidden="1" x14ac:dyDescent="0.25">
      <c r="A1717">
        <v>1714</v>
      </c>
      <c r="B1717" s="3" t="s">
        <v>1715</v>
      </c>
      <c r="C1717" s="3" t="s">
        <v>5824</v>
      </c>
      <c r="D1717" s="6">
        <v>25000</v>
      </c>
      <c r="E1717" s="8">
        <v>1967</v>
      </c>
      <c r="F1717" t="s">
        <v>8220</v>
      </c>
      <c r="G1717" t="s">
        <v>8223</v>
      </c>
      <c r="H1717" t="s">
        <v>8245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8291</v>
      </c>
      <c r="O1717">
        <f t="shared" si="131"/>
        <v>8</v>
      </c>
      <c r="P1717">
        <f t="shared" si="132"/>
        <v>115.71</v>
      </c>
      <c r="Q1717" s="10" t="s">
        <v>8310</v>
      </c>
      <c r="R1717" t="s">
        <v>8326</v>
      </c>
      <c r="S1717" s="14">
        <f t="shared" si="133"/>
        <v>42095.918530092589</v>
      </c>
      <c r="T1717" s="14">
        <f t="shared" si="134"/>
        <v>41912.932430555556</v>
      </c>
      <c r="U1717">
        <f t="shared" si="130"/>
        <v>2015</v>
      </c>
    </row>
    <row r="1718" spans="1:21" ht="45" hidden="1" x14ac:dyDescent="0.25">
      <c r="A1718">
        <v>1715</v>
      </c>
      <c r="B1718" s="3" t="s">
        <v>1716</v>
      </c>
      <c r="C1718" s="3" t="s">
        <v>5825</v>
      </c>
      <c r="D1718" s="6">
        <v>5000</v>
      </c>
      <c r="E1718" s="8">
        <v>11</v>
      </c>
      <c r="F1718" t="s">
        <v>8220</v>
      </c>
      <c r="G1718" t="s">
        <v>8223</v>
      </c>
      <c r="H1718" t="s">
        <v>8245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8291</v>
      </c>
      <c r="O1718">
        <f t="shared" si="131"/>
        <v>0</v>
      </c>
      <c r="P1718">
        <f t="shared" si="132"/>
        <v>5.5</v>
      </c>
      <c r="Q1718" s="10" t="s">
        <v>8310</v>
      </c>
      <c r="R1718" t="s">
        <v>8326</v>
      </c>
      <c r="S1718" s="14">
        <f t="shared" si="133"/>
        <v>42064.217418981483</v>
      </c>
      <c r="T1718" s="14">
        <f t="shared" si="134"/>
        <v>41845.968159722222</v>
      </c>
      <c r="U1718">
        <f t="shared" si="130"/>
        <v>2015</v>
      </c>
    </row>
    <row r="1719" spans="1:21" ht="60" hidden="1" x14ac:dyDescent="0.25">
      <c r="A1719">
        <v>1716</v>
      </c>
      <c r="B1719" s="3" t="s">
        <v>1717</v>
      </c>
      <c r="C1719" s="3" t="s">
        <v>5826</v>
      </c>
      <c r="D1719" s="6">
        <v>2000</v>
      </c>
      <c r="E1719" s="8">
        <v>150</v>
      </c>
      <c r="F1719" t="s">
        <v>8220</v>
      </c>
      <c r="G1719" t="s">
        <v>8223</v>
      </c>
      <c r="H1719" t="s">
        <v>8245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8291</v>
      </c>
      <c r="O1719">
        <f t="shared" si="131"/>
        <v>8</v>
      </c>
      <c r="P1719">
        <f t="shared" si="132"/>
        <v>50</v>
      </c>
      <c r="Q1719" s="10" t="s">
        <v>8310</v>
      </c>
      <c r="R1719" t="s">
        <v>8326</v>
      </c>
      <c r="S1719" s="14">
        <f t="shared" si="133"/>
        <v>42673.577534722222</v>
      </c>
      <c r="T1719" s="14">
        <f t="shared" si="134"/>
        <v>41788.919722222221</v>
      </c>
      <c r="U1719">
        <f t="shared" si="130"/>
        <v>2016</v>
      </c>
    </row>
    <row r="1720" spans="1:21" ht="45" hidden="1" x14ac:dyDescent="0.25">
      <c r="A1720">
        <v>1717</v>
      </c>
      <c r="B1720" s="3" t="s">
        <v>1718</v>
      </c>
      <c r="C1720" s="3" t="s">
        <v>5827</v>
      </c>
      <c r="D1720" s="6">
        <v>3265</v>
      </c>
      <c r="E1720" s="8">
        <v>1395</v>
      </c>
      <c r="F1720" t="s">
        <v>8220</v>
      </c>
      <c r="G1720" t="s">
        <v>8223</v>
      </c>
      <c r="H1720" t="s">
        <v>8245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8291</v>
      </c>
      <c r="O1720">
        <f t="shared" si="131"/>
        <v>43</v>
      </c>
      <c r="P1720">
        <f t="shared" si="132"/>
        <v>34.020000000000003</v>
      </c>
      <c r="Q1720" s="10" t="s">
        <v>8310</v>
      </c>
      <c r="R1720" t="s">
        <v>8326</v>
      </c>
      <c r="S1720" s="14">
        <f t="shared" si="133"/>
        <v>42460.98192129629</v>
      </c>
      <c r="T1720" s="14">
        <f t="shared" si="134"/>
        <v>42044.927974537044</v>
      </c>
      <c r="U1720">
        <f t="shared" si="130"/>
        <v>2016</v>
      </c>
    </row>
    <row r="1721" spans="1:21" hidden="1" x14ac:dyDescent="0.25">
      <c r="A1721">
        <v>1718</v>
      </c>
      <c r="B1721" s="3" t="s">
        <v>1719</v>
      </c>
      <c r="C1721" s="3" t="s">
        <v>5828</v>
      </c>
      <c r="D1721" s="6">
        <v>35000</v>
      </c>
      <c r="E1721" s="8">
        <v>75</v>
      </c>
      <c r="F1721" t="s">
        <v>8220</v>
      </c>
      <c r="G1721" t="s">
        <v>8223</v>
      </c>
      <c r="H1721" t="s">
        <v>8245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8291</v>
      </c>
      <c r="O1721">
        <f t="shared" si="131"/>
        <v>0</v>
      </c>
      <c r="P1721">
        <f t="shared" si="132"/>
        <v>37.5</v>
      </c>
      <c r="Q1721" s="10" t="s">
        <v>8310</v>
      </c>
      <c r="R1721" t="s">
        <v>8326</v>
      </c>
      <c r="S1721" s="14">
        <f t="shared" si="133"/>
        <v>42460.610520833332</v>
      </c>
      <c r="T1721" s="14">
        <f t="shared" si="134"/>
        <v>42268.625856481478</v>
      </c>
      <c r="U1721">
        <f t="shared" si="130"/>
        <v>2016</v>
      </c>
    </row>
    <row r="1722" spans="1:21" ht="60" hidden="1" x14ac:dyDescent="0.25">
      <c r="A1722">
        <v>1719</v>
      </c>
      <c r="B1722" s="3" t="s">
        <v>1720</v>
      </c>
      <c r="C1722" s="3" t="s">
        <v>5829</v>
      </c>
      <c r="D1722" s="6">
        <v>4000</v>
      </c>
      <c r="E1722" s="8">
        <v>35</v>
      </c>
      <c r="F1722" t="s">
        <v>8220</v>
      </c>
      <c r="G1722" t="s">
        <v>8223</v>
      </c>
      <c r="H1722" t="s">
        <v>8245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8291</v>
      </c>
      <c r="O1722">
        <f t="shared" si="131"/>
        <v>1</v>
      </c>
      <c r="P1722">
        <f t="shared" si="132"/>
        <v>11.67</v>
      </c>
      <c r="Q1722" s="10" t="s">
        <v>8310</v>
      </c>
      <c r="R1722" t="s">
        <v>8326</v>
      </c>
      <c r="S1722" s="14">
        <f t="shared" si="133"/>
        <v>41869.534618055557</v>
      </c>
      <c r="T1722" s="14">
        <f t="shared" si="134"/>
        <v>42471.052152777775</v>
      </c>
      <c r="U1722">
        <f t="shared" si="130"/>
        <v>2014</v>
      </c>
    </row>
    <row r="1723" spans="1:21" ht="60" hidden="1" x14ac:dyDescent="0.25">
      <c r="A1723">
        <v>1720</v>
      </c>
      <c r="B1723" s="3" t="s">
        <v>1721</v>
      </c>
      <c r="C1723" s="3" t="s">
        <v>5830</v>
      </c>
      <c r="D1723" s="6">
        <v>4000</v>
      </c>
      <c r="E1723" s="8">
        <v>225</v>
      </c>
      <c r="F1723" t="s">
        <v>8220</v>
      </c>
      <c r="G1723" t="s">
        <v>8223</v>
      </c>
      <c r="H1723" t="s">
        <v>8245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8291</v>
      </c>
      <c r="O1723">
        <f t="shared" si="131"/>
        <v>6</v>
      </c>
      <c r="P1723">
        <f t="shared" si="132"/>
        <v>28.13</v>
      </c>
      <c r="Q1723" s="10" t="s">
        <v>8310</v>
      </c>
      <c r="R1723" t="s">
        <v>8326</v>
      </c>
      <c r="S1723" s="14">
        <f t="shared" si="133"/>
        <v>41922.783229166671</v>
      </c>
      <c r="T1723" s="14">
        <f t="shared" si="134"/>
        <v>42272.087766203709</v>
      </c>
      <c r="U1723">
        <f t="shared" si="130"/>
        <v>2014</v>
      </c>
    </row>
    <row r="1724" spans="1:21" ht="45" hidden="1" x14ac:dyDescent="0.25">
      <c r="A1724">
        <v>1721</v>
      </c>
      <c r="B1724" s="3" t="s">
        <v>1722</v>
      </c>
      <c r="C1724" s="3" t="s">
        <v>5831</v>
      </c>
      <c r="D1724" s="6">
        <v>5000</v>
      </c>
      <c r="E1724" s="8">
        <v>0</v>
      </c>
      <c r="F1724" t="s">
        <v>8220</v>
      </c>
      <c r="G1724" t="s">
        <v>8223</v>
      </c>
      <c r="H1724" t="s">
        <v>8245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8291</v>
      </c>
      <c r="O1724">
        <f t="shared" si="131"/>
        <v>0</v>
      </c>
      <c r="P1724">
        <f t="shared" si="132"/>
        <v>0</v>
      </c>
      <c r="Q1724" s="10" t="s">
        <v>8310</v>
      </c>
      <c r="R1724" t="s">
        <v>8326</v>
      </c>
      <c r="S1724" s="14">
        <f t="shared" si="133"/>
        <v>42319.461377314816</v>
      </c>
      <c r="T1724" s="14">
        <f t="shared" si="134"/>
        <v>42152.906851851847</v>
      </c>
      <c r="U1724">
        <f t="shared" si="130"/>
        <v>2015</v>
      </c>
    </row>
    <row r="1725" spans="1:21" ht="45" hidden="1" x14ac:dyDescent="0.25">
      <c r="A1725">
        <v>1722</v>
      </c>
      <c r="B1725" s="3" t="s">
        <v>1723</v>
      </c>
      <c r="C1725" s="3" t="s">
        <v>5832</v>
      </c>
      <c r="D1725" s="6">
        <v>2880</v>
      </c>
      <c r="E1725" s="8">
        <v>1</v>
      </c>
      <c r="F1725" t="s">
        <v>8220</v>
      </c>
      <c r="G1725" t="s">
        <v>8223</v>
      </c>
      <c r="H1725" t="s">
        <v>8245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8291</v>
      </c>
      <c r="O1725">
        <f t="shared" si="131"/>
        <v>0</v>
      </c>
      <c r="P1725">
        <f t="shared" si="132"/>
        <v>1</v>
      </c>
      <c r="Q1725" s="10" t="s">
        <v>8310</v>
      </c>
      <c r="R1725" t="s">
        <v>8326</v>
      </c>
      <c r="S1725" s="14">
        <f t="shared" si="133"/>
        <v>42425.960983796293</v>
      </c>
      <c r="T1725" s="14">
        <f t="shared" si="134"/>
        <v>42325.683807870373</v>
      </c>
      <c r="U1725">
        <f t="shared" si="130"/>
        <v>2016</v>
      </c>
    </row>
    <row r="1726" spans="1:21" ht="60" hidden="1" x14ac:dyDescent="0.25">
      <c r="A1726">
        <v>1723</v>
      </c>
      <c r="B1726" s="3" t="s">
        <v>1724</v>
      </c>
      <c r="C1726" s="3" t="s">
        <v>5833</v>
      </c>
      <c r="D1726" s="6">
        <v>10000</v>
      </c>
      <c r="E1726" s="8">
        <v>650</v>
      </c>
      <c r="F1726" t="s">
        <v>8220</v>
      </c>
      <c r="G1726" t="s">
        <v>8223</v>
      </c>
      <c r="H1726" t="s">
        <v>8245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8291</v>
      </c>
      <c r="O1726">
        <f t="shared" si="131"/>
        <v>7</v>
      </c>
      <c r="P1726">
        <f t="shared" si="132"/>
        <v>216.67</v>
      </c>
      <c r="Q1726" s="10" t="s">
        <v>8310</v>
      </c>
      <c r="R1726" t="s">
        <v>8326</v>
      </c>
      <c r="S1726" s="14">
        <f t="shared" si="133"/>
        <v>42129.82540509259</v>
      </c>
      <c r="T1726" s="14">
        <f t="shared" si="134"/>
        <v>42614.675625000003</v>
      </c>
      <c r="U1726">
        <f t="shared" si="130"/>
        <v>2015</v>
      </c>
    </row>
    <row r="1727" spans="1:21" ht="60" hidden="1" x14ac:dyDescent="0.25">
      <c r="A1727">
        <v>1724</v>
      </c>
      <c r="B1727" s="3" t="s">
        <v>1725</v>
      </c>
      <c r="C1727" s="3" t="s">
        <v>5834</v>
      </c>
      <c r="D1727" s="6">
        <v>6000</v>
      </c>
      <c r="E1727" s="8">
        <v>35</v>
      </c>
      <c r="F1727" t="s">
        <v>8220</v>
      </c>
      <c r="G1727" t="s">
        <v>8223</v>
      </c>
      <c r="H1727" t="s">
        <v>8245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8291</v>
      </c>
      <c r="O1727">
        <f t="shared" si="131"/>
        <v>1</v>
      </c>
      <c r="P1727">
        <f t="shared" si="132"/>
        <v>8.75</v>
      </c>
      <c r="Q1727" s="10" t="s">
        <v>8310</v>
      </c>
      <c r="R1727" t="s">
        <v>8326</v>
      </c>
      <c r="S1727" s="14">
        <f t="shared" si="133"/>
        <v>41912.932430555556</v>
      </c>
      <c r="T1727" s="14">
        <f t="shared" si="134"/>
        <v>42102.036527777775</v>
      </c>
      <c r="U1727">
        <f t="shared" si="130"/>
        <v>2014</v>
      </c>
    </row>
    <row r="1728" spans="1:21" ht="60" hidden="1" x14ac:dyDescent="0.25">
      <c r="A1728">
        <v>1725</v>
      </c>
      <c r="B1728" s="3" t="s">
        <v>1726</v>
      </c>
      <c r="C1728" s="3" t="s">
        <v>5835</v>
      </c>
      <c r="D1728" s="6">
        <v>5500</v>
      </c>
      <c r="E1728" s="8">
        <v>560</v>
      </c>
      <c r="F1728" t="s">
        <v>8220</v>
      </c>
      <c r="G1728" t="s">
        <v>8223</v>
      </c>
      <c r="H1728" t="s">
        <v>8245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8291</v>
      </c>
      <c r="O1728">
        <f t="shared" si="131"/>
        <v>10</v>
      </c>
      <c r="P1728">
        <f t="shared" si="132"/>
        <v>62.22</v>
      </c>
      <c r="Q1728" s="10" t="s">
        <v>8310</v>
      </c>
      <c r="R1728" t="s">
        <v>8326</v>
      </c>
      <c r="S1728" s="14">
        <f t="shared" si="133"/>
        <v>41845.968159722222</v>
      </c>
      <c r="T1728" s="14">
        <f t="shared" si="134"/>
        <v>42559.814178240747</v>
      </c>
      <c r="U1728">
        <f t="shared" si="130"/>
        <v>2014</v>
      </c>
    </row>
    <row r="1729" spans="1:21" ht="30" hidden="1" x14ac:dyDescent="0.25">
      <c r="A1729">
        <v>1726</v>
      </c>
      <c r="B1729" s="3" t="s">
        <v>1727</v>
      </c>
      <c r="C1729" s="3" t="s">
        <v>5836</v>
      </c>
      <c r="D1729" s="6">
        <v>6500</v>
      </c>
      <c r="E1729" s="8">
        <v>2196</v>
      </c>
      <c r="F1729" t="s">
        <v>8220</v>
      </c>
      <c r="G1729" t="s">
        <v>8223</v>
      </c>
      <c r="H1729" t="s">
        <v>8245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8291</v>
      </c>
      <c r="O1729">
        <f t="shared" si="131"/>
        <v>34</v>
      </c>
      <c r="P1729">
        <f t="shared" si="132"/>
        <v>137.25</v>
      </c>
      <c r="Q1729" s="10" t="s">
        <v>8310</v>
      </c>
      <c r="R1729" t="s">
        <v>8326</v>
      </c>
      <c r="S1729" s="14">
        <f t="shared" si="133"/>
        <v>41788.919722222221</v>
      </c>
      <c r="T1729" s="14">
        <f t="shared" si="134"/>
        <v>42286.861493055556</v>
      </c>
      <c r="U1729">
        <f t="shared" si="130"/>
        <v>2014</v>
      </c>
    </row>
    <row r="1730" spans="1:21" ht="60" hidden="1" x14ac:dyDescent="0.25">
      <c r="A1730">
        <v>1727</v>
      </c>
      <c r="B1730" s="3" t="s">
        <v>1728</v>
      </c>
      <c r="C1730" s="3" t="s">
        <v>5837</v>
      </c>
      <c r="D1730" s="6">
        <v>3000</v>
      </c>
      <c r="E1730" s="8">
        <v>1</v>
      </c>
      <c r="F1730" t="s">
        <v>8220</v>
      </c>
      <c r="G1730" t="s">
        <v>8224</v>
      </c>
      <c r="H1730" t="s">
        <v>8246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8291</v>
      </c>
      <c r="O1730">
        <f t="shared" si="131"/>
        <v>0</v>
      </c>
      <c r="P1730">
        <f t="shared" si="132"/>
        <v>1</v>
      </c>
      <c r="Q1730" s="10" t="s">
        <v>8310</v>
      </c>
      <c r="R1730" t="s">
        <v>8326</v>
      </c>
      <c r="S1730" s="14">
        <f t="shared" si="133"/>
        <v>42044.927974537044</v>
      </c>
      <c r="T1730" s="14">
        <f t="shared" si="134"/>
        <v>42175.948981481488</v>
      </c>
      <c r="U1730">
        <f t="shared" si="130"/>
        <v>2015</v>
      </c>
    </row>
    <row r="1731" spans="1:21" ht="45" hidden="1" x14ac:dyDescent="0.25">
      <c r="A1731">
        <v>1728</v>
      </c>
      <c r="B1731" s="3" t="s">
        <v>1729</v>
      </c>
      <c r="C1731" s="3" t="s">
        <v>5838</v>
      </c>
      <c r="D1731" s="6">
        <v>1250</v>
      </c>
      <c r="E1731" s="8">
        <v>855</v>
      </c>
      <c r="F1731" t="s">
        <v>8220</v>
      </c>
      <c r="G1731" t="s">
        <v>8223</v>
      </c>
      <c r="H1731" t="s">
        <v>8245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8291</v>
      </c>
      <c r="O1731">
        <f t="shared" si="131"/>
        <v>68</v>
      </c>
      <c r="P1731">
        <f t="shared" si="132"/>
        <v>122.14</v>
      </c>
      <c r="Q1731" s="10" t="s">
        <v>8310</v>
      </c>
      <c r="R1731" t="s">
        <v>8326</v>
      </c>
      <c r="S1731" s="14">
        <f t="shared" si="133"/>
        <v>42268.625856481478</v>
      </c>
      <c r="T1731" s="14">
        <f t="shared" si="134"/>
        <v>41884.874328703707</v>
      </c>
      <c r="U1731">
        <f t="shared" ref="U1731:U1794" si="135">YEAR(S1731)</f>
        <v>2015</v>
      </c>
    </row>
    <row r="1732" spans="1:21" ht="60" hidden="1" x14ac:dyDescent="0.25">
      <c r="A1732">
        <v>1729</v>
      </c>
      <c r="B1732" s="3" t="s">
        <v>1730</v>
      </c>
      <c r="C1732" s="3" t="s">
        <v>5839</v>
      </c>
      <c r="D1732" s="6">
        <v>10000</v>
      </c>
      <c r="E1732" s="8">
        <v>0</v>
      </c>
      <c r="F1732" t="s">
        <v>8220</v>
      </c>
      <c r="G1732" t="s">
        <v>8223</v>
      </c>
      <c r="H1732" t="s">
        <v>8245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8291</v>
      </c>
      <c r="O1732">
        <f t="shared" ref="O1732:O1795" si="136">ROUND(E1732/D1732*100,0)</f>
        <v>0</v>
      </c>
      <c r="P1732">
        <f t="shared" ref="P1732:P1795" si="137">IFERROR(ROUND(E1732/L1732,2),0)</f>
        <v>0</v>
      </c>
      <c r="Q1732" s="10" t="s">
        <v>8310</v>
      </c>
      <c r="R1732" t="s">
        <v>8326</v>
      </c>
      <c r="S1732" s="14">
        <f t="shared" ref="S1732:S1795" si="138">(((J1732/60)/60)/24)+DATE(1970,1,1)</f>
        <v>42471.052152777775</v>
      </c>
      <c r="T1732" s="14">
        <f t="shared" ref="T1732:T1795" si="139">(((J1742/60)/60)/24)+DATE(1970,1,1)</f>
        <v>42435.874212962968</v>
      </c>
      <c r="U1732">
        <f t="shared" si="135"/>
        <v>2016</v>
      </c>
    </row>
    <row r="1733" spans="1:21" ht="45" hidden="1" x14ac:dyDescent="0.25">
      <c r="A1733">
        <v>1730</v>
      </c>
      <c r="B1733" s="3" t="s">
        <v>1731</v>
      </c>
      <c r="C1733" s="3" t="s">
        <v>5840</v>
      </c>
      <c r="D1733" s="6">
        <v>3000</v>
      </c>
      <c r="E1733" s="8">
        <v>0</v>
      </c>
      <c r="F1733" t="s">
        <v>8220</v>
      </c>
      <c r="G1733" t="s">
        <v>8223</v>
      </c>
      <c r="H1733" t="s">
        <v>8245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0" t="s">
        <v>8310</v>
      </c>
      <c r="R1733" t="s">
        <v>8326</v>
      </c>
      <c r="S1733" s="14">
        <f t="shared" si="138"/>
        <v>42272.087766203709</v>
      </c>
      <c r="T1733" s="14">
        <f t="shared" si="139"/>
        <v>42171.817384259266</v>
      </c>
      <c r="U1733">
        <f t="shared" si="135"/>
        <v>2015</v>
      </c>
    </row>
    <row r="1734" spans="1:21" ht="30" hidden="1" x14ac:dyDescent="0.25">
      <c r="A1734">
        <v>1731</v>
      </c>
      <c r="B1734" s="3" t="s">
        <v>1732</v>
      </c>
      <c r="C1734" s="3" t="s">
        <v>5841</v>
      </c>
      <c r="D1734" s="6">
        <v>1000</v>
      </c>
      <c r="E1734" s="8">
        <v>0</v>
      </c>
      <c r="F1734" t="s">
        <v>8220</v>
      </c>
      <c r="G1734" t="s">
        <v>8223</v>
      </c>
      <c r="H1734" t="s">
        <v>8245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0" t="s">
        <v>8310</v>
      </c>
      <c r="R1734" t="s">
        <v>8326</v>
      </c>
      <c r="S1734" s="14">
        <f t="shared" si="138"/>
        <v>42152.906851851847</v>
      </c>
      <c r="T1734" s="14">
        <f t="shared" si="139"/>
        <v>42120.628136574072</v>
      </c>
      <c r="U1734">
        <f t="shared" si="135"/>
        <v>2015</v>
      </c>
    </row>
    <row r="1735" spans="1:21" ht="60" hidden="1" x14ac:dyDescent="0.25">
      <c r="A1735">
        <v>1732</v>
      </c>
      <c r="B1735" s="3" t="s">
        <v>1733</v>
      </c>
      <c r="C1735" s="3" t="s">
        <v>5842</v>
      </c>
      <c r="D1735" s="6">
        <v>4000</v>
      </c>
      <c r="E1735" s="8">
        <v>0</v>
      </c>
      <c r="F1735" t="s">
        <v>8220</v>
      </c>
      <c r="G1735" t="s">
        <v>8223</v>
      </c>
      <c r="H1735" t="s">
        <v>8245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0" t="s">
        <v>8310</v>
      </c>
      <c r="R1735" t="s">
        <v>8326</v>
      </c>
      <c r="S1735" s="14">
        <f t="shared" si="138"/>
        <v>42325.683807870373</v>
      </c>
      <c r="T1735" s="14">
        <f t="shared" si="139"/>
        <v>42710.876967592587</v>
      </c>
      <c r="U1735">
        <f t="shared" si="135"/>
        <v>2015</v>
      </c>
    </row>
    <row r="1736" spans="1:21" ht="60" hidden="1" x14ac:dyDescent="0.25">
      <c r="A1736">
        <v>1733</v>
      </c>
      <c r="B1736" s="3" t="s">
        <v>1734</v>
      </c>
      <c r="C1736" s="3" t="s">
        <v>5843</v>
      </c>
      <c r="D1736" s="6">
        <v>10000</v>
      </c>
      <c r="E1736" s="8">
        <v>0</v>
      </c>
      <c r="F1736" t="s">
        <v>8220</v>
      </c>
      <c r="G1736" t="s">
        <v>8223</v>
      </c>
      <c r="H1736" t="s">
        <v>8245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8291</v>
      </c>
      <c r="O1736">
        <f t="shared" si="136"/>
        <v>0</v>
      </c>
      <c r="P1736">
        <f t="shared" si="137"/>
        <v>0</v>
      </c>
      <c r="Q1736" s="10" t="s">
        <v>8310</v>
      </c>
      <c r="R1736" t="s">
        <v>8326</v>
      </c>
      <c r="S1736" s="14">
        <f t="shared" si="138"/>
        <v>42614.675625000003</v>
      </c>
      <c r="T1736" s="14">
        <f t="shared" si="139"/>
        <v>42586.925636574073</v>
      </c>
      <c r="U1736">
        <f t="shared" si="135"/>
        <v>2016</v>
      </c>
    </row>
    <row r="1737" spans="1:21" ht="45" hidden="1" x14ac:dyDescent="0.25">
      <c r="A1737">
        <v>1734</v>
      </c>
      <c r="B1737" s="3" t="s">
        <v>1735</v>
      </c>
      <c r="C1737" s="3" t="s">
        <v>5844</v>
      </c>
      <c r="D1737" s="6">
        <v>4500</v>
      </c>
      <c r="E1737" s="8">
        <v>1</v>
      </c>
      <c r="F1737" t="s">
        <v>8220</v>
      </c>
      <c r="G1737" t="s">
        <v>8223</v>
      </c>
      <c r="H1737" t="s">
        <v>8245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8291</v>
      </c>
      <c r="O1737">
        <f t="shared" si="136"/>
        <v>0</v>
      </c>
      <c r="P1737">
        <f t="shared" si="137"/>
        <v>1</v>
      </c>
      <c r="Q1737" s="10" t="s">
        <v>8310</v>
      </c>
      <c r="R1737" t="s">
        <v>8326</v>
      </c>
      <c r="S1737" s="14">
        <f t="shared" si="138"/>
        <v>42102.036527777775</v>
      </c>
      <c r="T1737" s="14">
        <f t="shared" si="139"/>
        <v>42026.605057870373</v>
      </c>
      <c r="U1737">
        <f t="shared" si="135"/>
        <v>2015</v>
      </c>
    </row>
    <row r="1738" spans="1:21" ht="45" hidden="1" x14ac:dyDescent="0.25">
      <c r="A1738">
        <v>1735</v>
      </c>
      <c r="B1738" s="3" t="s">
        <v>1736</v>
      </c>
      <c r="C1738" s="3" t="s">
        <v>5845</v>
      </c>
      <c r="D1738" s="6">
        <v>1000</v>
      </c>
      <c r="E1738" s="8">
        <v>110</v>
      </c>
      <c r="F1738" t="s">
        <v>8220</v>
      </c>
      <c r="G1738" t="s">
        <v>8223</v>
      </c>
      <c r="H1738" t="s">
        <v>8245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8291</v>
      </c>
      <c r="O1738">
        <f t="shared" si="136"/>
        <v>11</v>
      </c>
      <c r="P1738">
        <f t="shared" si="137"/>
        <v>55</v>
      </c>
      <c r="Q1738" s="10" t="s">
        <v>8310</v>
      </c>
      <c r="R1738" t="s">
        <v>8326</v>
      </c>
      <c r="S1738" s="14">
        <f t="shared" si="138"/>
        <v>42559.814178240747</v>
      </c>
      <c r="T1738" s="14">
        <f t="shared" si="139"/>
        <v>42690.259699074071</v>
      </c>
      <c r="U1738">
        <f t="shared" si="135"/>
        <v>2016</v>
      </c>
    </row>
    <row r="1739" spans="1:21" ht="45" hidden="1" x14ac:dyDescent="0.25">
      <c r="A1739">
        <v>1736</v>
      </c>
      <c r="B1739" s="3" t="s">
        <v>1737</v>
      </c>
      <c r="C1739" s="3" t="s">
        <v>5846</v>
      </c>
      <c r="D1739" s="6">
        <v>3000</v>
      </c>
      <c r="E1739" s="8">
        <v>22</v>
      </c>
      <c r="F1739" t="s">
        <v>8220</v>
      </c>
      <c r="G1739" t="s">
        <v>8223</v>
      </c>
      <c r="H1739" t="s">
        <v>8245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8291</v>
      </c>
      <c r="O1739">
        <f t="shared" si="136"/>
        <v>1</v>
      </c>
      <c r="P1739">
        <f t="shared" si="137"/>
        <v>22</v>
      </c>
      <c r="Q1739" s="10" t="s">
        <v>8310</v>
      </c>
      <c r="R1739" t="s">
        <v>8326</v>
      </c>
      <c r="S1739" s="14">
        <f t="shared" si="138"/>
        <v>42286.861493055556</v>
      </c>
      <c r="T1739" s="14">
        <f t="shared" si="139"/>
        <v>42668.176701388889</v>
      </c>
      <c r="U1739">
        <f t="shared" si="135"/>
        <v>2015</v>
      </c>
    </row>
    <row r="1740" spans="1:21" ht="60" hidden="1" x14ac:dyDescent="0.25">
      <c r="A1740">
        <v>1737</v>
      </c>
      <c r="B1740" s="3" t="s">
        <v>1738</v>
      </c>
      <c r="C1740" s="3" t="s">
        <v>5847</v>
      </c>
      <c r="D1740" s="6">
        <v>4000</v>
      </c>
      <c r="E1740" s="8">
        <v>850</v>
      </c>
      <c r="F1740" t="s">
        <v>8220</v>
      </c>
      <c r="G1740" t="s">
        <v>8223</v>
      </c>
      <c r="H1740" t="s">
        <v>8245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8291</v>
      </c>
      <c r="O1740">
        <f t="shared" si="136"/>
        <v>21</v>
      </c>
      <c r="P1740">
        <f t="shared" si="137"/>
        <v>56.67</v>
      </c>
      <c r="Q1740" s="10" t="s">
        <v>8310</v>
      </c>
      <c r="R1740" t="s">
        <v>8326</v>
      </c>
      <c r="S1740" s="14">
        <f t="shared" si="138"/>
        <v>42175.948981481488</v>
      </c>
      <c r="T1740" s="14">
        <f t="shared" si="139"/>
        <v>42292.435532407413</v>
      </c>
      <c r="U1740">
        <f t="shared" si="135"/>
        <v>2015</v>
      </c>
    </row>
    <row r="1741" spans="1:21" ht="45" hidden="1" x14ac:dyDescent="0.25">
      <c r="A1741">
        <v>1738</v>
      </c>
      <c r="B1741" s="3" t="s">
        <v>1739</v>
      </c>
      <c r="C1741" s="3" t="s">
        <v>5848</v>
      </c>
      <c r="D1741" s="6">
        <v>5000</v>
      </c>
      <c r="E1741" s="8">
        <v>20</v>
      </c>
      <c r="F1741" t="s">
        <v>8220</v>
      </c>
      <c r="G1741" t="s">
        <v>8223</v>
      </c>
      <c r="H1741" t="s">
        <v>8245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20</v>
      </c>
      <c r="Q1741" s="10" t="s">
        <v>8310</v>
      </c>
      <c r="R1741" t="s">
        <v>8326</v>
      </c>
      <c r="S1741" s="14">
        <f t="shared" si="138"/>
        <v>41884.874328703707</v>
      </c>
      <c r="T1741" s="14">
        <f t="shared" si="139"/>
        <v>42219.950729166667</v>
      </c>
      <c r="U1741">
        <f t="shared" si="135"/>
        <v>2014</v>
      </c>
    </row>
    <row r="1742" spans="1:21" ht="45" hidden="1" x14ac:dyDescent="0.25">
      <c r="A1742">
        <v>1739</v>
      </c>
      <c r="B1742" s="3" t="s">
        <v>1740</v>
      </c>
      <c r="C1742" s="3" t="s">
        <v>5849</v>
      </c>
      <c r="D1742" s="6">
        <v>1000</v>
      </c>
      <c r="E1742" s="8">
        <v>1</v>
      </c>
      <c r="F1742" t="s">
        <v>8220</v>
      </c>
      <c r="G1742" t="s">
        <v>8223</v>
      </c>
      <c r="H1742" t="s">
        <v>8245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8291</v>
      </c>
      <c r="O1742">
        <f t="shared" si="136"/>
        <v>0</v>
      </c>
      <c r="P1742">
        <f t="shared" si="137"/>
        <v>1</v>
      </c>
      <c r="Q1742" s="10" t="s">
        <v>8310</v>
      </c>
      <c r="R1742" t="s">
        <v>8326</v>
      </c>
      <c r="S1742" s="14">
        <f t="shared" si="138"/>
        <v>42435.874212962968</v>
      </c>
      <c r="T1742" s="14">
        <f t="shared" si="139"/>
        <v>42758.975937499999</v>
      </c>
      <c r="U1742">
        <f t="shared" si="135"/>
        <v>2016</v>
      </c>
    </row>
    <row r="1743" spans="1:21" ht="45" hidden="1" x14ac:dyDescent="0.25">
      <c r="A1743">
        <v>1740</v>
      </c>
      <c r="B1743" s="3" t="s">
        <v>1741</v>
      </c>
      <c r="C1743" s="3" t="s">
        <v>5850</v>
      </c>
      <c r="D1743" s="6">
        <v>3000</v>
      </c>
      <c r="E1743" s="8">
        <v>0</v>
      </c>
      <c r="F1743" t="s">
        <v>8220</v>
      </c>
      <c r="G1743" t="s">
        <v>8223</v>
      </c>
      <c r="H1743" t="s">
        <v>8245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8291</v>
      </c>
      <c r="O1743">
        <f t="shared" si="136"/>
        <v>0</v>
      </c>
      <c r="P1743">
        <f t="shared" si="137"/>
        <v>0</v>
      </c>
      <c r="Q1743" s="10" t="s">
        <v>8310</v>
      </c>
      <c r="R1743" t="s">
        <v>8326</v>
      </c>
      <c r="S1743" s="14">
        <f t="shared" si="138"/>
        <v>42171.817384259266</v>
      </c>
      <c r="T1743" s="14">
        <f t="shared" si="139"/>
        <v>42454.836851851855</v>
      </c>
      <c r="U1743">
        <f t="shared" si="135"/>
        <v>2015</v>
      </c>
    </row>
    <row r="1744" spans="1:21" ht="45" hidden="1" x14ac:dyDescent="0.25">
      <c r="A1744">
        <v>1741</v>
      </c>
      <c r="B1744" s="3" t="s">
        <v>1742</v>
      </c>
      <c r="C1744" s="3" t="s">
        <v>5851</v>
      </c>
      <c r="D1744" s="6">
        <v>1200</v>
      </c>
      <c r="E1744" s="8">
        <v>1330</v>
      </c>
      <c r="F1744" t="s">
        <v>8218</v>
      </c>
      <c r="G1744" t="s">
        <v>8224</v>
      </c>
      <c r="H1744" t="s">
        <v>8246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8283</v>
      </c>
      <c r="O1744">
        <f t="shared" si="136"/>
        <v>111</v>
      </c>
      <c r="P1744">
        <f t="shared" si="137"/>
        <v>25.58</v>
      </c>
      <c r="Q1744" s="10" t="s">
        <v>8314</v>
      </c>
      <c r="R1744" t="s">
        <v>8315</v>
      </c>
      <c r="S1744" s="14">
        <f t="shared" si="138"/>
        <v>42120.628136574072</v>
      </c>
      <c r="T1744" s="14">
        <f t="shared" si="139"/>
        <v>42052.7815162037</v>
      </c>
      <c r="U1744">
        <f t="shared" si="135"/>
        <v>2015</v>
      </c>
    </row>
    <row r="1745" spans="1:21" ht="60" hidden="1" x14ac:dyDescent="0.25">
      <c r="A1745">
        <v>1742</v>
      </c>
      <c r="B1745" s="3" t="s">
        <v>1743</v>
      </c>
      <c r="C1745" s="3" t="s">
        <v>5852</v>
      </c>
      <c r="D1745" s="6">
        <v>2000</v>
      </c>
      <c r="E1745" s="8">
        <v>2175</v>
      </c>
      <c r="F1745" t="s">
        <v>8218</v>
      </c>
      <c r="G1745" t="s">
        <v>8223</v>
      </c>
      <c r="H1745" t="s">
        <v>8245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8283</v>
      </c>
      <c r="O1745">
        <f t="shared" si="136"/>
        <v>109</v>
      </c>
      <c r="P1745">
        <f t="shared" si="137"/>
        <v>63.97</v>
      </c>
      <c r="Q1745" s="10" t="s">
        <v>8314</v>
      </c>
      <c r="R1745" t="s">
        <v>8315</v>
      </c>
      <c r="S1745" s="14">
        <f t="shared" si="138"/>
        <v>42710.876967592587</v>
      </c>
      <c r="T1745" s="14">
        <f t="shared" si="139"/>
        <v>42627.253263888888</v>
      </c>
      <c r="U1745">
        <f t="shared" si="135"/>
        <v>2016</v>
      </c>
    </row>
    <row r="1746" spans="1:21" ht="45" hidden="1" x14ac:dyDescent="0.25">
      <c r="A1746">
        <v>1743</v>
      </c>
      <c r="B1746" s="3" t="s">
        <v>1744</v>
      </c>
      <c r="C1746" s="3" t="s">
        <v>5853</v>
      </c>
      <c r="D1746" s="6">
        <v>6000</v>
      </c>
      <c r="E1746" s="8">
        <v>6025</v>
      </c>
      <c r="F1746" t="s">
        <v>8218</v>
      </c>
      <c r="G1746" t="s">
        <v>8223</v>
      </c>
      <c r="H1746" t="s">
        <v>8245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8283</v>
      </c>
      <c r="O1746">
        <f t="shared" si="136"/>
        <v>100</v>
      </c>
      <c r="P1746">
        <f t="shared" si="137"/>
        <v>89.93</v>
      </c>
      <c r="Q1746" s="10" t="s">
        <v>8314</v>
      </c>
      <c r="R1746" t="s">
        <v>8315</v>
      </c>
      <c r="S1746" s="14">
        <f t="shared" si="138"/>
        <v>42586.925636574073</v>
      </c>
      <c r="T1746" s="14">
        <f t="shared" si="139"/>
        <v>42420.74962962963</v>
      </c>
      <c r="U1746">
        <f t="shared" si="135"/>
        <v>2016</v>
      </c>
    </row>
    <row r="1747" spans="1:21" ht="60" hidden="1" x14ac:dyDescent="0.25">
      <c r="A1747">
        <v>1744</v>
      </c>
      <c r="B1747" s="3" t="s">
        <v>1745</v>
      </c>
      <c r="C1747" s="3" t="s">
        <v>5854</v>
      </c>
      <c r="D1747" s="6">
        <v>5500</v>
      </c>
      <c r="E1747" s="8">
        <v>6515</v>
      </c>
      <c r="F1747" t="s">
        <v>8218</v>
      </c>
      <c r="G1747" t="s">
        <v>8224</v>
      </c>
      <c r="H1747" t="s">
        <v>8246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8283</v>
      </c>
      <c r="O1747">
        <f t="shared" si="136"/>
        <v>118</v>
      </c>
      <c r="P1747">
        <f t="shared" si="137"/>
        <v>93.07</v>
      </c>
      <c r="Q1747" s="10" t="s">
        <v>8314</v>
      </c>
      <c r="R1747" t="s">
        <v>8315</v>
      </c>
      <c r="S1747" s="14">
        <f t="shared" si="138"/>
        <v>42026.605057870373</v>
      </c>
      <c r="T1747" s="14">
        <f t="shared" si="139"/>
        <v>42067.876770833333</v>
      </c>
      <c r="U1747">
        <f t="shared" si="135"/>
        <v>2015</v>
      </c>
    </row>
    <row r="1748" spans="1:21" ht="60" hidden="1" x14ac:dyDescent="0.25">
      <c r="A1748">
        <v>1745</v>
      </c>
      <c r="B1748" s="3" t="s">
        <v>1746</v>
      </c>
      <c r="C1748" s="3" t="s">
        <v>5855</v>
      </c>
      <c r="D1748" s="6">
        <v>7000</v>
      </c>
      <c r="E1748" s="8">
        <v>7981</v>
      </c>
      <c r="F1748" t="s">
        <v>8218</v>
      </c>
      <c r="G1748" t="s">
        <v>8223</v>
      </c>
      <c r="H1748" t="s">
        <v>8245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8283</v>
      </c>
      <c r="O1748">
        <f t="shared" si="136"/>
        <v>114</v>
      </c>
      <c r="P1748">
        <f t="shared" si="137"/>
        <v>89.67</v>
      </c>
      <c r="Q1748" s="10" t="s">
        <v>8314</v>
      </c>
      <c r="R1748" t="s">
        <v>8315</v>
      </c>
      <c r="S1748" s="14">
        <f t="shared" si="138"/>
        <v>42690.259699074071</v>
      </c>
      <c r="T1748" s="14">
        <f t="shared" si="139"/>
        <v>42252.788900462961</v>
      </c>
      <c r="U1748">
        <f t="shared" si="135"/>
        <v>2016</v>
      </c>
    </row>
    <row r="1749" spans="1:21" ht="60" hidden="1" x14ac:dyDescent="0.25">
      <c r="A1749">
        <v>1746</v>
      </c>
      <c r="B1749" s="3" t="s">
        <v>1747</v>
      </c>
      <c r="C1749" s="3" t="s">
        <v>5856</v>
      </c>
      <c r="D1749" s="6">
        <v>15000</v>
      </c>
      <c r="E1749" s="8">
        <v>22215</v>
      </c>
      <c r="F1749" t="s">
        <v>8218</v>
      </c>
      <c r="G1749" t="s">
        <v>8223</v>
      </c>
      <c r="H1749" t="s">
        <v>8245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8283</v>
      </c>
      <c r="O1749">
        <f t="shared" si="136"/>
        <v>148</v>
      </c>
      <c r="P1749">
        <f t="shared" si="137"/>
        <v>207.62</v>
      </c>
      <c r="Q1749" s="10" t="s">
        <v>8314</v>
      </c>
      <c r="R1749" t="s">
        <v>8315</v>
      </c>
      <c r="S1749" s="14">
        <f t="shared" si="138"/>
        <v>42668.176701388889</v>
      </c>
      <c r="T1749" s="14">
        <f t="shared" si="139"/>
        <v>42571.167465277773</v>
      </c>
      <c r="U1749">
        <f t="shared" si="135"/>
        <v>2016</v>
      </c>
    </row>
    <row r="1750" spans="1:21" ht="60" hidden="1" x14ac:dyDescent="0.25">
      <c r="A1750">
        <v>1747</v>
      </c>
      <c r="B1750" s="3" t="s">
        <v>1748</v>
      </c>
      <c r="C1750" s="3" t="s">
        <v>5857</v>
      </c>
      <c r="D1750" s="6">
        <v>9000</v>
      </c>
      <c r="E1750" s="8">
        <v>9446</v>
      </c>
      <c r="F1750" t="s">
        <v>8218</v>
      </c>
      <c r="G1750" t="s">
        <v>8224</v>
      </c>
      <c r="H1750" t="s">
        <v>8246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8283</v>
      </c>
      <c r="O1750">
        <f t="shared" si="136"/>
        <v>105</v>
      </c>
      <c r="P1750">
        <f t="shared" si="137"/>
        <v>59.41</v>
      </c>
      <c r="Q1750" s="10" t="s">
        <v>8314</v>
      </c>
      <c r="R1750" t="s">
        <v>8315</v>
      </c>
      <c r="S1750" s="14">
        <f t="shared" si="138"/>
        <v>42292.435532407413</v>
      </c>
      <c r="T1750" s="14">
        <f t="shared" si="139"/>
        <v>42733.827349537038</v>
      </c>
      <c r="U1750">
        <f t="shared" si="135"/>
        <v>2015</v>
      </c>
    </row>
    <row r="1751" spans="1:21" ht="45" hidden="1" x14ac:dyDescent="0.25">
      <c r="A1751">
        <v>1748</v>
      </c>
      <c r="B1751" s="3" t="s">
        <v>1749</v>
      </c>
      <c r="C1751" s="3" t="s">
        <v>5858</v>
      </c>
      <c r="D1751" s="6">
        <v>50000</v>
      </c>
      <c r="E1751" s="8">
        <v>64974</v>
      </c>
      <c r="F1751" t="s">
        <v>8218</v>
      </c>
      <c r="G1751" t="s">
        <v>8228</v>
      </c>
      <c r="H1751" t="s">
        <v>8250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8283</v>
      </c>
      <c r="O1751">
        <f t="shared" si="136"/>
        <v>130</v>
      </c>
      <c r="P1751">
        <f t="shared" si="137"/>
        <v>358.97</v>
      </c>
      <c r="Q1751" s="10" t="s">
        <v>8314</v>
      </c>
      <c r="R1751" t="s">
        <v>8315</v>
      </c>
      <c r="S1751" s="14">
        <f t="shared" si="138"/>
        <v>42219.950729166667</v>
      </c>
      <c r="T1751" s="14">
        <f t="shared" si="139"/>
        <v>42505.955925925926</v>
      </c>
      <c r="U1751">
        <f t="shared" si="135"/>
        <v>2015</v>
      </c>
    </row>
    <row r="1752" spans="1:21" ht="45" hidden="1" x14ac:dyDescent="0.25">
      <c r="A1752">
        <v>1749</v>
      </c>
      <c r="B1752" s="3" t="s">
        <v>1750</v>
      </c>
      <c r="C1752" s="3" t="s">
        <v>5859</v>
      </c>
      <c r="D1752" s="6">
        <v>10050</v>
      </c>
      <c r="E1752" s="8">
        <v>12410.5</v>
      </c>
      <c r="F1752" t="s">
        <v>8218</v>
      </c>
      <c r="G1752" t="s">
        <v>8242</v>
      </c>
      <c r="H1752" t="s">
        <v>8248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8283</v>
      </c>
      <c r="O1752">
        <f t="shared" si="136"/>
        <v>123</v>
      </c>
      <c r="P1752">
        <f t="shared" si="137"/>
        <v>94.74</v>
      </c>
      <c r="Q1752" s="10" t="s">
        <v>8314</v>
      </c>
      <c r="R1752" t="s">
        <v>8315</v>
      </c>
      <c r="S1752" s="14">
        <f t="shared" si="138"/>
        <v>42758.975937499999</v>
      </c>
      <c r="T1752" s="14">
        <f t="shared" si="139"/>
        <v>42068.829039351855</v>
      </c>
      <c r="U1752">
        <f t="shared" si="135"/>
        <v>2017</v>
      </c>
    </row>
    <row r="1753" spans="1:21" ht="60" hidden="1" x14ac:dyDescent="0.25">
      <c r="A1753">
        <v>1750</v>
      </c>
      <c r="B1753" s="3" t="s">
        <v>1751</v>
      </c>
      <c r="C1753" s="3" t="s">
        <v>5860</v>
      </c>
      <c r="D1753" s="6">
        <v>5000</v>
      </c>
      <c r="E1753" s="8">
        <v>10081</v>
      </c>
      <c r="F1753" t="s">
        <v>8218</v>
      </c>
      <c r="G1753" t="s">
        <v>8223</v>
      </c>
      <c r="H1753" t="s">
        <v>8245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8283</v>
      </c>
      <c r="O1753">
        <f t="shared" si="136"/>
        <v>202</v>
      </c>
      <c r="P1753">
        <f t="shared" si="137"/>
        <v>80.650000000000006</v>
      </c>
      <c r="Q1753" s="10" t="s">
        <v>8314</v>
      </c>
      <c r="R1753" t="s">
        <v>8315</v>
      </c>
      <c r="S1753" s="14">
        <f t="shared" si="138"/>
        <v>42454.836851851855</v>
      </c>
      <c r="T1753" s="14">
        <f t="shared" si="139"/>
        <v>42405.67260416667</v>
      </c>
      <c r="U1753">
        <f t="shared" si="135"/>
        <v>2016</v>
      </c>
    </row>
    <row r="1754" spans="1:21" ht="30" hidden="1" x14ac:dyDescent="0.25">
      <c r="A1754">
        <v>1751</v>
      </c>
      <c r="B1754" s="3" t="s">
        <v>1752</v>
      </c>
      <c r="C1754" s="3" t="s">
        <v>5861</v>
      </c>
      <c r="D1754" s="6">
        <v>10000</v>
      </c>
      <c r="E1754" s="8">
        <v>10290</v>
      </c>
      <c r="F1754" t="s">
        <v>8218</v>
      </c>
      <c r="G1754" t="s">
        <v>8223</v>
      </c>
      <c r="H1754" t="s">
        <v>8245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8283</v>
      </c>
      <c r="O1754">
        <f t="shared" si="136"/>
        <v>103</v>
      </c>
      <c r="P1754">
        <f t="shared" si="137"/>
        <v>168.69</v>
      </c>
      <c r="Q1754" s="10" t="s">
        <v>8314</v>
      </c>
      <c r="R1754" t="s">
        <v>8315</v>
      </c>
      <c r="S1754" s="14">
        <f t="shared" si="138"/>
        <v>42052.7815162037</v>
      </c>
      <c r="T1754" s="14">
        <f t="shared" si="139"/>
        <v>42209.567824074074</v>
      </c>
      <c r="U1754">
        <f t="shared" si="135"/>
        <v>2015</v>
      </c>
    </row>
    <row r="1755" spans="1:21" ht="45" hidden="1" x14ac:dyDescent="0.25">
      <c r="A1755">
        <v>1752</v>
      </c>
      <c r="B1755" s="3" t="s">
        <v>1753</v>
      </c>
      <c r="C1755" s="3" t="s">
        <v>5862</v>
      </c>
      <c r="D1755" s="6">
        <v>1200</v>
      </c>
      <c r="E1755" s="8">
        <v>3122</v>
      </c>
      <c r="F1755" t="s">
        <v>8218</v>
      </c>
      <c r="G1755" t="s">
        <v>8224</v>
      </c>
      <c r="H1755" t="s">
        <v>8246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8283</v>
      </c>
      <c r="O1755">
        <f t="shared" si="136"/>
        <v>260</v>
      </c>
      <c r="P1755">
        <f t="shared" si="137"/>
        <v>34.69</v>
      </c>
      <c r="Q1755" s="10" t="s">
        <v>8314</v>
      </c>
      <c r="R1755" t="s">
        <v>8315</v>
      </c>
      <c r="S1755" s="14">
        <f t="shared" si="138"/>
        <v>42627.253263888888</v>
      </c>
      <c r="T1755" s="14">
        <f t="shared" si="139"/>
        <v>42410.982002314813</v>
      </c>
      <c r="U1755">
        <f t="shared" si="135"/>
        <v>2016</v>
      </c>
    </row>
    <row r="1756" spans="1:21" ht="45" hidden="1" x14ac:dyDescent="0.25">
      <c r="A1756">
        <v>1753</v>
      </c>
      <c r="B1756" s="3" t="s">
        <v>1754</v>
      </c>
      <c r="C1756" s="3" t="s">
        <v>5863</v>
      </c>
      <c r="D1756" s="6">
        <v>15000</v>
      </c>
      <c r="E1756" s="8">
        <v>16200</v>
      </c>
      <c r="F1756" t="s">
        <v>8218</v>
      </c>
      <c r="G1756" t="s">
        <v>8231</v>
      </c>
      <c r="H1756" t="s">
        <v>8252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8283</v>
      </c>
      <c r="O1756">
        <f t="shared" si="136"/>
        <v>108</v>
      </c>
      <c r="P1756">
        <f t="shared" si="137"/>
        <v>462.86</v>
      </c>
      <c r="Q1756" s="10" t="s">
        <v>8314</v>
      </c>
      <c r="R1756" t="s">
        <v>8315</v>
      </c>
      <c r="S1756" s="14">
        <f t="shared" si="138"/>
        <v>42420.74962962963</v>
      </c>
      <c r="T1756" s="14">
        <f t="shared" si="139"/>
        <v>42636.868518518517</v>
      </c>
      <c r="U1756">
        <f t="shared" si="135"/>
        <v>2016</v>
      </c>
    </row>
    <row r="1757" spans="1:21" ht="60" hidden="1" x14ac:dyDescent="0.25">
      <c r="A1757">
        <v>1754</v>
      </c>
      <c r="B1757" s="3" t="s">
        <v>1755</v>
      </c>
      <c r="C1757" s="3" t="s">
        <v>5864</v>
      </c>
      <c r="D1757" s="6">
        <v>8500</v>
      </c>
      <c r="E1757" s="8">
        <v>9395</v>
      </c>
      <c r="F1757" t="s">
        <v>8218</v>
      </c>
      <c r="G1757" t="s">
        <v>8228</v>
      </c>
      <c r="H1757" t="s">
        <v>8250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8283</v>
      </c>
      <c r="O1757">
        <f t="shared" si="136"/>
        <v>111</v>
      </c>
      <c r="P1757">
        <f t="shared" si="137"/>
        <v>104.39</v>
      </c>
      <c r="Q1757" s="10" t="s">
        <v>8314</v>
      </c>
      <c r="R1757" t="s">
        <v>8315</v>
      </c>
      <c r="S1757" s="14">
        <f t="shared" si="138"/>
        <v>42067.876770833333</v>
      </c>
      <c r="T1757" s="14">
        <f t="shared" si="139"/>
        <v>41825.485868055555</v>
      </c>
      <c r="U1757">
        <f t="shared" si="135"/>
        <v>2015</v>
      </c>
    </row>
    <row r="1758" spans="1:21" ht="60" hidden="1" x14ac:dyDescent="0.25">
      <c r="A1758">
        <v>1755</v>
      </c>
      <c r="B1758" s="3" t="s">
        <v>1756</v>
      </c>
      <c r="C1758" s="3" t="s">
        <v>5865</v>
      </c>
      <c r="D1758" s="6">
        <v>25</v>
      </c>
      <c r="E1758" s="8">
        <v>30</v>
      </c>
      <c r="F1758" t="s">
        <v>8218</v>
      </c>
      <c r="G1758" t="s">
        <v>8223</v>
      </c>
      <c r="H1758" t="s">
        <v>8245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8283</v>
      </c>
      <c r="O1758">
        <f t="shared" si="136"/>
        <v>120</v>
      </c>
      <c r="P1758">
        <f t="shared" si="137"/>
        <v>7.5</v>
      </c>
      <c r="Q1758" s="10" t="s">
        <v>8314</v>
      </c>
      <c r="R1758" t="s">
        <v>8315</v>
      </c>
      <c r="S1758" s="14">
        <f t="shared" si="138"/>
        <v>42252.788900462961</v>
      </c>
      <c r="T1758" s="14">
        <f t="shared" si="139"/>
        <v>41834.980462962965</v>
      </c>
      <c r="U1758">
        <f t="shared" si="135"/>
        <v>2015</v>
      </c>
    </row>
    <row r="1759" spans="1:21" ht="45" hidden="1" x14ac:dyDescent="0.25">
      <c r="A1759">
        <v>1756</v>
      </c>
      <c r="B1759" s="3" t="s">
        <v>1757</v>
      </c>
      <c r="C1759" s="3" t="s">
        <v>5866</v>
      </c>
      <c r="D1759" s="6">
        <v>5500</v>
      </c>
      <c r="E1759" s="8">
        <v>5655.6</v>
      </c>
      <c r="F1759" t="s">
        <v>8218</v>
      </c>
      <c r="G1759" t="s">
        <v>8223</v>
      </c>
      <c r="H1759" t="s">
        <v>8245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8283</v>
      </c>
      <c r="O1759">
        <f t="shared" si="136"/>
        <v>103</v>
      </c>
      <c r="P1759">
        <f t="shared" si="137"/>
        <v>47.13</v>
      </c>
      <c r="Q1759" s="10" t="s">
        <v>8314</v>
      </c>
      <c r="R1759" t="s">
        <v>8315</v>
      </c>
      <c r="S1759" s="14">
        <f t="shared" si="138"/>
        <v>42571.167465277773</v>
      </c>
      <c r="T1759" s="14">
        <f t="shared" si="139"/>
        <v>41855.859814814816</v>
      </c>
      <c r="U1759">
        <f t="shared" si="135"/>
        <v>2016</v>
      </c>
    </row>
    <row r="1760" spans="1:21" ht="45" hidden="1" x14ac:dyDescent="0.25">
      <c r="A1760">
        <v>1757</v>
      </c>
      <c r="B1760" s="3" t="s">
        <v>1758</v>
      </c>
      <c r="C1760" s="3" t="s">
        <v>5867</v>
      </c>
      <c r="D1760" s="6">
        <v>5000</v>
      </c>
      <c r="E1760" s="8">
        <v>5800</v>
      </c>
      <c r="F1760" t="s">
        <v>8218</v>
      </c>
      <c r="G1760" t="s">
        <v>8223</v>
      </c>
      <c r="H1760" t="s">
        <v>8245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8283</v>
      </c>
      <c r="O1760">
        <f t="shared" si="136"/>
        <v>116</v>
      </c>
      <c r="P1760">
        <f t="shared" si="137"/>
        <v>414.29</v>
      </c>
      <c r="Q1760" s="10" t="s">
        <v>8314</v>
      </c>
      <c r="R1760" t="s">
        <v>8315</v>
      </c>
      <c r="S1760" s="14">
        <f t="shared" si="138"/>
        <v>42733.827349537038</v>
      </c>
      <c r="T1760" s="14">
        <f t="shared" si="139"/>
        <v>41824.658379629633</v>
      </c>
      <c r="U1760">
        <f t="shared" si="135"/>
        <v>2016</v>
      </c>
    </row>
    <row r="1761" spans="1:21" ht="60" hidden="1" x14ac:dyDescent="0.25">
      <c r="A1761">
        <v>1758</v>
      </c>
      <c r="B1761" s="3" t="s">
        <v>1759</v>
      </c>
      <c r="C1761" s="3" t="s">
        <v>5868</v>
      </c>
      <c r="D1761" s="6">
        <v>1000</v>
      </c>
      <c r="E1761" s="8">
        <v>1147</v>
      </c>
      <c r="F1761" t="s">
        <v>8218</v>
      </c>
      <c r="G1761" t="s">
        <v>8223</v>
      </c>
      <c r="H1761" t="s">
        <v>8245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8283</v>
      </c>
      <c r="O1761">
        <f t="shared" si="136"/>
        <v>115</v>
      </c>
      <c r="P1761">
        <f t="shared" si="137"/>
        <v>42.48</v>
      </c>
      <c r="Q1761" s="10" t="s">
        <v>8314</v>
      </c>
      <c r="R1761" t="s">
        <v>8315</v>
      </c>
      <c r="S1761" s="14">
        <f t="shared" si="138"/>
        <v>42505.955925925926</v>
      </c>
      <c r="T1761" s="14">
        <f t="shared" si="139"/>
        <v>41849.560694444444</v>
      </c>
      <c r="U1761">
        <f t="shared" si="135"/>
        <v>2016</v>
      </c>
    </row>
    <row r="1762" spans="1:21" ht="30" hidden="1" x14ac:dyDescent="0.25">
      <c r="A1762">
        <v>1759</v>
      </c>
      <c r="B1762" s="3" t="s">
        <v>1760</v>
      </c>
      <c r="C1762" s="3" t="s">
        <v>5869</v>
      </c>
      <c r="D1762" s="6">
        <v>5000</v>
      </c>
      <c r="E1762" s="8">
        <v>5330</v>
      </c>
      <c r="F1762" t="s">
        <v>8218</v>
      </c>
      <c r="G1762" t="s">
        <v>8223</v>
      </c>
      <c r="H1762" t="s">
        <v>8245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8283</v>
      </c>
      <c r="O1762">
        <f t="shared" si="136"/>
        <v>107</v>
      </c>
      <c r="P1762">
        <f t="shared" si="137"/>
        <v>108.78</v>
      </c>
      <c r="Q1762" s="10" t="s">
        <v>8314</v>
      </c>
      <c r="R1762" t="s">
        <v>8315</v>
      </c>
      <c r="S1762" s="14">
        <f t="shared" si="138"/>
        <v>42068.829039351855</v>
      </c>
      <c r="T1762" s="14">
        <f t="shared" si="139"/>
        <v>41987.818969907406</v>
      </c>
      <c r="U1762">
        <f t="shared" si="135"/>
        <v>2015</v>
      </c>
    </row>
    <row r="1763" spans="1:21" ht="60" hidden="1" x14ac:dyDescent="0.25">
      <c r="A1763">
        <v>1760</v>
      </c>
      <c r="B1763" s="3" t="s">
        <v>1761</v>
      </c>
      <c r="C1763" s="3" t="s">
        <v>5870</v>
      </c>
      <c r="D1763" s="6">
        <v>5000</v>
      </c>
      <c r="E1763" s="8">
        <v>8272</v>
      </c>
      <c r="F1763" t="s">
        <v>8218</v>
      </c>
      <c r="G1763" t="s">
        <v>8223</v>
      </c>
      <c r="H1763" t="s">
        <v>8245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8283</v>
      </c>
      <c r="O1763">
        <f t="shared" si="136"/>
        <v>165</v>
      </c>
      <c r="P1763">
        <f t="shared" si="137"/>
        <v>81.099999999999994</v>
      </c>
      <c r="Q1763" s="10" t="s">
        <v>8314</v>
      </c>
      <c r="R1763" t="s">
        <v>8315</v>
      </c>
      <c r="S1763" s="14">
        <f t="shared" si="138"/>
        <v>42405.67260416667</v>
      </c>
      <c r="T1763" s="14">
        <f t="shared" si="139"/>
        <v>41891.780023148152</v>
      </c>
      <c r="U1763">
        <f t="shared" si="135"/>
        <v>2016</v>
      </c>
    </row>
    <row r="1764" spans="1:21" ht="30" hidden="1" x14ac:dyDescent="0.25">
      <c r="A1764">
        <v>1761</v>
      </c>
      <c r="B1764" s="3" t="s">
        <v>1762</v>
      </c>
      <c r="C1764" s="3" t="s">
        <v>5871</v>
      </c>
      <c r="D1764" s="6">
        <v>100</v>
      </c>
      <c r="E1764" s="8">
        <v>155</v>
      </c>
      <c r="F1764" t="s">
        <v>8218</v>
      </c>
      <c r="G1764" t="s">
        <v>8224</v>
      </c>
      <c r="H1764" t="s">
        <v>8246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8283</v>
      </c>
      <c r="O1764">
        <f t="shared" si="136"/>
        <v>155</v>
      </c>
      <c r="P1764">
        <f t="shared" si="137"/>
        <v>51.67</v>
      </c>
      <c r="Q1764" s="10" t="s">
        <v>8314</v>
      </c>
      <c r="R1764" t="s">
        <v>8315</v>
      </c>
      <c r="S1764" s="14">
        <f t="shared" si="138"/>
        <v>42209.567824074074</v>
      </c>
      <c r="T1764" s="14">
        <f t="shared" si="139"/>
        <v>41905.979629629634</v>
      </c>
      <c r="U1764">
        <f t="shared" si="135"/>
        <v>2015</v>
      </c>
    </row>
    <row r="1765" spans="1:21" ht="30" hidden="1" x14ac:dyDescent="0.25">
      <c r="A1765">
        <v>1762</v>
      </c>
      <c r="B1765" s="3" t="s">
        <v>1763</v>
      </c>
      <c r="C1765" s="3" t="s">
        <v>5872</v>
      </c>
      <c r="D1765" s="6">
        <v>100</v>
      </c>
      <c r="E1765" s="8">
        <v>885</v>
      </c>
      <c r="F1765" t="s">
        <v>8218</v>
      </c>
      <c r="G1765" t="s">
        <v>8223</v>
      </c>
      <c r="H1765" t="s">
        <v>8245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8283</v>
      </c>
      <c r="O1765">
        <f t="shared" si="136"/>
        <v>885</v>
      </c>
      <c r="P1765">
        <f t="shared" si="137"/>
        <v>35.4</v>
      </c>
      <c r="Q1765" s="10" t="s">
        <v>8314</v>
      </c>
      <c r="R1765" t="s">
        <v>8315</v>
      </c>
      <c r="S1765" s="14">
        <f t="shared" si="138"/>
        <v>42410.982002314813</v>
      </c>
      <c r="T1765" s="14">
        <f t="shared" si="139"/>
        <v>41766.718009259261</v>
      </c>
      <c r="U1765">
        <f t="shared" si="135"/>
        <v>2016</v>
      </c>
    </row>
    <row r="1766" spans="1:21" ht="60" hidden="1" x14ac:dyDescent="0.25">
      <c r="A1766">
        <v>1763</v>
      </c>
      <c r="B1766" s="3" t="s">
        <v>1764</v>
      </c>
      <c r="C1766" s="3" t="s">
        <v>5873</v>
      </c>
      <c r="D1766" s="6">
        <v>12000</v>
      </c>
      <c r="E1766" s="8">
        <v>12229</v>
      </c>
      <c r="F1766" t="s">
        <v>8218</v>
      </c>
      <c r="G1766" t="s">
        <v>8223</v>
      </c>
      <c r="H1766" t="s">
        <v>8245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8283</v>
      </c>
      <c r="O1766">
        <f t="shared" si="136"/>
        <v>102</v>
      </c>
      <c r="P1766">
        <f t="shared" si="137"/>
        <v>103.64</v>
      </c>
      <c r="Q1766" s="10" t="s">
        <v>8314</v>
      </c>
      <c r="R1766" t="s">
        <v>8315</v>
      </c>
      <c r="S1766" s="14">
        <f t="shared" si="138"/>
        <v>42636.868518518517</v>
      </c>
      <c r="T1766" s="14">
        <f t="shared" si="139"/>
        <v>41978.760393518518</v>
      </c>
      <c r="U1766">
        <f t="shared" si="135"/>
        <v>2016</v>
      </c>
    </row>
    <row r="1767" spans="1:21" ht="60" hidden="1" x14ac:dyDescent="0.25">
      <c r="A1767">
        <v>1764</v>
      </c>
      <c r="B1767" s="3" t="s">
        <v>1765</v>
      </c>
      <c r="C1767" s="3" t="s">
        <v>5874</v>
      </c>
      <c r="D1767" s="6">
        <v>11000</v>
      </c>
      <c r="E1767" s="8">
        <v>2156</v>
      </c>
      <c r="F1767" t="s">
        <v>8220</v>
      </c>
      <c r="G1767" t="s">
        <v>8224</v>
      </c>
      <c r="H1767" t="s">
        <v>8246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8283</v>
      </c>
      <c r="O1767">
        <f t="shared" si="136"/>
        <v>20</v>
      </c>
      <c r="P1767">
        <f t="shared" si="137"/>
        <v>55.28</v>
      </c>
      <c r="Q1767" s="10" t="s">
        <v>8314</v>
      </c>
      <c r="R1767" t="s">
        <v>8315</v>
      </c>
      <c r="S1767" s="14">
        <f t="shared" si="138"/>
        <v>41825.485868055555</v>
      </c>
      <c r="T1767" s="14">
        <f t="shared" si="139"/>
        <v>41930.218657407408</v>
      </c>
      <c r="U1767">
        <f t="shared" si="135"/>
        <v>2014</v>
      </c>
    </row>
    <row r="1768" spans="1:21" ht="60" hidden="1" x14ac:dyDescent="0.25">
      <c r="A1768">
        <v>1765</v>
      </c>
      <c r="B1768" s="3" t="s">
        <v>1766</v>
      </c>
      <c r="C1768" s="3" t="s">
        <v>5875</v>
      </c>
      <c r="D1768" s="6">
        <v>12500</v>
      </c>
      <c r="E1768" s="8">
        <v>7433.48</v>
      </c>
      <c r="F1768" t="s">
        <v>8220</v>
      </c>
      <c r="G1768" t="s">
        <v>8223</v>
      </c>
      <c r="H1768" t="s">
        <v>8245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8283</v>
      </c>
      <c r="O1768">
        <f t="shared" si="136"/>
        <v>59</v>
      </c>
      <c r="P1768">
        <f t="shared" si="137"/>
        <v>72.17</v>
      </c>
      <c r="Q1768" s="10" t="s">
        <v>8314</v>
      </c>
      <c r="R1768" t="s">
        <v>8315</v>
      </c>
      <c r="S1768" s="14">
        <f t="shared" si="138"/>
        <v>41834.980462962965</v>
      </c>
      <c r="T1768" s="14">
        <f t="shared" si="139"/>
        <v>41891.976388888892</v>
      </c>
      <c r="U1768">
        <f t="shared" si="135"/>
        <v>2014</v>
      </c>
    </row>
    <row r="1769" spans="1:21" ht="30" hidden="1" x14ac:dyDescent="0.25">
      <c r="A1769">
        <v>1766</v>
      </c>
      <c r="B1769" s="3" t="s">
        <v>1767</v>
      </c>
      <c r="C1769" s="3" t="s">
        <v>5876</v>
      </c>
      <c r="D1769" s="6">
        <v>1500</v>
      </c>
      <c r="E1769" s="8">
        <v>0</v>
      </c>
      <c r="F1769" t="s">
        <v>8220</v>
      </c>
      <c r="G1769" t="s">
        <v>8225</v>
      </c>
      <c r="H1769" t="s">
        <v>8247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8283</v>
      </c>
      <c r="O1769">
        <f t="shared" si="136"/>
        <v>0</v>
      </c>
      <c r="P1769">
        <f t="shared" si="137"/>
        <v>0</v>
      </c>
      <c r="Q1769" s="10" t="s">
        <v>8314</v>
      </c>
      <c r="R1769" t="s">
        <v>8315</v>
      </c>
      <c r="S1769" s="14">
        <f t="shared" si="138"/>
        <v>41855.859814814816</v>
      </c>
      <c r="T1769" s="14">
        <f t="shared" si="139"/>
        <v>41905.95684027778</v>
      </c>
      <c r="U1769">
        <f t="shared" si="135"/>
        <v>2014</v>
      </c>
    </row>
    <row r="1770" spans="1:21" ht="45" hidden="1" x14ac:dyDescent="0.25">
      <c r="A1770">
        <v>1767</v>
      </c>
      <c r="B1770" s="3" t="s">
        <v>1768</v>
      </c>
      <c r="C1770" s="3" t="s">
        <v>5877</v>
      </c>
      <c r="D1770" s="6">
        <v>5000</v>
      </c>
      <c r="E1770" s="8">
        <v>2286</v>
      </c>
      <c r="F1770" t="s">
        <v>8220</v>
      </c>
      <c r="G1770" t="s">
        <v>8223</v>
      </c>
      <c r="H1770" t="s">
        <v>8245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8283</v>
      </c>
      <c r="O1770">
        <f t="shared" si="136"/>
        <v>46</v>
      </c>
      <c r="P1770">
        <f t="shared" si="137"/>
        <v>58.62</v>
      </c>
      <c r="Q1770" s="10" t="s">
        <v>8314</v>
      </c>
      <c r="R1770" t="s">
        <v>8315</v>
      </c>
      <c r="S1770" s="14">
        <f t="shared" si="138"/>
        <v>41824.658379629633</v>
      </c>
      <c r="T1770" s="14">
        <f t="shared" si="139"/>
        <v>42025.357094907406</v>
      </c>
      <c r="U1770">
        <f t="shared" si="135"/>
        <v>2014</v>
      </c>
    </row>
    <row r="1771" spans="1:21" ht="45" hidden="1" x14ac:dyDescent="0.25">
      <c r="A1771">
        <v>1768</v>
      </c>
      <c r="B1771" s="3" t="s">
        <v>1769</v>
      </c>
      <c r="C1771" s="3" t="s">
        <v>5878</v>
      </c>
      <c r="D1771" s="6">
        <v>5000</v>
      </c>
      <c r="E1771" s="8">
        <v>187</v>
      </c>
      <c r="F1771" t="s">
        <v>8220</v>
      </c>
      <c r="G1771" t="s">
        <v>8223</v>
      </c>
      <c r="H1771" t="s">
        <v>8245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8283</v>
      </c>
      <c r="O1771">
        <f t="shared" si="136"/>
        <v>4</v>
      </c>
      <c r="P1771">
        <f t="shared" si="137"/>
        <v>12.47</v>
      </c>
      <c r="Q1771" s="10" t="s">
        <v>8314</v>
      </c>
      <c r="R1771" t="s">
        <v>8315</v>
      </c>
      <c r="S1771" s="14">
        <f t="shared" si="138"/>
        <v>41849.560694444444</v>
      </c>
      <c r="T1771" s="14">
        <f t="shared" si="139"/>
        <v>42045.86336805555</v>
      </c>
      <c r="U1771">
        <f t="shared" si="135"/>
        <v>2014</v>
      </c>
    </row>
    <row r="1772" spans="1:21" ht="45" hidden="1" x14ac:dyDescent="0.25">
      <c r="A1772">
        <v>1769</v>
      </c>
      <c r="B1772" s="3" t="s">
        <v>1770</v>
      </c>
      <c r="C1772" s="3" t="s">
        <v>5879</v>
      </c>
      <c r="D1772" s="6">
        <v>40000</v>
      </c>
      <c r="E1772" s="8">
        <v>1081</v>
      </c>
      <c r="F1772" t="s">
        <v>8220</v>
      </c>
      <c r="G1772" t="s">
        <v>8223</v>
      </c>
      <c r="H1772" t="s">
        <v>8245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8283</v>
      </c>
      <c r="O1772">
        <f t="shared" si="136"/>
        <v>3</v>
      </c>
      <c r="P1772">
        <f t="shared" si="137"/>
        <v>49.14</v>
      </c>
      <c r="Q1772" s="10" t="s">
        <v>8314</v>
      </c>
      <c r="R1772" t="s">
        <v>8315</v>
      </c>
      <c r="S1772" s="14">
        <f t="shared" si="138"/>
        <v>41987.818969907406</v>
      </c>
      <c r="T1772" s="14">
        <f t="shared" si="139"/>
        <v>42585.691898148143</v>
      </c>
      <c r="U1772">
        <f t="shared" si="135"/>
        <v>2014</v>
      </c>
    </row>
    <row r="1773" spans="1:21" ht="60" hidden="1" x14ac:dyDescent="0.25">
      <c r="A1773">
        <v>1770</v>
      </c>
      <c r="B1773" s="3" t="s">
        <v>1771</v>
      </c>
      <c r="C1773" s="3" t="s">
        <v>5880</v>
      </c>
      <c r="D1773" s="6">
        <v>24500</v>
      </c>
      <c r="E1773" s="8">
        <v>13846</v>
      </c>
      <c r="F1773" t="s">
        <v>8220</v>
      </c>
      <c r="G1773" t="s">
        <v>8223</v>
      </c>
      <c r="H1773" t="s">
        <v>8245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8283</v>
      </c>
      <c r="O1773">
        <f t="shared" si="136"/>
        <v>57</v>
      </c>
      <c r="P1773">
        <f t="shared" si="137"/>
        <v>150.5</v>
      </c>
      <c r="Q1773" s="10" t="s">
        <v>8314</v>
      </c>
      <c r="R1773" t="s">
        <v>8315</v>
      </c>
      <c r="S1773" s="14">
        <f t="shared" si="138"/>
        <v>41891.780023148152</v>
      </c>
      <c r="T1773" s="14">
        <f t="shared" si="139"/>
        <v>42493.600810185191</v>
      </c>
      <c r="U1773">
        <f t="shared" si="135"/>
        <v>2014</v>
      </c>
    </row>
    <row r="1774" spans="1:21" ht="60" hidden="1" x14ac:dyDescent="0.25">
      <c r="A1774">
        <v>1771</v>
      </c>
      <c r="B1774" s="3" t="s">
        <v>1772</v>
      </c>
      <c r="C1774" s="3" t="s">
        <v>5881</v>
      </c>
      <c r="D1774" s="6">
        <v>4200</v>
      </c>
      <c r="E1774" s="8">
        <v>895</v>
      </c>
      <c r="F1774" t="s">
        <v>8220</v>
      </c>
      <c r="G1774" t="s">
        <v>8224</v>
      </c>
      <c r="H1774" t="s">
        <v>8246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8283</v>
      </c>
      <c r="O1774">
        <f t="shared" si="136"/>
        <v>21</v>
      </c>
      <c r="P1774">
        <f t="shared" si="137"/>
        <v>35.799999999999997</v>
      </c>
      <c r="Q1774" s="10" t="s">
        <v>8314</v>
      </c>
      <c r="R1774" t="s">
        <v>8315</v>
      </c>
      <c r="S1774" s="14">
        <f t="shared" si="138"/>
        <v>41905.979629629634</v>
      </c>
      <c r="T1774" s="14">
        <f t="shared" si="139"/>
        <v>42597.617418981477</v>
      </c>
      <c r="U1774">
        <f t="shared" si="135"/>
        <v>2014</v>
      </c>
    </row>
    <row r="1775" spans="1:21" ht="45" hidden="1" x14ac:dyDescent="0.25">
      <c r="A1775">
        <v>1772</v>
      </c>
      <c r="B1775" s="3" t="s">
        <v>1773</v>
      </c>
      <c r="C1775" s="3" t="s">
        <v>5882</v>
      </c>
      <c r="D1775" s="6">
        <v>5500</v>
      </c>
      <c r="E1775" s="8">
        <v>858</v>
      </c>
      <c r="F1775" t="s">
        <v>8220</v>
      </c>
      <c r="G1775" t="s">
        <v>8224</v>
      </c>
      <c r="H1775" t="s">
        <v>8246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16</v>
      </c>
      <c r="P1775">
        <f t="shared" si="137"/>
        <v>45.16</v>
      </c>
      <c r="Q1775" s="10" t="s">
        <v>8314</v>
      </c>
      <c r="R1775" t="s">
        <v>8315</v>
      </c>
      <c r="S1775" s="14">
        <f t="shared" si="138"/>
        <v>41766.718009259261</v>
      </c>
      <c r="T1775" s="14">
        <f t="shared" si="139"/>
        <v>42388.575104166666</v>
      </c>
      <c r="U1775">
        <f t="shared" si="135"/>
        <v>2014</v>
      </c>
    </row>
    <row r="1776" spans="1:21" ht="60" hidden="1" x14ac:dyDescent="0.25">
      <c r="A1776">
        <v>1773</v>
      </c>
      <c r="B1776" s="3" t="s">
        <v>1774</v>
      </c>
      <c r="C1776" s="3" t="s">
        <v>5883</v>
      </c>
      <c r="D1776" s="6">
        <v>30000</v>
      </c>
      <c r="E1776" s="8">
        <v>1877</v>
      </c>
      <c r="F1776" t="s">
        <v>8220</v>
      </c>
      <c r="G1776" t="s">
        <v>8223</v>
      </c>
      <c r="H1776" t="s">
        <v>8245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8283</v>
      </c>
      <c r="O1776">
        <f t="shared" si="136"/>
        <v>6</v>
      </c>
      <c r="P1776">
        <f t="shared" si="137"/>
        <v>98.79</v>
      </c>
      <c r="Q1776" s="10" t="s">
        <v>8314</v>
      </c>
      <c r="R1776" t="s">
        <v>8315</v>
      </c>
      <c r="S1776" s="14">
        <f t="shared" si="138"/>
        <v>41978.760393518518</v>
      </c>
      <c r="T1776" s="14">
        <f t="shared" si="139"/>
        <v>42115.949976851851</v>
      </c>
      <c r="U1776">
        <f t="shared" si="135"/>
        <v>2014</v>
      </c>
    </row>
    <row r="1777" spans="1:21" ht="60" hidden="1" x14ac:dyDescent="0.25">
      <c r="A1777">
        <v>1774</v>
      </c>
      <c r="B1777" s="3" t="s">
        <v>1775</v>
      </c>
      <c r="C1777" s="3" t="s">
        <v>5884</v>
      </c>
      <c r="D1777" s="6">
        <v>2500</v>
      </c>
      <c r="E1777" s="8">
        <v>1148</v>
      </c>
      <c r="F1777" t="s">
        <v>8220</v>
      </c>
      <c r="G1777" t="s">
        <v>8223</v>
      </c>
      <c r="H1777" t="s">
        <v>8245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8283</v>
      </c>
      <c r="O1777">
        <f t="shared" si="136"/>
        <v>46</v>
      </c>
      <c r="P1777">
        <f t="shared" si="137"/>
        <v>88.31</v>
      </c>
      <c r="Q1777" s="10" t="s">
        <v>8314</v>
      </c>
      <c r="R1777" t="s">
        <v>8315</v>
      </c>
      <c r="S1777" s="14">
        <f t="shared" si="138"/>
        <v>41930.218657407408</v>
      </c>
      <c r="T1777" s="14">
        <f t="shared" si="139"/>
        <v>42003.655555555553</v>
      </c>
      <c r="U1777">
        <f t="shared" si="135"/>
        <v>2014</v>
      </c>
    </row>
    <row r="1778" spans="1:21" ht="45" hidden="1" x14ac:dyDescent="0.25">
      <c r="A1778">
        <v>1775</v>
      </c>
      <c r="B1778" s="3" t="s">
        <v>1776</v>
      </c>
      <c r="C1778" s="3" t="s">
        <v>5885</v>
      </c>
      <c r="D1778" s="6">
        <v>32500</v>
      </c>
      <c r="E1778" s="8">
        <v>21158</v>
      </c>
      <c r="F1778" t="s">
        <v>8220</v>
      </c>
      <c r="G1778" t="s">
        <v>8223</v>
      </c>
      <c r="H1778" t="s">
        <v>8245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8283</v>
      </c>
      <c r="O1778">
        <f t="shared" si="136"/>
        <v>65</v>
      </c>
      <c r="P1778">
        <f t="shared" si="137"/>
        <v>170.63</v>
      </c>
      <c r="Q1778" s="10" t="s">
        <v>8314</v>
      </c>
      <c r="R1778" t="s">
        <v>8315</v>
      </c>
      <c r="S1778" s="14">
        <f t="shared" si="138"/>
        <v>41891.976388888892</v>
      </c>
      <c r="T1778" s="14">
        <f t="shared" si="139"/>
        <v>41897.134895833333</v>
      </c>
      <c r="U1778">
        <f t="shared" si="135"/>
        <v>2014</v>
      </c>
    </row>
    <row r="1779" spans="1:21" ht="45" hidden="1" x14ac:dyDescent="0.25">
      <c r="A1779">
        <v>1776</v>
      </c>
      <c r="B1779" s="3" t="s">
        <v>1777</v>
      </c>
      <c r="C1779" s="3" t="s">
        <v>5886</v>
      </c>
      <c r="D1779" s="6">
        <v>5000</v>
      </c>
      <c r="E1779" s="8">
        <v>335</v>
      </c>
      <c r="F1779" t="s">
        <v>8220</v>
      </c>
      <c r="G1779" t="s">
        <v>8224</v>
      </c>
      <c r="H1779" t="s">
        <v>8246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8283</v>
      </c>
      <c r="O1779">
        <f t="shared" si="136"/>
        <v>7</v>
      </c>
      <c r="P1779">
        <f t="shared" si="137"/>
        <v>83.75</v>
      </c>
      <c r="Q1779" s="10" t="s">
        <v>8314</v>
      </c>
      <c r="R1779" t="s">
        <v>8315</v>
      </c>
      <c r="S1779" s="14">
        <f t="shared" si="138"/>
        <v>41905.95684027778</v>
      </c>
      <c r="T1779" s="14">
        <f t="shared" si="139"/>
        <v>41958.550659722227</v>
      </c>
      <c r="U1779">
        <f t="shared" si="135"/>
        <v>2014</v>
      </c>
    </row>
    <row r="1780" spans="1:21" ht="60" hidden="1" x14ac:dyDescent="0.25">
      <c r="A1780">
        <v>1777</v>
      </c>
      <c r="B1780" s="3" t="s">
        <v>1778</v>
      </c>
      <c r="C1780" s="3" t="s">
        <v>5887</v>
      </c>
      <c r="D1780" s="6">
        <v>4800</v>
      </c>
      <c r="E1780" s="8">
        <v>651</v>
      </c>
      <c r="F1780" t="s">
        <v>8220</v>
      </c>
      <c r="G1780" t="s">
        <v>8232</v>
      </c>
      <c r="H1780" t="s">
        <v>8248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8283</v>
      </c>
      <c r="O1780">
        <f t="shared" si="136"/>
        <v>14</v>
      </c>
      <c r="P1780">
        <f t="shared" si="137"/>
        <v>65.099999999999994</v>
      </c>
      <c r="Q1780" s="10" t="s">
        <v>8314</v>
      </c>
      <c r="R1780" t="s">
        <v>8315</v>
      </c>
      <c r="S1780" s="14">
        <f t="shared" si="138"/>
        <v>42025.357094907406</v>
      </c>
      <c r="T1780" s="14">
        <f t="shared" si="139"/>
        <v>42068.65552083333</v>
      </c>
      <c r="U1780">
        <f t="shared" si="135"/>
        <v>2015</v>
      </c>
    </row>
    <row r="1781" spans="1:21" ht="45" hidden="1" x14ac:dyDescent="0.25">
      <c r="A1781">
        <v>1778</v>
      </c>
      <c r="B1781" s="3" t="s">
        <v>1779</v>
      </c>
      <c r="C1781" s="3" t="s">
        <v>5888</v>
      </c>
      <c r="D1781" s="6">
        <v>50000</v>
      </c>
      <c r="E1781" s="8">
        <v>995</v>
      </c>
      <c r="F1781" t="s">
        <v>8220</v>
      </c>
      <c r="G1781" t="s">
        <v>8223</v>
      </c>
      <c r="H1781" t="s">
        <v>8245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8283</v>
      </c>
      <c r="O1781">
        <f t="shared" si="136"/>
        <v>2</v>
      </c>
      <c r="P1781">
        <f t="shared" si="137"/>
        <v>66.33</v>
      </c>
      <c r="Q1781" s="10" t="s">
        <v>8314</v>
      </c>
      <c r="R1781" t="s">
        <v>8315</v>
      </c>
      <c r="S1781" s="14">
        <f t="shared" si="138"/>
        <v>42045.86336805555</v>
      </c>
      <c r="T1781" s="14">
        <f t="shared" si="139"/>
        <v>41913.94840277778</v>
      </c>
      <c r="U1781">
        <f t="shared" si="135"/>
        <v>2015</v>
      </c>
    </row>
    <row r="1782" spans="1:21" ht="60" hidden="1" x14ac:dyDescent="0.25">
      <c r="A1782">
        <v>1779</v>
      </c>
      <c r="B1782" s="3" t="s">
        <v>1780</v>
      </c>
      <c r="C1782" s="3" t="s">
        <v>5889</v>
      </c>
      <c r="D1782" s="6">
        <v>11000</v>
      </c>
      <c r="E1782" s="8">
        <v>3986</v>
      </c>
      <c r="F1782" t="s">
        <v>8220</v>
      </c>
      <c r="G1782" t="s">
        <v>8223</v>
      </c>
      <c r="H1782" t="s">
        <v>8245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8283</v>
      </c>
      <c r="O1782">
        <f t="shared" si="136"/>
        <v>36</v>
      </c>
      <c r="P1782">
        <f t="shared" si="137"/>
        <v>104.89</v>
      </c>
      <c r="Q1782" s="10" t="s">
        <v>8314</v>
      </c>
      <c r="R1782" t="s">
        <v>8315</v>
      </c>
      <c r="S1782" s="14">
        <f t="shared" si="138"/>
        <v>42585.691898148143</v>
      </c>
      <c r="T1782" s="14">
        <f t="shared" si="139"/>
        <v>41956.250034722223</v>
      </c>
      <c r="U1782">
        <f t="shared" si="135"/>
        <v>2016</v>
      </c>
    </row>
    <row r="1783" spans="1:21" ht="60" hidden="1" x14ac:dyDescent="0.25">
      <c r="A1783">
        <v>1780</v>
      </c>
      <c r="B1783" s="3" t="s">
        <v>1781</v>
      </c>
      <c r="C1783" s="3" t="s">
        <v>5890</v>
      </c>
      <c r="D1783" s="6">
        <v>30000</v>
      </c>
      <c r="E1783" s="8">
        <v>11923</v>
      </c>
      <c r="F1783" t="s">
        <v>8220</v>
      </c>
      <c r="G1783" t="s">
        <v>8223</v>
      </c>
      <c r="H1783" t="s">
        <v>8245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8283</v>
      </c>
      <c r="O1783">
        <f t="shared" si="136"/>
        <v>40</v>
      </c>
      <c r="P1783">
        <f t="shared" si="137"/>
        <v>78.44</v>
      </c>
      <c r="Q1783" s="10" t="s">
        <v>8314</v>
      </c>
      <c r="R1783" t="s">
        <v>8315</v>
      </c>
      <c r="S1783" s="14">
        <f t="shared" si="138"/>
        <v>42493.600810185191</v>
      </c>
      <c r="T1783" s="14">
        <f t="shared" si="139"/>
        <v>42010.674513888895</v>
      </c>
      <c r="U1783">
        <f t="shared" si="135"/>
        <v>2016</v>
      </c>
    </row>
    <row r="1784" spans="1:21" ht="60" hidden="1" x14ac:dyDescent="0.25">
      <c r="A1784">
        <v>1781</v>
      </c>
      <c r="B1784" s="3" t="s">
        <v>1782</v>
      </c>
      <c r="C1784" s="3" t="s">
        <v>5891</v>
      </c>
      <c r="D1784" s="6">
        <v>5500</v>
      </c>
      <c r="E1784" s="8">
        <v>1417</v>
      </c>
      <c r="F1784" t="s">
        <v>8220</v>
      </c>
      <c r="G1784" t="s">
        <v>8223</v>
      </c>
      <c r="H1784" t="s">
        <v>8245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8283</v>
      </c>
      <c r="O1784">
        <f t="shared" si="136"/>
        <v>26</v>
      </c>
      <c r="P1784">
        <f t="shared" si="137"/>
        <v>59.04</v>
      </c>
      <c r="Q1784" s="10" t="s">
        <v>8314</v>
      </c>
      <c r="R1784" t="s">
        <v>8315</v>
      </c>
      <c r="S1784" s="14">
        <f t="shared" si="138"/>
        <v>42597.617418981477</v>
      </c>
      <c r="T1784" s="14">
        <f t="shared" si="139"/>
        <v>41973.740335648152</v>
      </c>
      <c r="U1784">
        <f t="shared" si="135"/>
        <v>2016</v>
      </c>
    </row>
    <row r="1785" spans="1:21" ht="60" hidden="1" x14ac:dyDescent="0.25">
      <c r="A1785">
        <v>1782</v>
      </c>
      <c r="B1785" s="3" t="s">
        <v>1783</v>
      </c>
      <c r="C1785" s="3" t="s">
        <v>5892</v>
      </c>
      <c r="D1785" s="6">
        <v>35000</v>
      </c>
      <c r="E1785" s="8">
        <v>5422</v>
      </c>
      <c r="F1785" t="s">
        <v>8220</v>
      </c>
      <c r="G1785" t="s">
        <v>8223</v>
      </c>
      <c r="H1785" t="s">
        <v>8245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8283</v>
      </c>
      <c r="O1785">
        <f t="shared" si="136"/>
        <v>15</v>
      </c>
      <c r="P1785">
        <f t="shared" si="137"/>
        <v>71.34</v>
      </c>
      <c r="Q1785" s="10" t="s">
        <v>8314</v>
      </c>
      <c r="R1785" t="s">
        <v>8315</v>
      </c>
      <c r="S1785" s="14">
        <f t="shared" si="138"/>
        <v>42388.575104166666</v>
      </c>
      <c r="T1785" s="14">
        <f t="shared" si="139"/>
        <v>42189.031041666662</v>
      </c>
      <c r="U1785">
        <f t="shared" si="135"/>
        <v>2016</v>
      </c>
    </row>
    <row r="1786" spans="1:21" ht="60" hidden="1" x14ac:dyDescent="0.25">
      <c r="A1786">
        <v>1783</v>
      </c>
      <c r="B1786" s="3" t="s">
        <v>1784</v>
      </c>
      <c r="C1786" s="3" t="s">
        <v>5893</v>
      </c>
      <c r="D1786" s="6">
        <v>40000</v>
      </c>
      <c r="E1786" s="8">
        <v>9477</v>
      </c>
      <c r="F1786" t="s">
        <v>8220</v>
      </c>
      <c r="G1786" t="s">
        <v>8223</v>
      </c>
      <c r="H1786" t="s">
        <v>8245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8283</v>
      </c>
      <c r="O1786">
        <f t="shared" si="136"/>
        <v>24</v>
      </c>
      <c r="P1786">
        <f t="shared" si="137"/>
        <v>51.23</v>
      </c>
      <c r="Q1786" s="10" t="s">
        <v>8314</v>
      </c>
      <c r="R1786" t="s">
        <v>8315</v>
      </c>
      <c r="S1786" s="14">
        <f t="shared" si="138"/>
        <v>42115.949976851851</v>
      </c>
      <c r="T1786" s="14">
        <f t="shared" si="139"/>
        <v>41940.89166666667</v>
      </c>
      <c r="U1786">
        <f t="shared" si="135"/>
        <v>2015</v>
      </c>
    </row>
    <row r="1787" spans="1:21" ht="60" hidden="1" x14ac:dyDescent="0.25">
      <c r="A1787">
        <v>1784</v>
      </c>
      <c r="B1787" s="3" t="s">
        <v>1785</v>
      </c>
      <c r="C1787" s="3" t="s">
        <v>5894</v>
      </c>
      <c r="D1787" s="6">
        <v>5000</v>
      </c>
      <c r="E1787" s="8">
        <v>1988</v>
      </c>
      <c r="F1787" t="s">
        <v>8220</v>
      </c>
      <c r="G1787" t="s">
        <v>8223</v>
      </c>
      <c r="H1787" t="s">
        <v>8245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8283</v>
      </c>
      <c r="O1787">
        <f t="shared" si="136"/>
        <v>40</v>
      </c>
      <c r="P1787">
        <f t="shared" si="137"/>
        <v>60.24</v>
      </c>
      <c r="Q1787" s="10" t="s">
        <v>8314</v>
      </c>
      <c r="R1787" t="s">
        <v>8315</v>
      </c>
      <c r="S1787" s="14">
        <f t="shared" si="138"/>
        <v>42003.655555555553</v>
      </c>
      <c r="T1787" s="14">
        <f t="shared" si="139"/>
        <v>42011.551180555558</v>
      </c>
      <c r="U1787">
        <f t="shared" si="135"/>
        <v>2014</v>
      </c>
    </row>
    <row r="1788" spans="1:21" ht="45" hidden="1" x14ac:dyDescent="0.25">
      <c r="A1788">
        <v>1785</v>
      </c>
      <c r="B1788" s="3" t="s">
        <v>1786</v>
      </c>
      <c r="C1788" s="3" t="s">
        <v>5895</v>
      </c>
      <c r="D1788" s="6">
        <v>24000</v>
      </c>
      <c r="E1788" s="8">
        <v>4853</v>
      </c>
      <c r="F1788" t="s">
        <v>8220</v>
      </c>
      <c r="G1788" t="s">
        <v>8223</v>
      </c>
      <c r="H1788" t="s">
        <v>8245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8283</v>
      </c>
      <c r="O1788">
        <f t="shared" si="136"/>
        <v>20</v>
      </c>
      <c r="P1788">
        <f t="shared" si="137"/>
        <v>44.94</v>
      </c>
      <c r="Q1788" s="10" t="s">
        <v>8314</v>
      </c>
      <c r="R1788" t="s">
        <v>8315</v>
      </c>
      <c r="S1788" s="14">
        <f t="shared" si="138"/>
        <v>41897.134895833333</v>
      </c>
      <c r="T1788" s="14">
        <f t="shared" si="139"/>
        <v>42628.288668981477</v>
      </c>
      <c r="U1788">
        <f t="shared" si="135"/>
        <v>2014</v>
      </c>
    </row>
    <row r="1789" spans="1:21" ht="60" hidden="1" x14ac:dyDescent="0.25">
      <c r="A1789">
        <v>1786</v>
      </c>
      <c r="B1789" s="3" t="s">
        <v>1787</v>
      </c>
      <c r="C1789" s="3" t="s">
        <v>5896</v>
      </c>
      <c r="D1789" s="6">
        <v>1900</v>
      </c>
      <c r="E1789" s="8">
        <v>905</v>
      </c>
      <c r="F1789" t="s">
        <v>8220</v>
      </c>
      <c r="G1789" t="s">
        <v>8232</v>
      </c>
      <c r="H1789" t="s">
        <v>8248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8283</v>
      </c>
      <c r="O1789">
        <f t="shared" si="136"/>
        <v>48</v>
      </c>
      <c r="P1789">
        <f t="shared" si="137"/>
        <v>31.21</v>
      </c>
      <c r="Q1789" s="10" t="s">
        <v>8314</v>
      </c>
      <c r="R1789" t="s">
        <v>8315</v>
      </c>
      <c r="S1789" s="14">
        <f t="shared" si="138"/>
        <v>41958.550659722227</v>
      </c>
      <c r="T1789" s="14">
        <f t="shared" si="139"/>
        <v>42515.439421296294</v>
      </c>
      <c r="U1789">
        <f t="shared" si="135"/>
        <v>2014</v>
      </c>
    </row>
    <row r="1790" spans="1:21" ht="45" hidden="1" x14ac:dyDescent="0.25">
      <c r="A1790">
        <v>1787</v>
      </c>
      <c r="B1790" s="3" t="s">
        <v>1788</v>
      </c>
      <c r="C1790" s="3" t="s">
        <v>5897</v>
      </c>
      <c r="D1790" s="6">
        <v>10000</v>
      </c>
      <c r="E1790" s="8">
        <v>1533</v>
      </c>
      <c r="F1790" t="s">
        <v>8220</v>
      </c>
      <c r="G1790" t="s">
        <v>8223</v>
      </c>
      <c r="H1790" t="s">
        <v>8245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8283</v>
      </c>
      <c r="O1790">
        <f t="shared" si="136"/>
        <v>15</v>
      </c>
      <c r="P1790">
        <f t="shared" si="137"/>
        <v>63.88</v>
      </c>
      <c r="Q1790" s="10" t="s">
        <v>8314</v>
      </c>
      <c r="R1790" t="s">
        <v>8315</v>
      </c>
      <c r="S1790" s="14">
        <f t="shared" si="138"/>
        <v>42068.65552083333</v>
      </c>
      <c r="T1790" s="14">
        <f t="shared" si="139"/>
        <v>42689.56931712963</v>
      </c>
      <c r="U1790">
        <f t="shared" si="135"/>
        <v>2015</v>
      </c>
    </row>
    <row r="1791" spans="1:21" ht="45" hidden="1" x14ac:dyDescent="0.25">
      <c r="A1791">
        <v>1788</v>
      </c>
      <c r="B1791" s="3" t="s">
        <v>1789</v>
      </c>
      <c r="C1791" s="3" t="s">
        <v>5898</v>
      </c>
      <c r="D1791" s="6">
        <v>5500</v>
      </c>
      <c r="E1791" s="8">
        <v>76</v>
      </c>
      <c r="F1791" t="s">
        <v>8220</v>
      </c>
      <c r="G1791" t="s">
        <v>8224</v>
      </c>
      <c r="H1791" t="s">
        <v>8246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19</v>
      </c>
      <c r="Q1791" s="10" t="s">
        <v>8314</v>
      </c>
      <c r="R1791" t="s">
        <v>8315</v>
      </c>
      <c r="S1791" s="14">
        <f t="shared" si="138"/>
        <v>41913.94840277778</v>
      </c>
      <c r="T1791" s="14">
        <f t="shared" si="139"/>
        <v>42344.32677083333</v>
      </c>
      <c r="U1791">
        <f t="shared" si="135"/>
        <v>2014</v>
      </c>
    </row>
    <row r="1792" spans="1:21" ht="45" hidden="1" x14ac:dyDescent="0.25">
      <c r="A1792">
        <v>1789</v>
      </c>
      <c r="B1792" s="3" t="s">
        <v>1790</v>
      </c>
      <c r="C1792" s="3" t="s">
        <v>5899</v>
      </c>
      <c r="D1792" s="6">
        <v>8000</v>
      </c>
      <c r="E1792" s="8">
        <v>40</v>
      </c>
      <c r="F1792" t="s">
        <v>8220</v>
      </c>
      <c r="G1792" t="s">
        <v>8223</v>
      </c>
      <c r="H1792" t="s">
        <v>8245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8283</v>
      </c>
      <c r="O1792">
        <f t="shared" si="136"/>
        <v>1</v>
      </c>
      <c r="P1792">
        <f t="shared" si="137"/>
        <v>10</v>
      </c>
      <c r="Q1792" s="10" t="s">
        <v>8314</v>
      </c>
      <c r="R1792" t="s">
        <v>8315</v>
      </c>
      <c r="S1792" s="14">
        <f t="shared" si="138"/>
        <v>41956.250034722223</v>
      </c>
      <c r="T1792" s="14">
        <f t="shared" si="139"/>
        <v>41934.842685185184</v>
      </c>
      <c r="U1792">
        <f t="shared" si="135"/>
        <v>2014</v>
      </c>
    </row>
    <row r="1793" spans="1:21" ht="45" hidden="1" x14ac:dyDescent="0.25">
      <c r="A1793">
        <v>1790</v>
      </c>
      <c r="B1793" s="3" t="s">
        <v>1791</v>
      </c>
      <c r="C1793" s="3" t="s">
        <v>5900</v>
      </c>
      <c r="D1793" s="6">
        <v>33000</v>
      </c>
      <c r="E1793" s="8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>
        <f t="shared" si="136"/>
        <v>5</v>
      </c>
      <c r="P1793">
        <f t="shared" si="137"/>
        <v>109.07</v>
      </c>
      <c r="Q1793" s="10" t="s">
        <v>8314</v>
      </c>
      <c r="R1793" t="s">
        <v>8315</v>
      </c>
      <c r="S1793" s="14">
        <f t="shared" si="138"/>
        <v>42010.674513888895</v>
      </c>
      <c r="T1793" s="14">
        <f t="shared" si="139"/>
        <v>42623.606134259258</v>
      </c>
      <c r="U1793">
        <f t="shared" si="135"/>
        <v>2015</v>
      </c>
    </row>
    <row r="1794" spans="1:21" ht="45" hidden="1" x14ac:dyDescent="0.25">
      <c r="A1794">
        <v>1791</v>
      </c>
      <c r="B1794" s="3" t="s">
        <v>1792</v>
      </c>
      <c r="C1794" s="3" t="s">
        <v>5901</v>
      </c>
      <c r="D1794" s="6">
        <v>3000</v>
      </c>
      <c r="E1794" s="8">
        <v>107</v>
      </c>
      <c r="F1794" t="s">
        <v>8220</v>
      </c>
      <c r="G1794" t="s">
        <v>8224</v>
      </c>
      <c r="H1794" t="s">
        <v>8246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8283</v>
      </c>
      <c r="O1794">
        <f t="shared" si="136"/>
        <v>4</v>
      </c>
      <c r="P1794">
        <f t="shared" si="137"/>
        <v>26.75</v>
      </c>
      <c r="Q1794" s="10" t="s">
        <v>8314</v>
      </c>
      <c r="R1794" t="s">
        <v>8315</v>
      </c>
      <c r="S1794" s="14">
        <f t="shared" si="138"/>
        <v>41973.740335648152</v>
      </c>
      <c r="T1794" s="14">
        <f t="shared" si="139"/>
        <v>42321.660509259258</v>
      </c>
      <c r="U1794">
        <f t="shared" si="135"/>
        <v>2014</v>
      </c>
    </row>
    <row r="1795" spans="1:21" ht="45" hidden="1" x14ac:dyDescent="0.25">
      <c r="A1795">
        <v>1792</v>
      </c>
      <c r="B1795" s="3" t="s">
        <v>1793</v>
      </c>
      <c r="C1795" s="3" t="s">
        <v>5902</v>
      </c>
      <c r="D1795" s="6">
        <v>25000</v>
      </c>
      <c r="E1795" s="8">
        <v>15281</v>
      </c>
      <c r="F1795" t="s">
        <v>8220</v>
      </c>
      <c r="G1795" t="s">
        <v>8223</v>
      </c>
      <c r="H1795" t="s">
        <v>8245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8283</v>
      </c>
      <c r="O1795">
        <f t="shared" si="136"/>
        <v>61</v>
      </c>
      <c r="P1795">
        <f t="shared" si="137"/>
        <v>109.94</v>
      </c>
      <c r="Q1795" s="10" t="s">
        <v>8314</v>
      </c>
      <c r="R1795" t="s">
        <v>8315</v>
      </c>
      <c r="S1795" s="14">
        <f t="shared" si="138"/>
        <v>42189.031041666662</v>
      </c>
      <c r="T1795" s="14">
        <f t="shared" si="139"/>
        <v>42159.47256944445</v>
      </c>
      <c r="U1795">
        <f t="shared" ref="U1795:U1858" si="140">YEAR(S1795)</f>
        <v>2015</v>
      </c>
    </row>
    <row r="1796" spans="1:21" ht="45" hidden="1" x14ac:dyDescent="0.25">
      <c r="A1796">
        <v>1793</v>
      </c>
      <c r="B1796" s="3" t="s">
        <v>1794</v>
      </c>
      <c r="C1796" s="3" t="s">
        <v>5903</v>
      </c>
      <c r="D1796" s="6">
        <v>3000</v>
      </c>
      <c r="E1796" s="8">
        <v>40</v>
      </c>
      <c r="F1796" t="s">
        <v>8220</v>
      </c>
      <c r="G1796" t="s">
        <v>8225</v>
      </c>
      <c r="H1796" t="s">
        <v>8247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8283</v>
      </c>
      <c r="O1796">
        <f t="shared" ref="O1796:O1859" si="141">ROUND(E1796/D1796*100,0)</f>
        <v>1</v>
      </c>
      <c r="P1796">
        <f t="shared" ref="P1796:P1859" si="142">IFERROR(ROUND(E1796/L1796,2),0)</f>
        <v>20</v>
      </c>
      <c r="Q1796" s="10" t="s">
        <v>8314</v>
      </c>
      <c r="R1796" t="s">
        <v>8315</v>
      </c>
      <c r="S1796" s="14">
        <f t="shared" ref="S1796:S1859" si="143">(((J1796/60)/60)/24)+DATE(1970,1,1)</f>
        <v>41940.89166666667</v>
      </c>
      <c r="T1796" s="14">
        <f t="shared" ref="T1796:T1859" si="144">(((J1806/60)/60)/24)+DATE(1970,1,1)</f>
        <v>42018.071550925932</v>
      </c>
      <c r="U1796">
        <f t="shared" si="140"/>
        <v>2014</v>
      </c>
    </row>
    <row r="1797" spans="1:21" ht="60" hidden="1" x14ac:dyDescent="0.25">
      <c r="A1797">
        <v>1794</v>
      </c>
      <c r="B1797" s="3" t="s">
        <v>1795</v>
      </c>
      <c r="C1797" s="3" t="s">
        <v>5904</v>
      </c>
      <c r="D1797" s="6">
        <v>9000</v>
      </c>
      <c r="E1797" s="8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8283</v>
      </c>
      <c r="O1797">
        <f t="shared" si="141"/>
        <v>11</v>
      </c>
      <c r="P1797">
        <f t="shared" si="142"/>
        <v>55.39</v>
      </c>
      <c r="Q1797" s="10" t="s">
        <v>8314</v>
      </c>
      <c r="R1797" t="s">
        <v>8315</v>
      </c>
      <c r="S1797" s="14">
        <f t="shared" si="143"/>
        <v>42011.551180555558</v>
      </c>
      <c r="T1797" s="14">
        <f t="shared" si="144"/>
        <v>42282.678287037037</v>
      </c>
      <c r="U1797">
        <f t="shared" si="140"/>
        <v>2015</v>
      </c>
    </row>
    <row r="1798" spans="1:21" ht="45" hidden="1" x14ac:dyDescent="0.25">
      <c r="A1798">
        <v>1795</v>
      </c>
      <c r="B1798" s="3" t="s">
        <v>1796</v>
      </c>
      <c r="C1798" s="3" t="s">
        <v>5905</v>
      </c>
      <c r="D1798" s="6">
        <v>28000</v>
      </c>
      <c r="E1798" s="8">
        <v>10846</v>
      </c>
      <c r="F1798" t="s">
        <v>8220</v>
      </c>
      <c r="G1798" t="s">
        <v>8235</v>
      </c>
      <c r="H1798" t="s">
        <v>8248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8283</v>
      </c>
      <c r="O1798">
        <f t="shared" si="141"/>
        <v>39</v>
      </c>
      <c r="P1798">
        <f t="shared" si="142"/>
        <v>133.9</v>
      </c>
      <c r="Q1798" s="10" t="s">
        <v>8314</v>
      </c>
      <c r="R1798" t="s">
        <v>8315</v>
      </c>
      <c r="S1798" s="14">
        <f t="shared" si="143"/>
        <v>42628.288668981477</v>
      </c>
      <c r="T1798" s="14">
        <f t="shared" si="144"/>
        <v>42247.803912037038</v>
      </c>
      <c r="U1798">
        <f t="shared" si="140"/>
        <v>2016</v>
      </c>
    </row>
    <row r="1799" spans="1:21" ht="60" hidden="1" x14ac:dyDescent="0.25">
      <c r="A1799">
        <v>1796</v>
      </c>
      <c r="B1799" s="3" t="s">
        <v>1797</v>
      </c>
      <c r="C1799" s="3" t="s">
        <v>5906</v>
      </c>
      <c r="D1799" s="6">
        <v>19000</v>
      </c>
      <c r="E1799" s="8">
        <v>4190</v>
      </c>
      <c r="F1799" t="s">
        <v>8220</v>
      </c>
      <c r="G1799" t="s">
        <v>8224</v>
      </c>
      <c r="H1799" t="s">
        <v>8246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8283</v>
      </c>
      <c r="O1799">
        <f t="shared" si="141"/>
        <v>22</v>
      </c>
      <c r="P1799">
        <f t="shared" si="142"/>
        <v>48.72</v>
      </c>
      <c r="Q1799" s="10" t="s">
        <v>8314</v>
      </c>
      <c r="R1799" t="s">
        <v>8315</v>
      </c>
      <c r="S1799" s="14">
        <f t="shared" si="143"/>
        <v>42515.439421296294</v>
      </c>
      <c r="T1799" s="14">
        <f t="shared" si="144"/>
        <v>41877.638298611113</v>
      </c>
      <c r="U1799">
        <f t="shared" si="140"/>
        <v>2016</v>
      </c>
    </row>
    <row r="1800" spans="1:21" ht="45" hidden="1" x14ac:dyDescent="0.25">
      <c r="A1800">
        <v>1797</v>
      </c>
      <c r="B1800" s="3" t="s">
        <v>1798</v>
      </c>
      <c r="C1800" s="3" t="s">
        <v>5907</v>
      </c>
      <c r="D1800" s="6">
        <v>10000</v>
      </c>
      <c r="E1800" s="8">
        <v>6755</v>
      </c>
      <c r="F1800" t="s">
        <v>8220</v>
      </c>
      <c r="G1800" t="s">
        <v>8223</v>
      </c>
      <c r="H1800" t="s">
        <v>8245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8283</v>
      </c>
      <c r="O1800">
        <f t="shared" si="141"/>
        <v>68</v>
      </c>
      <c r="P1800">
        <f t="shared" si="142"/>
        <v>48.25</v>
      </c>
      <c r="Q1800" s="10" t="s">
        <v>8314</v>
      </c>
      <c r="R1800" t="s">
        <v>8315</v>
      </c>
      <c r="S1800" s="14">
        <f t="shared" si="143"/>
        <v>42689.56931712963</v>
      </c>
      <c r="T1800" s="14">
        <f t="shared" si="144"/>
        <v>41880.068437499998</v>
      </c>
      <c r="U1800">
        <f t="shared" si="140"/>
        <v>2016</v>
      </c>
    </row>
    <row r="1801" spans="1:21" ht="45" hidden="1" x14ac:dyDescent="0.25">
      <c r="A1801">
        <v>1798</v>
      </c>
      <c r="B1801" s="3" t="s">
        <v>1799</v>
      </c>
      <c r="C1801" s="3" t="s">
        <v>5908</v>
      </c>
      <c r="D1801" s="6">
        <v>16000</v>
      </c>
      <c r="E1801" s="8">
        <v>2182</v>
      </c>
      <c r="F1801" t="s">
        <v>8220</v>
      </c>
      <c r="G1801" t="s">
        <v>8223</v>
      </c>
      <c r="H1801" t="s">
        <v>8245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8283</v>
      </c>
      <c r="O1801">
        <f t="shared" si="141"/>
        <v>14</v>
      </c>
      <c r="P1801">
        <f t="shared" si="142"/>
        <v>58.97</v>
      </c>
      <c r="Q1801" s="10" t="s">
        <v>8314</v>
      </c>
      <c r="R1801" t="s">
        <v>8315</v>
      </c>
      <c r="S1801" s="14">
        <f t="shared" si="143"/>
        <v>42344.32677083333</v>
      </c>
      <c r="T1801" s="14">
        <f t="shared" si="144"/>
        <v>42742.680902777778</v>
      </c>
      <c r="U1801">
        <f t="shared" si="140"/>
        <v>2015</v>
      </c>
    </row>
    <row r="1802" spans="1:21" ht="30" hidden="1" x14ac:dyDescent="0.25">
      <c r="A1802">
        <v>1799</v>
      </c>
      <c r="B1802" s="3" t="s">
        <v>1800</v>
      </c>
      <c r="C1802" s="3" t="s">
        <v>5909</v>
      </c>
      <c r="D1802" s="6">
        <v>4000</v>
      </c>
      <c r="E1802" s="8">
        <v>69.83</v>
      </c>
      <c r="F1802" t="s">
        <v>8220</v>
      </c>
      <c r="G1802" t="s">
        <v>8224</v>
      </c>
      <c r="H1802" t="s">
        <v>8246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8283</v>
      </c>
      <c r="O1802">
        <f t="shared" si="141"/>
        <v>2</v>
      </c>
      <c r="P1802">
        <f t="shared" si="142"/>
        <v>11.64</v>
      </c>
      <c r="Q1802" s="10" t="s">
        <v>8314</v>
      </c>
      <c r="R1802" t="s">
        <v>8315</v>
      </c>
      <c r="S1802" s="14">
        <f t="shared" si="143"/>
        <v>41934.842685185184</v>
      </c>
      <c r="T1802" s="14">
        <f t="shared" si="144"/>
        <v>42029.907858796301</v>
      </c>
      <c r="U1802">
        <f t="shared" si="140"/>
        <v>2014</v>
      </c>
    </row>
    <row r="1803" spans="1:21" ht="60" hidden="1" x14ac:dyDescent="0.25">
      <c r="A1803">
        <v>1800</v>
      </c>
      <c r="B1803" s="3" t="s">
        <v>1801</v>
      </c>
      <c r="C1803" s="3" t="s">
        <v>5910</v>
      </c>
      <c r="D1803" s="6">
        <v>46260</v>
      </c>
      <c r="E1803" s="8">
        <v>9460</v>
      </c>
      <c r="F1803" t="s">
        <v>8220</v>
      </c>
      <c r="G1803" t="s">
        <v>8224</v>
      </c>
      <c r="H1803" t="s">
        <v>8246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8283</v>
      </c>
      <c r="O1803">
        <f t="shared" si="141"/>
        <v>20</v>
      </c>
      <c r="P1803">
        <f t="shared" si="142"/>
        <v>83.72</v>
      </c>
      <c r="Q1803" s="10" t="s">
        <v>8314</v>
      </c>
      <c r="R1803" t="s">
        <v>8315</v>
      </c>
      <c r="S1803" s="14">
        <f t="shared" si="143"/>
        <v>42623.606134259258</v>
      </c>
      <c r="T1803" s="14">
        <f t="shared" si="144"/>
        <v>41860.91002314815</v>
      </c>
      <c r="U1803">
        <f t="shared" si="140"/>
        <v>2016</v>
      </c>
    </row>
    <row r="1804" spans="1:21" ht="60" hidden="1" x14ac:dyDescent="0.25">
      <c r="A1804">
        <v>1801</v>
      </c>
      <c r="B1804" s="3" t="s">
        <v>1802</v>
      </c>
      <c r="C1804" s="3" t="s">
        <v>5911</v>
      </c>
      <c r="D1804" s="6">
        <v>17000</v>
      </c>
      <c r="E1804" s="8">
        <v>2355</v>
      </c>
      <c r="F1804" t="s">
        <v>8220</v>
      </c>
      <c r="G1804" t="s">
        <v>8224</v>
      </c>
      <c r="H1804" t="s">
        <v>8246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8283</v>
      </c>
      <c r="O1804">
        <f t="shared" si="141"/>
        <v>14</v>
      </c>
      <c r="P1804">
        <f t="shared" si="142"/>
        <v>63.65</v>
      </c>
      <c r="Q1804" s="10" t="s">
        <v>8314</v>
      </c>
      <c r="R1804" t="s">
        <v>8315</v>
      </c>
      <c r="S1804" s="14">
        <f t="shared" si="143"/>
        <v>42321.660509259258</v>
      </c>
      <c r="T1804" s="14">
        <f t="shared" si="144"/>
        <v>41876.433680555558</v>
      </c>
      <c r="U1804">
        <f t="shared" si="140"/>
        <v>2015</v>
      </c>
    </row>
    <row r="1805" spans="1:21" ht="45" hidden="1" x14ac:dyDescent="0.25">
      <c r="A1805">
        <v>1802</v>
      </c>
      <c r="B1805" s="3" t="s">
        <v>1803</v>
      </c>
      <c r="C1805" s="3" t="s">
        <v>5912</v>
      </c>
      <c r="D1805" s="6">
        <v>3500</v>
      </c>
      <c r="E1805" s="8">
        <v>1697</v>
      </c>
      <c r="F1805" t="s">
        <v>8220</v>
      </c>
      <c r="G1805" t="s">
        <v>8235</v>
      </c>
      <c r="H1805" t="s">
        <v>8248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8283</v>
      </c>
      <c r="O1805">
        <f t="shared" si="141"/>
        <v>48</v>
      </c>
      <c r="P1805">
        <f t="shared" si="142"/>
        <v>94.28</v>
      </c>
      <c r="Q1805" s="10" t="s">
        <v>8314</v>
      </c>
      <c r="R1805" t="s">
        <v>8315</v>
      </c>
      <c r="S1805" s="14">
        <f t="shared" si="143"/>
        <v>42159.47256944445</v>
      </c>
      <c r="T1805" s="14">
        <f t="shared" si="144"/>
        <v>42524.318703703699</v>
      </c>
      <c r="U1805">
        <f t="shared" si="140"/>
        <v>2015</v>
      </c>
    </row>
    <row r="1806" spans="1:21" ht="45" hidden="1" x14ac:dyDescent="0.25">
      <c r="A1806">
        <v>1803</v>
      </c>
      <c r="B1806" s="3" t="s">
        <v>1804</v>
      </c>
      <c r="C1806" s="3" t="s">
        <v>5913</v>
      </c>
      <c r="D1806" s="6">
        <v>17500</v>
      </c>
      <c r="E1806" s="8">
        <v>5390</v>
      </c>
      <c r="F1806" t="s">
        <v>8220</v>
      </c>
      <c r="G1806" t="s">
        <v>8223</v>
      </c>
      <c r="H1806" t="s">
        <v>8245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8283</v>
      </c>
      <c r="O1806">
        <f t="shared" si="141"/>
        <v>31</v>
      </c>
      <c r="P1806">
        <f t="shared" si="142"/>
        <v>71.87</v>
      </c>
      <c r="Q1806" s="10" t="s">
        <v>8314</v>
      </c>
      <c r="R1806" t="s">
        <v>8315</v>
      </c>
      <c r="S1806" s="14">
        <f t="shared" si="143"/>
        <v>42018.071550925932</v>
      </c>
      <c r="T1806" s="14">
        <f t="shared" si="144"/>
        <v>41829.889027777775</v>
      </c>
      <c r="U1806">
        <f t="shared" si="140"/>
        <v>2015</v>
      </c>
    </row>
    <row r="1807" spans="1:21" ht="45" hidden="1" x14ac:dyDescent="0.25">
      <c r="A1807">
        <v>1804</v>
      </c>
      <c r="B1807" s="3" t="s">
        <v>1805</v>
      </c>
      <c r="C1807" s="3" t="s">
        <v>5914</v>
      </c>
      <c r="D1807" s="6">
        <v>15500</v>
      </c>
      <c r="E1807" s="8">
        <v>5452</v>
      </c>
      <c r="F1807" t="s">
        <v>8220</v>
      </c>
      <c r="G1807" t="s">
        <v>8223</v>
      </c>
      <c r="H1807" t="s">
        <v>8245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8283</v>
      </c>
      <c r="O1807">
        <f t="shared" si="141"/>
        <v>35</v>
      </c>
      <c r="P1807">
        <f t="shared" si="142"/>
        <v>104.85</v>
      </c>
      <c r="Q1807" s="10" t="s">
        <v>8314</v>
      </c>
      <c r="R1807" t="s">
        <v>8315</v>
      </c>
      <c r="S1807" s="14">
        <f t="shared" si="143"/>
        <v>42282.678287037037</v>
      </c>
      <c r="T1807" s="14">
        <f t="shared" si="144"/>
        <v>42033.314074074078</v>
      </c>
      <c r="U1807">
        <f t="shared" si="140"/>
        <v>2015</v>
      </c>
    </row>
    <row r="1808" spans="1:21" ht="60" hidden="1" x14ac:dyDescent="0.25">
      <c r="A1808">
        <v>1805</v>
      </c>
      <c r="B1808" s="3" t="s">
        <v>1806</v>
      </c>
      <c r="C1808" s="3" t="s">
        <v>5915</v>
      </c>
      <c r="D1808" s="6">
        <v>22500</v>
      </c>
      <c r="E1808" s="8">
        <v>8191</v>
      </c>
      <c r="F1808" t="s">
        <v>8220</v>
      </c>
      <c r="G1808" t="s">
        <v>8235</v>
      </c>
      <c r="H1808" t="s">
        <v>8248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8283</v>
      </c>
      <c r="O1808">
        <f t="shared" si="141"/>
        <v>36</v>
      </c>
      <c r="P1808">
        <f t="shared" si="142"/>
        <v>67.14</v>
      </c>
      <c r="Q1808" s="10" t="s">
        <v>8314</v>
      </c>
      <c r="R1808" t="s">
        <v>8315</v>
      </c>
      <c r="S1808" s="14">
        <f t="shared" si="143"/>
        <v>42247.803912037038</v>
      </c>
      <c r="T1808" s="14">
        <f t="shared" si="144"/>
        <v>42172.906678240746</v>
      </c>
      <c r="U1808">
        <f t="shared" si="140"/>
        <v>2015</v>
      </c>
    </row>
    <row r="1809" spans="1:21" ht="60" hidden="1" x14ac:dyDescent="0.25">
      <c r="A1809">
        <v>1806</v>
      </c>
      <c r="B1809" s="3" t="s">
        <v>1807</v>
      </c>
      <c r="C1809" s="3" t="s">
        <v>5916</v>
      </c>
      <c r="D1809" s="6">
        <v>20000</v>
      </c>
      <c r="E1809" s="8">
        <v>591</v>
      </c>
      <c r="F1809" t="s">
        <v>8220</v>
      </c>
      <c r="G1809" t="s">
        <v>8224</v>
      </c>
      <c r="H1809" t="s">
        <v>8246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3</v>
      </c>
      <c r="P1809">
        <f t="shared" si="142"/>
        <v>73.88</v>
      </c>
      <c r="Q1809" s="10" t="s">
        <v>8314</v>
      </c>
      <c r="R1809" t="s">
        <v>8315</v>
      </c>
      <c r="S1809" s="14">
        <f t="shared" si="143"/>
        <v>41877.638298611113</v>
      </c>
      <c r="T1809" s="14">
        <f t="shared" si="144"/>
        <v>42548.876192129625</v>
      </c>
      <c r="U1809">
        <f t="shared" si="140"/>
        <v>2014</v>
      </c>
    </row>
    <row r="1810" spans="1:21" ht="30" hidden="1" x14ac:dyDescent="0.25">
      <c r="A1810">
        <v>1807</v>
      </c>
      <c r="B1810" s="3" t="s">
        <v>1808</v>
      </c>
      <c r="C1810" s="3" t="s">
        <v>5917</v>
      </c>
      <c r="D1810" s="6">
        <v>5000</v>
      </c>
      <c r="E1810" s="8">
        <v>553</v>
      </c>
      <c r="F1810" t="s">
        <v>8220</v>
      </c>
      <c r="G1810" t="s">
        <v>8223</v>
      </c>
      <c r="H1810" t="s">
        <v>8245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8283</v>
      </c>
      <c r="O1810">
        <f t="shared" si="141"/>
        <v>11</v>
      </c>
      <c r="P1810">
        <f t="shared" si="142"/>
        <v>69.13</v>
      </c>
      <c r="Q1810" s="10" t="s">
        <v>8314</v>
      </c>
      <c r="R1810" t="s">
        <v>8315</v>
      </c>
      <c r="S1810" s="14">
        <f t="shared" si="143"/>
        <v>41880.068437499998</v>
      </c>
      <c r="T1810" s="14">
        <f t="shared" si="144"/>
        <v>42705.662118055552</v>
      </c>
      <c r="U1810">
        <f t="shared" si="140"/>
        <v>2014</v>
      </c>
    </row>
    <row r="1811" spans="1:21" ht="60" hidden="1" x14ac:dyDescent="0.25">
      <c r="A1811">
        <v>1808</v>
      </c>
      <c r="B1811" s="3" t="s">
        <v>1809</v>
      </c>
      <c r="C1811" s="3" t="s">
        <v>5918</v>
      </c>
      <c r="D1811" s="6">
        <v>28000</v>
      </c>
      <c r="E1811" s="8">
        <v>11594</v>
      </c>
      <c r="F1811" t="s">
        <v>8220</v>
      </c>
      <c r="G1811" t="s">
        <v>8223</v>
      </c>
      <c r="H1811" t="s">
        <v>8245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8283</v>
      </c>
      <c r="O1811">
        <f t="shared" si="141"/>
        <v>41</v>
      </c>
      <c r="P1811">
        <f t="shared" si="142"/>
        <v>120.77</v>
      </c>
      <c r="Q1811" s="10" t="s">
        <v>8314</v>
      </c>
      <c r="R1811" t="s">
        <v>8315</v>
      </c>
      <c r="S1811" s="14">
        <f t="shared" si="143"/>
        <v>42742.680902777778</v>
      </c>
      <c r="T1811" s="14">
        <f t="shared" si="144"/>
        <v>42067.234375</v>
      </c>
      <c r="U1811">
        <f t="shared" si="140"/>
        <v>2017</v>
      </c>
    </row>
    <row r="1812" spans="1:21" ht="45" hidden="1" x14ac:dyDescent="0.25">
      <c r="A1812">
        <v>1809</v>
      </c>
      <c r="B1812" s="3" t="s">
        <v>1810</v>
      </c>
      <c r="C1812" s="3" t="s">
        <v>5919</v>
      </c>
      <c r="D1812" s="6">
        <v>3500</v>
      </c>
      <c r="E1812" s="8">
        <v>380</v>
      </c>
      <c r="F1812" t="s">
        <v>8220</v>
      </c>
      <c r="G1812" t="s">
        <v>8228</v>
      </c>
      <c r="H1812" t="s">
        <v>8250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8283</v>
      </c>
      <c r="O1812">
        <f t="shared" si="141"/>
        <v>11</v>
      </c>
      <c r="P1812">
        <f t="shared" si="142"/>
        <v>42.22</v>
      </c>
      <c r="Q1812" s="10" t="s">
        <v>8314</v>
      </c>
      <c r="R1812" t="s">
        <v>8315</v>
      </c>
      <c r="S1812" s="14">
        <f t="shared" si="143"/>
        <v>42029.907858796301</v>
      </c>
      <c r="T1812" s="14">
        <f t="shared" si="144"/>
        <v>41820.752268518518</v>
      </c>
      <c r="U1812">
        <f t="shared" si="140"/>
        <v>2015</v>
      </c>
    </row>
    <row r="1813" spans="1:21" ht="45" hidden="1" x14ac:dyDescent="0.25">
      <c r="A1813">
        <v>1810</v>
      </c>
      <c r="B1813" s="3" t="s">
        <v>1811</v>
      </c>
      <c r="C1813" s="3" t="s">
        <v>5920</v>
      </c>
      <c r="D1813" s="6">
        <v>450</v>
      </c>
      <c r="E1813" s="8">
        <v>15</v>
      </c>
      <c r="F1813" t="s">
        <v>8220</v>
      </c>
      <c r="G1813" t="s">
        <v>8223</v>
      </c>
      <c r="H1813" t="s">
        <v>8245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8283</v>
      </c>
      <c r="O1813">
        <f t="shared" si="141"/>
        <v>3</v>
      </c>
      <c r="P1813">
        <f t="shared" si="142"/>
        <v>7.5</v>
      </c>
      <c r="Q1813" s="10" t="s">
        <v>8314</v>
      </c>
      <c r="R1813" t="s">
        <v>8315</v>
      </c>
      <c r="S1813" s="14">
        <f t="shared" si="143"/>
        <v>41860.91002314815</v>
      </c>
      <c r="T1813" s="14">
        <f t="shared" si="144"/>
        <v>42065.084375000006</v>
      </c>
      <c r="U1813">
        <f t="shared" si="140"/>
        <v>2014</v>
      </c>
    </row>
    <row r="1814" spans="1:21" ht="45" hidden="1" x14ac:dyDescent="0.25">
      <c r="A1814">
        <v>1811</v>
      </c>
      <c r="B1814" s="3" t="s">
        <v>1812</v>
      </c>
      <c r="C1814" s="3" t="s">
        <v>5921</v>
      </c>
      <c r="D1814" s="6">
        <v>54000</v>
      </c>
      <c r="E1814" s="8">
        <v>40</v>
      </c>
      <c r="F1814" t="s">
        <v>8220</v>
      </c>
      <c r="G1814" t="s">
        <v>8223</v>
      </c>
      <c r="H1814" t="s">
        <v>8245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8283</v>
      </c>
      <c r="O1814">
        <f t="shared" si="141"/>
        <v>0</v>
      </c>
      <c r="P1814">
        <f t="shared" si="142"/>
        <v>1.54</v>
      </c>
      <c r="Q1814" s="10" t="s">
        <v>8314</v>
      </c>
      <c r="R1814" t="s">
        <v>8315</v>
      </c>
      <c r="S1814" s="14">
        <f t="shared" si="143"/>
        <v>41876.433680555558</v>
      </c>
      <c r="T1814" s="14">
        <f t="shared" si="144"/>
        <v>40926.319062499999</v>
      </c>
      <c r="U1814">
        <f t="shared" si="140"/>
        <v>2014</v>
      </c>
    </row>
    <row r="1815" spans="1:21" ht="60" hidden="1" x14ac:dyDescent="0.25">
      <c r="A1815">
        <v>1812</v>
      </c>
      <c r="B1815" s="3" t="s">
        <v>1813</v>
      </c>
      <c r="C1815" s="3" t="s">
        <v>5922</v>
      </c>
      <c r="D1815" s="6">
        <v>6500</v>
      </c>
      <c r="E1815" s="8">
        <v>865</v>
      </c>
      <c r="F1815" t="s">
        <v>8220</v>
      </c>
      <c r="G1815" t="s">
        <v>8224</v>
      </c>
      <c r="H1815" t="s">
        <v>8246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8283</v>
      </c>
      <c r="O1815">
        <f t="shared" si="141"/>
        <v>13</v>
      </c>
      <c r="P1815">
        <f t="shared" si="142"/>
        <v>37.61</v>
      </c>
      <c r="Q1815" s="10" t="s">
        <v>8314</v>
      </c>
      <c r="R1815" t="s">
        <v>8315</v>
      </c>
      <c r="S1815" s="14">
        <f t="shared" si="143"/>
        <v>42524.318703703699</v>
      </c>
      <c r="T1815" s="14">
        <f t="shared" si="144"/>
        <v>41634.797013888885</v>
      </c>
      <c r="U1815">
        <f t="shared" si="140"/>
        <v>2016</v>
      </c>
    </row>
    <row r="1816" spans="1:21" ht="45" hidden="1" x14ac:dyDescent="0.25">
      <c r="A1816">
        <v>1813</v>
      </c>
      <c r="B1816" s="3" t="s">
        <v>1814</v>
      </c>
      <c r="C1816" s="3" t="s">
        <v>5923</v>
      </c>
      <c r="D1816" s="6">
        <v>8750</v>
      </c>
      <c r="E1816" s="8">
        <v>0</v>
      </c>
      <c r="F1816" t="s">
        <v>8220</v>
      </c>
      <c r="G1816" t="s">
        <v>8224</v>
      </c>
      <c r="H1816" t="s">
        <v>8246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8283</v>
      </c>
      <c r="O1816">
        <f t="shared" si="141"/>
        <v>0</v>
      </c>
      <c r="P1816">
        <f t="shared" si="142"/>
        <v>0</v>
      </c>
      <c r="Q1816" s="10" t="s">
        <v>8314</v>
      </c>
      <c r="R1816" t="s">
        <v>8315</v>
      </c>
      <c r="S1816" s="14">
        <f t="shared" si="143"/>
        <v>41829.889027777775</v>
      </c>
      <c r="T1816" s="14">
        <f t="shared" si="144"/>
        <v>41176.684907407405</v>
      </c>
      <c r="U1816">
        <f t="shared" si="140"/>
        <v>2014</v>
      </c>
    </row>
    <row r="1817" spans="1:21" ht="45" hidden="1" x14ac:dyDescent="0.25">
      <c r="A1817">
        <v>1814</v>
      </c>
      <c r="B1817" s="3" t="s">
        <v>1815</v>
      </c>
      <c r="C1817" s="3" t="s">
        <v>5924</v>
      </c>
      <c r="D1817" s="6">
        <v>12000</v>
      </c>
      <c r="E1817" s="8">
        <v>5902</v>
      </c>
      <c r="F1817" t="s">
        <v>8220</v>
      </c>
      <c r="G1817" t="s">
        <v>8224</v>
      </c>
      <c r="H1817" t="s">
        <v>8246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8283</v>
      </c>
      <c r="O1817">
        <f t="shared" si="141"/>
        <v>49</v>
      </c>
      <c r="P1817">
        <f t="shared" si="142"/>
        <v>42.16</v>
      </c>
      <c r="Q1817" s="10" t="s">
        <v>8314</v>
      </c>
      <c r="R1817" t="s">
        <v>8315</v>
      </c>
      <c r="S1817" s="14">
        <f t="shared" si="143"/>
        <v>42033.314074074078</v>
      </c>
      <c r="T1817" s="14">
        <f t="shared" si="144"/>
        <v>41626.916284722225</v>
      </c>
      <c r="U1817">
        <f t="shared" si="140"/>
        <v>2015</v>
      </c>
    </row>
    <row r="1818" spans="1:21" ht="60" hidden="1" x14ac:dyDescent="0.25">
      <c r="A1818">
        <v>1815</v>
      </c>
      <c r="B1818" s="3" t="s">
        <v>1816</v>
      </c>
      <c r="C1818" s="3" t="s">
        <v>5925</v>
      </c>
      <c r="D1818" s="6">
        <v>3000</v>
      </c>
      <c r="E1818" s="8">
        <v>0</v>
      </c>
      <c r="F1818" t="s">
        <v>8220</v>
      </c>
      <c r="G1818" t="s">
        <v>8223</v>
      </c>
      <c r="H1818" t="s">
        <v>8245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8283</v>
      </c>
      <c r="O1818">
        <f t="shared" si="141"/>
        <v>0</v>
      </c>
      <c r="P1818">
        <f t="shared" si="142"/>
        <v>0</v>
      </c>
      <c r="Q1818" s="10" t="s">
        <v>8314</v>
      </c>
      <c r="R1818" t="s">
        <v>8315</v>
      </c>
      <c r="S1818" s="14">
        <f t="shared" si="143"/>
        <v>42172.906678240746</v>
      </c>
      <c r="T1818" s="14">
        <f t="shared" si="144"/>
        <v>41443.83452546296</v>
      </c>
      <c r="U1818">
        <f t="shared" si="140"/>
        <v>2015</v>
      </c>
    </row>
    <row r="1819" spans="1:21" ht="45" hidden="1" x14ac:dyDescent="0.25">
      <c r="A1819">
        <v>1816</v>
      </c>
      <c r="B1819" s="3" t="s">
        <v>1817</v>
      </c>
      <c r="C1819" s="3" t="s">
        <v>5926</v>
      </c>
      <c r="D1819" s="6">
        <v>25000</v>
      </c>
      <c r="E1819" s="8">
        <v>509</v>
      </c>
      <c r="F1819" t="s">
        <v>8220</v>
      </c>
      <c r="G1819" t="s">
        <v>8239</v>
      </c>
      <c r="H1819" t="s">
        <v>8256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8283</v>
      </c>
      <c r="O1819">
        <f t="shared" si="141"/>
        <v>2</v>
      </c>
      <c r="P1819">
        <f t="shared" si="142"/>
        <v>84.83</v>
      </c>
      <c r="Q1819" s="10" t="s">
        <v>8314</v>
      </c>
      <c r="R1819" t="s">
        <v>8315</v>
      </c>
      <c r="S1819" s="14">
        <f t="shared" si="143"/>
        <v>42548.876192129625</v>
      </c>
      <c r="T1819" s="14">
        <f t="shared" si="144"/>
        <v>41657.923807870371</v>
      </c>
      <c r="U1819">
        <f t="shared" si="140"/>
        <v>2016</v>
      </c>
    </row>
    <row r="1820" spans="1:21" ht="45" hidden="1" x14ac:dyDescent="0.25">
      <c r="A1820">
        <v>1817</v>
      </c>
      <c r="B1820" s="3" t="s">
        <v>1818</v>
      </c>
      <c r="C1820" s="3" t="s">
        <v>5927</v>
      </c>
      <c r="D1820" s="6">
        <v>18000</v>
      </c>
      <c r="E1820" s="8">
        <v>9419</v>
      </c>
      <c r="F1820" t="s">
        <v>8220</v>
      </c>
      <c r="G1820" t="s">
        <v>8223</v>
      </c>
      <c r="H1820" t="s">
        <v>8245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8283</v>
      </c>
      <c r="O1820">
        <f t="shared" si="141"/>
        <v>52</v>
      </c>
      <c r="P1820">
        <f t="shared" si="142"/>
        <v>94.19</v>
      </c>
      <c r="Q1820" s="10" t="s">
        <v>8314</v>
      </c>
      <c r="R1820" t="s">
        <v>8315</v>
      </c>
      <c r="S1820" s="14">
        <f t="shared" si="143"/>
        <v>42705.662118055552</v>
      </c>
      <c r="T1820" s="14">
        <f t="shared" si="144"/>
        <v>40555.325937499998</v>
      </c>
      <c r="U1820">
        <f t="shared" si="140"/>
        <v>2016</v>
      </c>
    </row>
    <row r="1821" spans="1:21" ht="45" hidden="1" x14ac:dyDescent="0.25">
      <c r="A1821">
        <v>1818</v>
      </c>
      <c r="B1821" s="3" t="s">
        <v>1819</v>
      </c>
      <c r="C1821" s="3" t="s">
        <v>5928</v>
      </c>
      <c r="D1821" s="6">
        <v>15000</v>
      </c>
      <c r="E1821" s="8">
        <v>0</v>
      </c>
      <c r="F1821" t="s">
        <v>8220</v>
      </c>
      <c r="G1821" t="s">
        <v>8223</v>
      </c>
      <c r="H1821" t="s">
        <v>8245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8283</v>
      </c>
      <c r="O1821">
        <f t="shared" si="141"/>
        <v>0</v>
      </c>
      <c r="P1821">
        <f t="shared" si="142"/>
        <v>0</v>
      </c>
      <c r="Q1821" s="10" t="s">
        <v>8314</v>
      </c>
      <c r="R1821" t="s">
        <v>8315</v>
      </c>
      <c r="S1821" s="14">
        <f t="shared" si="143"/>
        <v>42067.234375</v>
      </c>
      <c r="T1821" s="14">
        <f t="shared" si="144"/>
        <v>41736.899652777778</v>
      </c>
      <c r="U1821">
        <f t="shared" si="140"/>
        <v>2015</v>
      </c>
    </row>
    <row r="1822" spans="1:21" ht="60" hidden="1" x14ac:dyDescent="0.25">
      <c r="A1822">
        <v>1819</v>
      </c>
      <c r="B1822" s="3" t="s">
        <v>1820</v>
      </c>
      <c r="C1822" s="3" t="s">
        <v>5929</v>
      </c>
      <c r="D1822" s="6">
        <v>1200</v>
      </c>
      <c r="E1822" s="8">
        <v>25</v>
      </c>
      <c r="F1822" t="s">
        <v>8220</v>
      </c>
      <c r="G1822" t="s">
        <v>8223</v>
      </c>
      <c r="H1822" t="s">
        <v>8245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8283</v>
      </c>
      <c r="O1822">
        <f t="shared" si="141"/>
        <v>2</v>
      </c>
      <c r="P1822">
        <f t="shared" si="142"/>
        <v>6.25</v>
      </c>
      <c r="Q1822" s="10" t="s">
        <v>8314</v>
      </c>
      <c r="R1822" t="s">
        <v>8315</v>
      </c>
      <c r="S1822" s="14">
        <f t="shared" si="143"/>
        <v>41820.752268518518</v>
      </c>
      <c r="T1822" s="14">
        <f t="shared" si="144"/>
        <v>40516.087627314817</v>
      </c>
      <c r="U1822">
        <f t="shared" si="140"/>
        <v>2014</v>
      </c>
    </row>
    <row r="1823" spans="1:21" ht="60" hidden="1" x14ac:dyDescent="0.25">
      <c r="A1823">
        <v>1820</v>
      </c>
      <c r="B1823" s="3" t="s">
        <v>1821</v>
      </c>
      <c r="C1823" s="3" t="s">
        <v>5930</v>
      </c>
      <c r="D1823" s="6">
        <v>26000</v>
      </c>
      <c r="E1823" s="8">
        <v>1707</v>
      </c>
      <c r="F1823" t="s">
        <v>8220</v>
      </c>
      <c r="G1823" t="s">
        <v>8223</v>
      </c>
      <c r="H1823" t="s">
        <v>8245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8283</v>
      </c>
      <c r="O1823">
        <f t="shared" si="141"/>
        <v>7</v>
      </c>
      <c r="P1823">
        <f t="shared" si="142"/>
        <v>213.38</v>
      </c>
      <c r="Q1823" s="10" t="s">
        <v>8314</v>
      </c>
      <c r="R1823" t="s">
        <v>8315</v>
      </c>
      <c r="S1823" s="14">
        <f t="shared" si="143"/>
        <v>42065.084375000006</v>
      </c>
      <c r="T1823" s="14">
        <f t="shared" si="144"/>
        <v>41664.684108796297</v>
      </c>
      <c r="U1823">
        <f t="shared" si="140"/>
        <v>2015</v>
      </c>
    </row>
    <row r="1824" spans="1:21" ht="45" hidden="1" x14ac:dyDescent="0.25">
      <c r="A1824">
        <v>1821</v>
      </c>
      <c r="B1824" s="3" t="s">
        <v>1822</v>
      </c>
      <c r="C1824" s="3" t="s">
        <v>5931</v>
      </c>
      <c r="D1824" s="6">
        <v>2500</v>
      </c>
      <c r="E1824" s="8">
        <v>3372.25</v>
      </c>
      <c r="F1824" t="s">
        <v>8218</v>
      </c>
      <c r="G1824" t="s">
        <v>8223</v>
      </c>
      <c r="H1824" t="s">
        <v>8245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8274</v>
      </c>
      <c r="O1824">
        <f t="shared" si="141"/>
        <v>135</v>
      </c>
      <c r="P1824">
        <f t="shared" si="142"/>
        <v>59.16</v>
      </c>
      <c r="Q1824" s="10" t="s">
        <v>8310</v>
      </c>
      <c r="R1824" t="s">
        <v>8319</v>
      </c>
      <c r="S1824" s="14">
        <f t="shared" si="143"/>
        <v>40926.319062499999</v>
      </c>
      <c r="T1824" s="14">
        <f t="shared" si="144"/>
        <v>41026.996099537035</v>
      </c>
      <c r="U1824">
        <f t="shared" si="140"/>
        <v>2012</v>
      </c>
    </row>
    <row r="1825" spans="1:21" ht="30" hidden="1" x14ac:dyDescent="0.25">
      <c r="A1825">
        <v>1822</v>
      </c>
      <c r="B1825" s="3" t="s">
        <v>1823</v>
      </c>
      <c r="C1825" s="3" t="s">
        <v>5932</v>
      </c>
      <c r="D1825" s="6">
        <v>300</v>
      </c>
      <c r="E1825" s="8">
        <v>300</v>
      </c>
      <c r="F1825" t="s">
        <v>8218</v>
      </c>
      <c r="G1825" t="s">
        <v>8228</v>
      </c>
      <c r="H1825" t="s">
        <v>8250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8274</v>
      </c>
      <c r="O1825">
        <f t="shared" si="141"/>
        <v>100</v>
      </c>
      <c r="P1825">
        <f t="shared" si="142"/>
        <v>27.27</v>
      </c>
      <c r="Q1825" s="10" t="s">
        <v>8310</v>
      </c>
      <c r="R1825" t="s">
        <v>8319</v>
      </c>
      <c r="S1825" s="14">
        <f t="shared" si="143"/>
        <v>41634.797013888885</v>
      </c>
      <c r="T1825" s="14">
        <f t="shared" si="144"/>
        <v>40576.539664351854</v>
      </c>
      <c r="U1825">
        <f t="shared" si="140"/>
        <v>2013</v>
      </c>
    </row>
    <row r="1826" spans="1:21" ht="60" hidden="1" x14ac:dyDescent="0.25">
      <c r="A1826">
        <v>1823</v>
      </c>
      <c r="B1826" s="3" t="s">
        <v>1824</v>
      </c>
      <c r="C1826" s="3" t="s">
        <v>5933</v>
      </c>
      <c r="D1826" s="6">
        <v>700</v>
      </c>
      <c r="E1826" s="8">
        <v>811</v>
      </c>
      <c r="F1826" t="s">
        <v>8218</v>
      </c>
      <c r="G1826" t="s">
        <v>8223</v>
      </c>
      <c r="H1826" t="s">
        <v>8245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8274</v>
      </c>
      <c r="O1826">
        <f t="shared" si="141"/>
        <v>116</v>
      </c>
      <c r="P1826">
        <f t="shared" si="142"/>
        <v>24.58</v>
      </c>
      <c r="Q1826" s="10" t="s">
        <v>8310</v>
      </c>
      <c r="R1826" t="s">
        <v>8319</v>
      </c>
      <c r="S1826" s="14">
        <f t="shared" si="143"/>
        <v>41176.684907407405</v>
      </c>
      <c r="T1826" s="14">
        <f t="shared" si="144"/>
        <v>41303.044016203705</v>
      </c>
      <c r="U1826">
        <f t="shared" si="140"/>
        <v>2012</v>
      </c>
    </row>
    <row r="1827" spans="1:21" hidden="1" x14ac:dyDescent="0.25">
      <c r="A1827">
        <v>1824</v>
      </c>
      <c r="B1827" s="3" t="s">
        <v>1825</v>
      </c>
      <c r="C1827" s="3" t="s">
        <v>5934</v>
      </c>
      <c r="D1827" s="6">
        <v>3000</v>
      </c>
      <c r="E1827" s="8">
        <v>3002</v>
      </c>
      <c r="F1827" t="s">
        <v>8218</v>
      </c>
      <c r="G1827" t="s">
        <v>8223</v>
      </c>
      <c r="H1827" t="s">
        <v>8245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8274</v>
      </c>
      <c r="O1827">
        <f t="shared" si="141"/>
        <v>100</v>
      </c>
      <c r="P1827">
        <f t="shared" si="142"/>
        <v>75.05</v>
      </c>
      <c r="Q1827" s="10" t="s">
        <v>8310</v>
      </c>
      <c r="R1827" t="s">
        <v>8319</v>
      </c>
      <c r="S1827" s="14">
        <f t="shared" si="143"/>
        <v>41626.916284722225</v>
      </c>
      <c r="T1827" s="14">
        <f t="shared" si="144"/>
        <v>41988.964062500003</v>
      </c>
      <c r="U1827">
        <f t="shared" si="140"/>
        <v>2013</v>
      </c>
    </row>
    <row r="1828" spans="1:21" ht="60" hidden="1" x14ac:dyDescent="0.25">
      <c r="A1828">
        <v>1825</v>
      </c>
      <c r="B1828" s="3" t="s">
        <v>1826</v>
      </c>
      <c r="C1828" s="3" t="s">
        <v>5935</v>
      </c>
      <c r="D1828" s="6">
        <v>2000</v>
      </c>
      <c r="E1828" s="8">
        <v>2101</v>
      </c>
      <c r="F1828" t="s">
        <v>8218</v>
      </c>
      <c r="G1828" t="s">
        <v>8223</v>
      </c>
      <c r="H1828" t="s">
        <v>8245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8274</v>
      </c>
      <c r="O1828">
        <f t="shared" si="141"/>
        <v>105</v>
      </c>
      <c r="P1828">
        <f t="shared" si="142"/>
        <v>42.02</v>
      </c>
      <c r="Q1828" s="10" t="s">
        <v>8310</v>
      </c>
      <c r="R1828" t="s">
        <v>8319</v>
      </c>
      <c r="S1828" s="14">
        <f t="shared" si="143"/>
        <v>41443.83452546296</v>
      </c>
      <c r="T1828" s="14">
        <f t="shared" si="144"/>
        <v>42430.702210648145</v>
      </c>
      <c r="U1828">
        <f t="shared" si="140"/>
        <v>2013</v>
      </c>
    </row>
    <row r="1829" spans="1:21" ht="30" hidden="1" x14ac:dyDescent="0.25">
      <c r="A1829">
        <v>1826</v>
      </c>
      <c r="B1829" s="3" t="s">
        <v>1827</v>
      </c>
      <c r="C1829" s="3" t="s">
        <v>5936</v>
      </c>
      <c r="D1829" s="6">
        <v>2000</v>
      </c>
      <c r="E1829" s="8">
        <v>2020</v>
      </c>
      <c r="F1829" t="s">
        <v>8218</v>
      </c>
      <c r="G1829" t="s">
        <v>8223</v>
      </c>
      <c r="H1829" t="s">
        <v>8245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8274</v>
      </c>
      <c r="O1829">
        <f t="shared" si="141"/>
        <v>101</v>
      </c>
      <c r="P1829">
        <f t="shared" si="142"/>
        <v>53.16</v>
      </c>
      <c r="Q1829" s="10" t="s">
        <v>8310</v>
      </c>
      <c r="R1829" t="s">
        <v>8319</v>
      </c>
      <c r="S1829" s="14">
        <f t="shared" si="143"/>
        <v>41657.923807870371</v>
      </c>
      <c r="T1829" s="14">
        <f t="shared" si="144"/>
        <v>41305.809363425928</v>
      </c>
      <c r="U1829">
        <f t="shared" si="140"/>
        <v>2014</v>
      </c>
    </row>
    <row r="1830" spans="1:21" ht="60" hidden="1" x14ac:dyDescent="0.25">
      <c r="A1830">
        <v>1827</v>
      </c>
      <c r="B1830" s="3" t="s">
        <v>1828</v>
      </c>
      <c r="C1830" s="3" t="s">
        <v>5937</v>
      </c>
      <c r="D1830" s="6">
        <v>8000</v>
      </c>
      <c r="E1830" s="8">
        <v>8053</v>
      </c>
      <c r="F1830" t="s">
        <v>8218</v>
      </c>
      <c r="G1830" t="s">
        <v>8223</v>
      </c>
      <c r="H1830" t="s">
        <v>8245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8274</v>
      </c>
      <c r="O1830">
        <f t="shared" si="141"/>
        <v>101</v>
      </c>
      <c r="P1830">
        <f t="shared" si="142"/>
        <v>83.89</v>
      </c>
      <c r="Q1830" s="10" t="s">
        <v>8310</v>
      </c>
      <c r="R1830" t="s">
        <v>8319</v>
      </c>
      <c r="S1830" s="14">
        <f t="shared" si="143"/>
        <v>40555.325937499998</v>
      </c>
      <c r="T1830" s="14">
        <f t="shared" si="144"/>
        <v>40926.047858796301</v>
      </c>
      <c r="U1830">
        <f t="shared" si="140"/>
        <v>2011</v>
      </c>
    </row>
    <row r="1831" spans="1:21" ht="60" hidden="1" x14ac:dyDescent="0.25">
      <c r="A1831">
        <v>1828</v>
      </c>
      <c r="B1831" s="3" t="s">
        <v>1829</v>
      </c>
      <c r="C1831" s="3" t="s">
        <v>5938</v>
      </c>
      <c r="D1831" s="6">
        <v>20000</v>
      </c>
      <c r="E1831" s="8">
        <v>20032</v>
      </c>
      <c r="F1831" t="s">
        <v>8218</v>
      </c>
      <c r="G1831" t="s">
        <v>8223</v>
      </c>
      <c r="H1831" t="s">
        <v>8245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8274</v>
      </c>
      <c r="O1831">
        <f t="shared" si="141"/>
        <v>100</v>
      </c>
      <c r="P1831">
        <f t="shared" si="142"/>
        <v>417.33</v>
      </c>
      <c r="Q1831" s="10" t="s">
        <v>8310</v>
      </c>
      <c r="R1831" t="s">
        <v>8319</v>
      </c>
      <c r="S1831" s="14">
        <f t="shared" si="143"/>
        <v>41736.899652777778</v>
      </c>
      <c r="T1831" s="14">
        <f t="shared" si="144"/>
        <v>40788.786539351851</v>
      </c>
      <c r="U1831">
        <f t="shared" si="140"/>
        <v>2014</v>
      </c>
    </row>
    <row r="1832" spans="1:21" ht="45" hidden="1" x14ac:dyDescent="0.25">
      <c r="A1832">
        <v>1829</v>
      </c>
      <c r="B1832" s="3" t="s">
        <v>1830</v>
      </c>
      <c r="C1832" s="3" t="s">
        <v>5939</v>
      </c>
      <c r="D1832" s="6">
        <v>1500</v>
      </c>
      <c r="E1832" s="8">
        <v>2500.25</v>
      </c>
      <c r="F1832" t="s">
        <v>8218</v>
      </c>
      <c r="G1832" t="s">
        <v>8223</v>
      </c>
      <c r="H1832" t="s">
        <v>8245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8274</v>
      </c>
      <c r="O1832">
        <f t="shared" si="141"/>
        <v>167</v>
      </c>
      <c r="P1832">
        <f t="shared" si="142"/>
        <v>75.77</v>
      </c>
      <c r="Q1832" s="10" t="s">
        <v>8310</v>
      </c>
      <c r="R1832" t="s">
        <v>8319</v>
      </c>
      <c r="S1832" s="14">
        <f t="shared" si="143"/>
        <v>40516.087627314817</v>
      </c>
      <c r="T1832" s="14">
        <f t="shared" si="144"/>
        <v>42614.722013888888</v>
      </c>
      <c r="U1832">
        <f t="shared" si="140"/>
        <v>2010</v>
      </c>
    </row>
    <row r="1833" spans="1:21" ht="45" hidden="1" x14ac:dyDescent="0.25">
      <c r="A1833">
        <v>1830</v>
      </c>
      <c r="B1833" s="3" t="s">
        <v>1831</v>
      </c>
      <c r="C1833" s="3" t="s">
        <v>5940</v>
      </c>
      <c r="D1833" s="6">
        <v>15000</v>
      </c>
      <c r="E1833" s="8">
        <v>15230</v>
      </c>
      <c r="F1833" t="s">
        <v>8218</v>
      </c>
      <c r="G1833" t="s">
        <v>8223</v>
      </c>
      <c r="H1833" t="s">
        <v>8245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8274</v>
      </c>
      <c r="O1833">
        <f t="shared" si="141"/>
        <v>102</v>
      </c>
      <c r="P1833">
        <f t="shared" si="142"/>
        <v>67.39</v>
      </c>
      <c r="Q1833" s="10" t="s">
        <v>8310</v>
      </c>
      <c r="R1833" t="s">
        <v>8319</v>
      </c>
      <c r="S1833" s="14">
        <f t="shared" si="143"/>
        <v>41664.684108796297</v>
      </c>
      <c r="T1833" s="14">
        <f t="shared" si="144"/>
        <v>41382.096180555556</v>
      </c>
      <c r="U1833">
        <f t="shared" si="140"/>
        <v>2014</v>
      </c>
    </row>
    <row r="1834" spans="1:21" ht="45" hidden="1" x14ac:dyDescent="0.25">
      <c r="A1834">
        <v>1831</v>
      </c>
      <c r="B1834" s="3" t="s">
        <v>1832</v>
      </c>
      <c r="C1834" s="3" t="s">
        <v>5941</v>
      </c>
      <c r="D1834" s="6">
        <v>1000</v>
      </c>
      <c r="E1834" s="8">
        <v>1030</v>
      </c>
      <c r="F1834" t="s">
        <v>8218</v>
      </c>
      <c r="G1834" t="s">
        <v>8223</v>
      </c>
      <c r="H1834" t="s">
        <v>8245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8274</v>
      </c>
      <c r="O1834">
        <f t="shared" si="141"/>
        <v>103</v>
      </c>
      <c r="P1834">
        <f t="shared" si="142"/>
        <v>73.569999999999993</v>
      </c>
      <c r="Q1834" s="10" t="s">
        <v>8310</v>
      </c>
      <c r="R1834" t="s">
        <v>8319</v>
      </c>
      <c r="S1834" s="14">
        <f t="shared" si="143"/>
        <v>41026.996099537035</v>
      </c>
      <c r="T1834" s="14">
        <f t="shared" si="144"/>
        <v>41745.84542824074</v>
      </c>
      <c r="U1834">
        <f t="shared" si="140"/>
        <v>2012</v>
      </c>
    </row>
    <row r="1835" spans="1:21" ht="60" hidden="1" x14ac:dyDescent="0.25">
      <c r="A1835">
        <v>1832</v>
      </c>
      <c r="B1835" s="3" t="s">
        <v>1833</v>
      </c>
      <c r="C1835" s="3" t="s">
        <v>5942</v>
      </c>
      <c r="D1835" s="6">
        <v>350</v>
      </c>
      <c r="E1835" s="8">
        <v>500</v>
      </c>
      <c r="F1835" t="s">
        <v>8218</v>
      </c>
      <c r="G1835" t="s">
        <v>8223</v>
      </c>
      <c r="H1835" t="s">
        <v>8245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8274</v>
      </c>
      <c r="O1835">
        <f t="shared" si="141"/>
        <v>143</v>
      </c>
      <c r="P1835">
        <f t="shared" si="142"/>
        <v>25</v>
      </c>
      <c r="Q1835" s="10" t="s">
        <v>8310</v>
      </c>
      <c r="R1835" t="s">
        <v>8319</v>
      </c>
      <c r="S1835" s="14">
        <f t="shared" si="143"/>
        <v>40576.539664351854</v>
      </c>
      <c r="T1835" s="14">
        <f t="shared" si="144"/>
        <v>42031.631724537037</v>
      </c>
      <c r="U1835">
        <f t="shared" si="140"/>
        <v>2011</v>
      </c>
    </row>
    <row r="1836" spans="1:21" ht="60" hidden="1" x14ac:dyDescent="0.25">
      <c r="A1836">
        <v>1833</v>
      </c>
      <c r="B1836" s="3" t="s">
        <v>1834</v>
      </c>
      <c r="C1836" s="3" t="s">
        <v>5943</v>
      </c>
      <c r="D1836" s="6">
        <v>400</v>
      </c>
      <c r="E1836" s="8">
        <v>1050</v>
      </c>
      <c r="F1836" t="s">
        <v>8218</v>
      </c>
      <c r="G1836" t="s">
        <v>8223</v>
      </c>
      <c r="H1836" t="s">
        <v>8245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8274</v>
      </c>
      <c r="O1836">
        <f t="shared" si="141"/>
        <v>263</v>
      </c>
      <c r="P1836">
        <f t="shared" si="142"/>
        <v>42</v>
      </c>
      <c r="Q1836" s="10" t="s">
        <v>8310</v>
      </c>
      <c r="R1836" t="s">
        <v>8319</v>
      </c>
      <c r="S1836" s="14">
        <f t="shared" si="143"/>
        <v>41303.044016203705</v>
      </c>
      <c r="T1836" s="14">
        <f t="shared" si="144"/>
        <v>40564.994837962964</v>
      </c>
      <c r="U1836">
        <f t="shared" si="140"/>
        <v>2013</v>
      </c>
    </row>
    <row r="1837" spans="1:21" ht="30" hidden="1" x14ac:dyDescent="0.25">
      <c r="A1837">
        <v>1834</v>
      </c>
      <c r="B1837" s="3" t="s">
        <v>1835</v>
      </c>
      <c r="C1837" s="3" t="s">
        <v>5944</v>
      </c>
      <c r="D1837" s="6">
        <v>10000</v>
      </c>
      <c r="E1837" s="8">
        <v>11805</v>
      </c>
      <c r="F1837" t="s">
        <v>8218</v>
      </c>
      <c r="G1837" t="s">
        <v>8223</v>
      </c>
      <c r="H1837" t="s">
        <v>8245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8274</v>
      </c>
      <c r="O1837">
        <f t="shared" si="141"/>
        <v>118</v>
      </c>
      <c r="P1837">
        <f t="shared" si="142"/>
        <v>131.16999999999999</v>
      </c>
      <c r="Q1837" s="10" t="s">
        <v>8310</v>
      </c>
      <c r="R1837" t="s">
        <v>8319</v>
      </c>
      <c r="S1837" s="14">
        <f t="shared" si="143"/>
        <v>41988.964062500003</v>
      </c>
      <c r="T1837" s="14">
        <f t="shared" si="144"/>
        <v>40666.973541666666</v>
      </c>
      <c r="U1837">
        <f t="shared" si="140"/>
        <v>2014</v>
      </c>
    </row>
    <row r="1838" spans="1:21" ht="75" hidden="1" x14ac:dyDescent="0.25">
      <c r="A1838">
        <v>1835</v>
      </c>
      <c r="B1838" s="3" t="s">
        <v>1836</v>
      </c>
      <c r="C1838" s="3" t="s">
        <v>5945</v>
      </c>
      <c r="D1838" s="6">
        <v>500</v>
      </c>
      <c r="E1838" s="8">
        <v>520</v>
      </c>
      <c r="F1838" t="s">
        <v>8218</v>
      </c>
      <c r="G1838" t="s">
        <v>8224</v>
      </c>
      <c r="H1838" t="s">
        <v>8246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8274</v>
      </c>
      <c r="O1838">
        <f t="shared" si="141"/>
        <v>104</v>
      </c>
      <c r="P1838">
        <f t="shared" si="142"/>
        <v>47.27</v>
      </c>
      <c r="Q1838" s="10" t="s">
        <v>8310</v>
      </c>
      <c r="R1838" t="s">
        <v>8319</v>
      </c>
      <c r="S1838" s="14">
        <f t="shared" si="143"/>
        <v>42430.702210648145</v>
      </c>
      <c r="T1838" s="14">
        <f t="shared" si="144"/>
        <v>42523.333310185189</v>
      </c>
      <c r="U1838">
        <f t="shared" si="140"/>
        <v>2016</v>
      </c>
    </row>
    <row r="1839" spans="1:21" ht="30" hidden="1" x14ac:dyDescent="0.25">
      <c r="A1839">
        <v>1836</v>
      </c>
      <c r="B1839" s="3" t="s">
        <v>1837</v>
      </c>
      <c r="C1839" s="3" t="s">
        <v>5946</v>
      </c>
      <c r="D1839" s="6">
        <v>5000</v>
      </c>
      <c r="E1839" s="8">
        <v>10017</v>
      </c>
      <c r="F1839" t="s">
        <v>8218</v>
      </c>
      <c r="G1839" t="s">
        <v>8223</v>
      </c>
      <c r="H1839" t="s">
        <v>8245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8274</v>
      </c>
      <c r="O1839">
        <f t="shared" si="141"/>
        <v>200</v>
      </c>
      <c r="P1839">
        <f t="shared" si="142"/>
        <v>182.13</v>
      </c>
      <c r="Q1839" s="10" t="s">
        <v>8310</v>
      </c>
      <c r="R1839" t="s">
        <v>8319</v>
      </c>
      <c r="S1839" s="14">
        <f t="shared" si="143"/>
        <v>41305.809363425928</v>
      </c>
      <c r="T1839" s="14">
        <f t="shared" si="144"/>
        <v>41228.650196759263</v>
      </c>
      <c r="U1839">
        <f t="shared" si="140"/>
        <v>2013</v>
      </c>
    </row>
    <row r="1840" spans="1:21" ht="60" hidden="1" x14ac:dyDescent="0.25">
      <c r="A1840">
        <v>1837</v>
      </c>
      <c r="B1840" s="3" t="s">
        <v>1838</v>
      </c>
      <c r="C1840" s="3" t="s">
        <v>5947</v>
      </c>
      <c r="D1840" s="6">
        <v>600</v>
      </c>
      <c r="E1840" s="8">
        <v>1841</v>
      </c>
      <c r="F1840" t="s">
        <v>8218</v>
      </c>
      <c r="G1840" t="s">
        <v>8223</v>
      </c>
      <c r="H1840" t="s">
        <v>8245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8274</v>
      </c>
      <c r="O1840">
        <f t="shared" si="141"/>
        <v>307</v>
      </c>
      <c r="P1840">
        <f t="shared" si="142"/>
        <v>61.37</v>
      </c>
      <c r="Q1840" s="10" t="s">
        <v>8310</v>
      </c>
      <c r="R1840" t="s">
        <v>8319</v>
      </c>
      <c r="S1840" s="14">
        <f t="shared" si="143"/>
        <v>40926.047858796301</v>
      </c>
      <c r="T1840" s="14">
        <f t="shared" si="144"/>
        <v>42094.236481481479</v>
      </c>
      <c r="U1840">
        <f t="shared" si="140"/>
        <v>2012</v>
      </c>
    </row>
    <row r="1841" spans="1:21" ht="60" hidden="1" x14ac:dyDescent="0.25">
      <c r="A1841">
        <v>1838</v>
      </c>
      <c r="B1841" s="3" t="s">
        <v>1839</v>
      </c>
      <c r="C1841" s="3" t="s">
        <v>5948</v>
      </c>
      <c r="D1841" s="6">
        <v>1000</v>
      </c>
      <c r="E1841" s="8">
        <v>1001.49</v>
      </c>
      <c r="F1841" t="s">
        <v>8218</v>
      </c>
      <c r="G1841" t="s">
        <v>8223</v>
      </c>
      <c r="H1841" t="s">
        <v>8245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8274</v>
      </c>
      <c r="O1841">
        <f t="shared" si="141"/>
        <v>100</v>
      </c>
      <c r="P1841">
        <f t="shared" si="142"/>
        <v>35.770000000000003</v>
      </c>
      <c r="Q1841" s="10" t="s">
        <v>8310</v>
      </c>
      <c r="R1841" t="s">
        <v>8319</v>
      </c>
      <c r="S1841" s="14">
        <f t="shared" si="143"/>
        <v>40788.786539351851</v>
      </c>
      <c r="T1841" s="14">
        <f t="shared" si="144"/>
        <v>40691.788055555553</v>
      </c>
      <c r="U1841">
        <f t="shared" si="140"/>
        <v>2011</v>
      </c>
    </row>
    <row r="1842" spans="1:21" ht="45" hidden="1" x14ac:dyDescent="0.25">
      <c r="A1842">
        <v>1839</v>
      </c>
      <c r="B1842" s="3" t="s">
        <v>1840</v>
      </c>
      <c r="C1842" s="3" t="s">
        <v>5949</v>
      </c>
      <c r="D1842" s="6">
        <v>1000</v>
      </c>
      <c r="E1842" s="8">
        <v>2053</v>
      </c>
      <c r="F1842" t="s">
        <v>8218</v>
      </c>
      <c r="G1842" t="s">
        <v>8223</v>
      </c>
      <c r="H1842" t="s">
        <v>8245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8274</v>
      </c>
      <c r="O1842">
        <f t="shared" si="141"/>
        <v>205</v>
      </c>
      <c r="P1842">
        <f t="shared" si="142"/>
        <v>45.62</v>
      </c>
      <c r="Q1842" s="10" t="s">
        <v>8310</v>
      </c>
      <c r="R1842" t="s">
        <v>8319</v>
      </c>
      <c r="S1842" s="14">
        <f t="shared" si="143"/>
        <v>42614.722013888888</v>
      </c>
      <c r="T1842" s="14">
        <f t="shared" si="144"/>
        <v>41169.845590277779</v>
      </c>
      <c r="U1842">
        <f t="shared" si="140"/>
        <v>2016</v>
      </c>
    </row>
    <row r="1843" spans="1:21" ht="60" hidden="1" x14ac:dyDescent="0.25">
      <c r="A1843">
        <v>1840</v>
      </c>
      <c r="B1843" s="3" t="s">
        <v>1841</v>
      </c>
      <c r="C1843" s="3" t="s">
        <v>5950</v>
      </c>
      <c r="D1843" s="6">
        <v>900</v>
      </c>
      <c r="E1843" s="8">
        <v>980</v>
      </c>
      <c r="F1843" t="s">
        <v>8218</v>
      </c>
      <c r="G1843" t="s">
        <v>8223</v>
      </c>
      <c r="H1843" t="s">
        <v>8245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8274</v>
      </c>
      <c r="O1843">
        <f t="shared" si="141"/>
        <v>109</v>
      </c>
      <c r="P1843">
        <f t="shared" si="142"/>
        <v>75.38</v>
      </c>
      <c r="Q1843" s="10" t="s">
        <v>8310</v>
      </c>
      <c r="R1843" t="s">
        <v>8319</v>
      </c>
      <c r="S1843" s="14">
        <f t="shared" si="143"/>
        <v>41382.096180555556</v>
      </c>
      <c r="T1843" s="14">
        <f t="shared" si="144"/>
        <v>41800.959490740745</v>
      </c>
      <c r="U1843">
        <f t="shared" si="140"/>
        <v>2013</v>
      </c>
    </row>
    <row r="1844" spans="1:21" ht="30" hidden="1" x14ac:dyDescent="0.25">
      <c r="A1844">
        <v>1841</v>
      </c>
      <c r="B1844" s="3" t="s">
        <v>1842</v>
      </c>
      <c r="C1844" s="3" t="s">
        <v>5951</v>
      </c>
      <c r="D1844" s="6">
        <v>2000</v>
      </c>
      <c r="E1844" s="8">
        <v>2035</v>
      </c>
      <c r="F1844" t="s">
        <v>8218</v>
      </c>
      <c r="G1844" t="s">
        <v>8223</v>
      </c>
      <c r="H1844" t="s">
        <v>8245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8274</v>
      </c>
      <c r="O1844">
        <f t="shared" si="141"/>
        <v>102</v>
      </c>
      <c r="P1844">
        <f t="shared" si="142"/>
        <v>50.88</v>
      </c>
      <c r="Q1844" s="10" t="s">
        <v>8310</v>
      </c>
      <c r="R1844" t="s">
        <v>8319</v>
      </c>
      <c r="S1844" s="14">
        <f t="shared" si="143"/>
        <v>41745.84542824074</v>
      </c>
      <c r="T1844" s="14">
        <f t="shared" si="144"/>
        <v>41827.906689814816</v>
      </c>
      <c r="U1844">
        <f t="shared" si="140"/>
        <v>2014</v>
      </c>
    </row>
    <row r="1845" spans="1:21" ht="45" hidden="1" x14ac:dyDescent="0.25">
      <c r="A1845">
        <v>1842</v>
      </c>
      <c r="B1845" s="3" t="s">
        <v>1843</v>
      </c>
      <c r="C1845" s="3" t="s">
        <v>5952</v>
      </c>
      <c r="D1845" s="6">
        <v>2000</v>
      </c>
      <c r="E1845" s="8">
        <v>2505</v>
      </c>
      <c r="F1845" t="s">
        <v>8218</v>
      </c>
      <c r="G1845" t="s">
        <v>8223</v>
      </c>
      <c r="H1845" t="s">
        <v>8245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8274</v>
      </c>
      <c r="O1845">
        <f t="shared" si="141"/>
        <v>125</v>
      </c>
      <c r="P1845">
        <f t="shared" si="142"/>
        <v>119.29</v>
      </c>
      <c r="Q1845" s="10" t="s">
        <v>8310</v>
      </c>
      <c r="R1845" t="s">
        <v>8319</v>
      </c>
      <c r="S1845" s="14">
        <f t="shared" si="143"/>
        <v>42031.631724537037</v>
      </c>
      <c r="T1845" s="14">
        <f t="shared" si="144"/>
        <v>42081.77143518519</v>
      </c>
      <c r="U1845">
        <f t="shared" si="140"/>
        <v>2015</v>
      </c>
    </row>
    <row r="1846" spans="1:21" ht="60" hidden="1" x14ac:dyDescent="0.25">
      <c r="A1846">
        <v>1843</v>
      </c>
      <c r="B1846" s="3" t="s">
        <v>1844</v>
      </c>
      <c r="C1846" s="3" t="s">
        <v>5953</v>
      </c>
      <c r="D1846" s="6">
        <v>10000</v>
      </c>
      <c r="E1846" s="8">
        <v>12400.61</v>
      </c>
      <c r="F1846" t="s">
        <v>8218</v>
      </c>
      <c r="G1846" t="s">
        <v>8223</v>
      </c>
      <c r="H1846" t="s">
        <v>8245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8274</v>
      </c>
      <c r="O1846">
        <f t="shared" si="141"/>
        <v>124</v>
      </c>
      <c r="P1846">
        <f t="shared" si="142"/>
        <v>92.54</v>
      </c>
      <c r="Q1846" s="10" t="s">
        <v>8310</v>
      </c>
      <c r="R1846" t="s">
        <v>8319</v>
      </c>
      <c r="S1846" s="14">
        <f t="shared" si="143"/>
        <v>40564.994837962964</v>
      </c>
      <c r="T1846" s="14">
        <f t="shared" si="144"/>
        <v>41177.060381944444</v>
      </c>
      <c r="U1846">
        <f t="shared" si="140"/>
        <v>2011</v>
      </c>
    </row>
    <row r="1847" spans="1:21" ht="60" hidden="1" x14ac:dyDescent="0.25">
      <c r="A1847">
        <v>1844</v>
      </c>
      <c r="B1847" s="3" t="s">
        <v>1845</v>
      </c>
      <c r="C1847" s="3" t="s">
        <v>5954</v>
      </c>
      <c r="D1847" s="6">
        <v>1500</v>
      </c>
      <c r="E1847" s="8">
        <v>1521</v>
      </c>
      <c r="F1847" t="s">
        <v>8218</v>
      </c>
      <c r="G1847" t="s">
        <v>8223</v>
      </c>
      <c r="H1847" t="s">
        <v>8245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8274</v>
      </c>
      <c r="O1847">
        <f t="shared" si="141"/>
        <v>101</v>
      </c>
      <c r="P1847">
        <f t="shared" si="142"/>
        <v>76.05</v>
      </c>
      <c r="Q1847" s="10" t="s">
        <v>8310</v>
      </c>
      <c r="R1847" t="s">
        <v>8319</v>
      </c>
      <c r="S1847" s="14">
        <f t="shared" si="143"/>
        <v>40666.973541666666</v>
      </c>
      <c r="T1847" s="14">
        <f t="shared" si="144"/>
        <v>41388.021261574075</v>
      </c>
      <c r="U1847">
        <f t="shared" si="140"/>
        <v>2011</v>
      </c>
    </row>
    <row r="1848" spans="1:21" ht="90" hidden="1" x14ac:dyDescent="0.25">
      <c r="A1848">
        <v>1845</v>
      </c>
      <c r="B1848" s="3" t="s">
        <v>1846</v>
      </c>
      <c r="C1848" s="3" t="s">
        <v>5955</v>
      </c>
      <c r="D1848" s="6">
        <v>1000</v>
      </c>
      <c r="E1848" s="8">
        <v>1000</v>
      </c>
      <c r="F1848" t="s">
        <v>8218</v>
      </c>
      <c r="G1848" t="s">
        <v>8223</v>
      </c>
      <c r="H1848" t="s">
        <v>8245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8274</v>
      </c>
      <c r="O1848">
        <f t="shared" si="141"/>
        <v>100</v>
      </c>
      <c r="P1848">
        <f t="shared" si="142"/>
        <v>52.63</v>
      </c>
      <c r="Q1848" s="10" t="s">
        <v>8310</v>
      </c>
      <c r="R1848" t="s">
        <v>8319</v>
      </c>
      <c r="S1848" s="14">
        <f t="shared" si="143"/>
        <v>42523.333310185189</v>
      </c>
      <c r="T1848" s="14">
        <f t="shared" si="144"/>
        <v>41600.538657407407</v>
      </c>
      <c r="U1848">
        <f t="shared" si="140"/>
        <v>2016</v>
      </c>
    </row>
    <row r="1849" spans="1:21" ht="60" hidden="1" x14ac:dyDescent="0.25">
      <c r="A1849">
        <v>1846</v>
      </c>
      <c r="B1849" s="3" t="s">
        <v>1847</v>
      </c>
      <c r="C1849" s="3" t="s">
        <v>5956</v>
      </c>
      <c r="D1849" s="6">
        <v>15000</v>
      </c>
      <c r="E1849" s="8">
        <v>20689</v>
      </c>
      <c r="F1849" t="s">
        <v>8218</v>
      </c>
      <c r="G1849" t="s">
        <v>8223</v>
      </c>
      <c r="H1849" t="s">
        <v>8245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8274</v>
      </c>
      <c r="O1849">
        <f t="shared" si="141"/>
        <v>138</v>
      </c>
      <c r="P1849">
        <f t="shared" si="142"/>
        <v>98.99</v>
      </c>
      <c r="Q1849" s="10" t="s">
        <v>8310</v>
      </c>
      <c r="R1849" t="s">
        <v>8319</v>
      </c>
      <c r="S1849" s="14">
        <f t="shared" si="143"/>
        <v>41228.650196759263</v>
      </c>
      <c r="T1849" s="14">
        <f t="shared" si="144"/>
        <v>41817.854999999996</v>
      </c>
      <c r="U1849">
        <f t="shared" si="140"/>
        <v>2012</v>
      </c>
    </row>
    <row r="1850" spans="1:21" ht="60" hidden="1" x14ac:dyDescent="0.25">
      <c r="A1850">
        <v>1847</v>
      </c>
      <c r="B1850" s="3" t="s">
        <v>1848</v>
      </c>
      <c r="C1850" s="3" t="s">
        <v>5957</v>
      </c>
      <c r="D1850" s="6">
        <v>2500</v>
      </c>
      <c r="E1850" s="8">
        <v>3022</v>
      </c>
      <c r="F1850" t="s">
        <v>8218</v>
      </c>
      <c r="G1850" t="s">
        <v>8223</v>
      </c>
      <c r="H1850" t="s">
        <v>8245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8274</v>
      </c>
      <c r="O1850">
        <f t="shared" si="141"/>
        <v>121</v>
      </c>
      <c r="P1850">
        <f t="shared" si="142"/>
        <v>79.53</v>
      </c>
      <c r="Q1850" s="10" t="s">
        <v>8310</v>
      </c>
      <c r="R1850" t="s">
        <v>8319</v>
      </c>
      <c r="S1850" s="14">
        <f t="shared" si="143"/>
        <v>42094.236481481479</v>
      </c>
      <c r="T1850" s="14">
        <f t="shared" si="144"/>
        <v>41864.76866898148</v>
      </c>
      <c r="U1850">
        <f t="shared" si="140"/>
        <v>2015</v>
      </c>
    </row>
    <row r="1851" spans="1:21" ht="45" hidden="1" x14ac:dyDescent="0.25">
      <c r="A1851">
        <v>1848</v>
      </c>
      <c r="B1851" s="3" t="s">
        <v>1849</v>
      </c>
      <c r="C1851" s="3" t="s">
        <v>5958</v>
      </c>
      <c r="D1851" s="6">
        <v>3000</v>
      </c>
      <c r="E1851" s="8">
        <v>3221</v>
      </c>
      <c r="F1851" t="s">
        <v>8218</v>
      </c>
      <c r="G1851" t="s">
        <v>8223</v>
      </c>
      <c r="H1851" t="s">
        <v>8245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8274</v>
      </c>
      <c r="O1851">
        <f t="shared" si="141"/>
        <v>107</v>
      </c>
      <c r="P1851">
        <f t="shared" si="142"/>
        <v>134.21</v>
      </c>
      <c r="Q1851" s="10" t="s">
        <v>8310</v>
      </c>
      <c r="R1851" t="s">
        <v>8319</v>
      </c>
      <c r="S1851" s="14">
        <f t="shared" si="143"/>
        <v>40691.788055555553</v>
      </c>
      <c r="T1851" s="14">
        <f t="shared" si="144"/>
        <v>40833.200474537036</v>
      </c>
      <c r="U1851">
        <f t="shared" si="140"/>
        <v>2011</v>
      </c>
    </row>
    <row r="1852" spans="1:21" ht="45" hidden="1" x14ac:dyDescent="0.25">
      <c r="A1852">
        <v>1849</v>
      </c>
      <c r="B1852" s="3" t="s">
        <v>1850</v>
      </c>
      <c r="C1852" s="3" t="s">
        <v>5959</v>
      </c>
      <c r="D1852" s="6">
        <v>300</v>
      </c>
      <c r="E1852" s="8">
        <v>301</v>
      </c>
      <c r="F1852" t="s">
        <v>8218</v>
      </c>
      <c r="G1852" t="s">
        <v>8223</v>
      </c>
      <c r="H1852" t="s">
        <v>8245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8274</v>
      </c>
      <c r="O1852">
        <f t="shared" si="141"/>
        <v>100</v>
      </c>
      <c r="P1852">
        <f t="shared" si="142"/>
        <v>37.630000000000003</v>
      </c>
      <c r="Q1852" s="10" t="s">
        <v>8310</v>
      </c>
      <c r="R1852" t="s">
        <v>8319</v>
      </c>
      <c r="S1852" s="14">
        <f t="shared" si="143"/>
        <v>41169.845590277779</v>
      </c>
      <c r="T1852" s="14">
        <f t="shared" si="144"/>
        <v>40778.770011574074</v>
      </c>
      <c r="U1852">
        <f t="shared" si="140"/>
        <v>2012</v>
      </c>
    </row>
    <row r="1853" spans="1:21" ht="60" hidden="1" x14ac:dyDescent="0.25">
      <c r="A1853">
        <v>1850</v>
      </c>
      <c r="B1853" s="3" t="s">
        <v>1851</v>
      </c>
      <c r="C1853" s="3" t="s">
        <v>5960</v>
      </c>
      <c r="D1853" s="6">
        <v>9000</v>
      </c>
      <c r="E1853" s="8">
        <v>9137</v>
      </c>
      <c r="F1853" t="s">
        <v>8218</v>
      </c>
      <c r="G1853" t="s">
        <v>8223</v>
      </c>
      <c r="H1853" t="s">
        <v>8245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8274</v>
      </c>
      <c r="O1853">
        <f t="shared" si="141"/>
        <v>102</v>
      </c>
      <c r="P1853">
        <f t="shared" si="142"/>
        <v>51.04</v>
      </c>
      <c r="Q1853" s="10" t="s">
        <v>8310</v>
      </c>
      <c r="R1853" t="s">
        <v>8319</v>
      </c>
      <c r="S1853" s="14">
        <f t="shared" si="143"/>
        <v>41800.959490740745</v>
      </c>
      <c r="T1853" s="14">
        <f t="shared" si="144"/>
        <v>41655.709305555552</v>
      </c>
      <c r="U1853">
        <f t="shared" si="140"/>
        <v>2014</v>
      </c>
    </row>
    <row r="1854" spans="1:21" ht="60" hidden="1" x14ac:dyDescent="0.25">
      <c r="A1854">
        <v>1851</v>
      </c>
      <c r="B1854" s="3" t="s">
        <v>1852</v>
      </c>
      <c r="C1854" s="3" t="s">
        <v>5961</v>
      </c>
      <c r="D1854" s="6">
        <v>1300</v>
      </c>
      <c r="E1854" s="8">
        <v>1301</v>
      </c>
      <c r="F1854" t="s">
        <v>8218</v>
      </c>
      <c r="G1854" t="s">
        <v>8223</v>
      </c>
      <c r="H1854" t="s">
        <v>8245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8274</v>
      </c>
      <c r="O1854">
        <f t="shared" si="141"/>
        <v>100</v>
      </c>
      <c r="P1854">
        <f t="shared" si="142"/>
        <v>50.04</v>
      </c>
      <c r="Q1854" s="10" t="s">
        <v>8310</v>
      </c>
      <c r="R1854" t="s">
        <v>8319</v>
      </c>
      <c r="S1854" s="14">
        <f t="shared" si="143"/>
        <v>41827.906689814816</v>
      </c>
      <c r="T1854" s="14">
        <f t="shared" si="144"/>
        <v>42000.300243055557</v>
      </c>
      <c r="U1854">
        <f t="shared" si="140"/>
        <v>2014</v>
      </c>
    </row>
    <row r="1855" spans="1:21" ht="60" hidden="1" x14ac:dyDescent="0.25">
      <c r="A1855">
        <v>1852</v>
      </c>
      <c r="B1855" s="3" t="s">
        <v>1853</v>
      </c>
      <c r="C1855" s="3" t="s">
        <v>5962</v>
      </c>
      <c r="D1855" s="6">
        <v>15000</v>
      </c>
      <c r="E1855" s="8">
        <v>17545</v>
      </c>
      <c r="F1855" t="s">
        <v>8218</v>
      </c>
      <c r="G1855" t="s">
        <v>8223</v>
      </c>
      <c r="H1855" t="s">
        <v>8245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8274</v>
      </c>
      <c r="O1855">
        <f t="shared" si="141"/>
        <v>117</v>
      </c>
      <c r="P1855">
        <f t="shared" si="142"/>
        <v>133.93</v>
      </c>
      <c r="Q1855" s="10" t="s">
        <v>8310</v>
      </c>
      <c r="R1855" t="s">
        <v>8319</v>
      </c>
      <c r="S1855" s="14">
        <f t="shared" si="143"/>
        <v>42081.77143518519</v>
      </c>
      <c r="T1855" s="14">
        <f t="shared" si="144"/>
        <v>42755.492754629624</v>
      </c>
      <c r="U1855">
        <f t="shared" si="140"/>
        <v>2015</v>
      </c>
    </row>
    <row r="1856" spans="1:21" ht="60" hidden="1" x14ac:dyDescent="0.25">
      <c r="A1856">
        <v>1853</v>
      </c>
      <c r="B1856" s="3" t="s">
        <v>1854</v>
      </c>
      <c r="C1856" s="3" t="s">
        <v>5963</v>
      </c>
      <c r="D1856" s="6">
        <v>800</v>
      </c>
      <c r="E1856" s="8">
        <v>815</v>
      </c>
      <c r="F1856" t="s">
        <v>8218</v>
      </c>
      <c r="G1856" t="s">
        <v>8223</v>
      </c>
      <c r="H1856" t="s">
        <v>8245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8274</v>
      </c>
      <c r="O1856">
        <f t="shared" si="141"/>
        <v>102</v>
      </c>
      <c r="P1856">
        <f t="shared" si="142"/>
        <v>58.21</v>
      </c>
      <c r="Q1856" s="10" t="s">
        <v>8310</v>
      </c>
      <c r="R1856" t="s">
        <v>8319</v>
      </c>
      <c r="S1856" s="14">
        <f t="shared" si="143"/>
        <v>41177.060381944444</v>
      </c>
      <c r="T1856" s="14">
        <f t="shared" si="144"/>
        <v>41772.797280092593</v>
      </c>
      <c r="U1856">
        <f t="shared" si="140"/>
        <v>2012</v>
      </c>
    </row>
    <row r="1857" spans="1:21" ht="45" hidden="1" x14ac:dyDescent="0.25">
      <c r="A1857">
        <v>1854</v>
      </c>
      <c r="B1857" s="3" t="s">
        <v>1855</v>
      </c>
      <c r="C1857" s="3" t="s">
        <v>5964</v>
      </c>
      <c r="D1857" s="6">
        <v>15000</v>
      </c>
      <c r="E1857" s="8">
        <v>15318.55</v>
      </c>
      <c r="F1857" t="s">
        <v>8218</v>
      </c>
      <c r="G1857" t="s">
        <v>8223</v>
      </c>
      <c r="H1857" t="s">
        <v>8245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8274</v>
      </c>
      <c r="O1857">
        <f t="shared" si="141"/>
        <v>102</v>
      </c>
      <c r="P1857">
        <f t="shared" si="142"/>
        <v>88.04</v>
      </c>
      <c r="Q1857" s="10" t="s">
        <v>8310</v>
      </c>
      <c r="R1857" t="s">
        <v>8319</v>
      </c>
      <c r="S1857" s="14">
        <f t="shared" si="143"/>
        <v>41388.021261574075</v>
      </c>
      <c r="T1857" s="14">
        <f t="shared" si="144"/>
        <v>41733.716435185182</v>
      </c>
      <c r="U1857">
        <f t="shared" si="140"/>
        <v>2013</v>
      </c>
    </row>
    <row r="1858" spans="1:21" ht="45" hidden="1" x14ac:dyDescent="0.25">
      <c r="A1858">
        <v>1855</v>
      </c>
      <c r="B1858" s="3" t="s">
        <v>1856</v>
      </c>
      <c r="C1858" s="3" t="s">
        <v>5965</v>
      </c>
      <c r="D1858" s="6">
        <v>8750</v>
      </c>
      <c r="E1858" s="8">
        <v>13480.16</v>
      </c>
      <c r="F1858" t="s">
        <v>8218</v>
      </c>
      <c r="G1858" t="s">
        <v>8228</v>
      </c>
      <c r="H1858" t="s">
        <v>8250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8274</v>
      </c>
      <c r="O1858">
        <f t="shared" si="141"/>
        <v>154</v>
      </c>
      <c r="P1858">
        <f t="shared" si="142"/>
        <v>70.58</v>
      </c>
      <c r="Q1858" s="10" t="s">
        <v>8310</v>
      </c>
      <c r="R1858" t="s">
        <v>8319</v>
      </c>
      <c r="S1858" s="14">
        <f t="shared" si="143"/>
        <v>41600.538657407407</v>
      </c>
      <c r="T1858" s="14">
        <f t="shared" si="144"/>
        <v>42645.367442129631</v>
      </c>
      <c r="U1858">
        <f t="shared" si="140"/>
        <v>2013</v>
      </c>
    </row>
    <row r="1859" spans="1:21" ht="60" hidden="1" x14ac:dyDescent="0.25">
      <c r="A1859">
        <v>1856</v>
      </c>
      <c r="B1859" s="3" t="s">
        <v>1857</v>
      </c>
      <c r="C1859" s="3" t="s">
        <v>5966</v>
      </c>
      <c r="D1859" s="6">
        <v>2000</v>
      </c>
      <c r="E1859" s="8">
        <v>2025</v>
      </c>
      <c r="F1859" t="s">
        <v>8218</v>
      </c>
      <c r="G1859" t="s">
        <v>8223</v>
      </c>
      <c r="H1859" t="s">
        <v>8245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8274</v>
      </c>
      <c r="O1859">
        <f t="shared" si="141"/>
        <v>101</v>
      </c>
      <c r="P1859">
        <f t="shared" si="142"/>
        <v>53.29</v>
      </c>
      <c r="Q1859" s="10" t="s">
        <v>8310</v>
      </c>
      <c r="R1859" t="s">
        <v>8319</v>
      </c>
      <c r="S1859" s="14">
        <f t="shared" si="143"/>
        <v>41817.854999999996</v>
      </c>
      <c r="T1859" s="14">
        <f t="shared" si="144"/>
        <v>42742.246493055558</v>
      </c>
      <c r="U1859">
        <f t="shared" ref="U1859:U1922" si="145">YEAR(S1859)</f>
        <v>2014</v>
      </c>
    </row>
    <row r="1860" spans="1:21" ht="45" hidden="1" x14ac:dyDescent="0.25">
      <c r="A1860">
        <v>1857</v>
      </c>
      <c r="B1860" s="3" t="s">
        <v>1858</v>
      </c>
      <c r="C1860" s="3" t="s">
        <v>5967</v>
      </c>
      <c r="D1860" s="6">
        <v>3000</v>
      </c>
      <c r="E1860" s="8">
        <v>3000</v>
      </c>
      <c r="F1860" t="s">
        <v>8218</v>
      </c>
      <c r="G1860" t="s">
        <v>8223</v>
      </c>
      <c r="H1860" t="s">
        <v>8245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8274</v>
      </c>
      <c r="O1860">
        <f t="shared" ref="O1860:O1923" si="146">ROUND(E1860/D1860*100,0)</f>
        <v>100</v>
      </c>
      <c r="P1860">
        <f t="shared" ref="P1860:P1923" si="147">IFERROR(ROUND(E1860/L1860,2),0)</f>
        <v>136.36000000000001</v>
      </c>
      <c r="Q1860" s="10" t="s">
        <v>8310</v>
      </c>
      <c r="R1860" t="s">
        <v>8319</v>
      </c>
      <c r="S1860" s="14">
        <f t="shared" ref="S1860:S1923" si="148">(((J1860/60)/60)/24)+DATE(1970,1,1)</f>
        <v>41864.76866898148</v>
      </c>
      <c r="T1860" s="14">
        <f t="shared" ref="T1860:T1923" si="149">(((J1870/60)/60)/24)+DATE(1970,1,1)</f>
        <v>42649.924907407403</v>
      </c>
      <c r="U1860">
        <f t="shared" si="145"/>
        <v>2014</v>
      </c>
    </row>
    <row r="1861" spans="1:21" ht="60" hidden="1" x14ac:dyDescent="0.25">
      <c r="A1861">
        <v>1858</v>
      </c>
      <c r="B1861" s="3" t="s">
        <v>1859</v>
      </c>
      <c r="C1861" s="3" t="s">
        <v>5968</v>
      </c>
      <c r="D1861" s="6">
        <v>5555.55</v>
      </c>
      <c r="E1861" s="8">
        <v>6041.55</v>
      </c>
      <c r="F1861" t="s">
        <v>8218</v>
      </c>
      <c r="G1861" t="s">
        <v>8223</v>
      </c>
      <c r="H1861" t="s">
        <v>8245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8274</v>
      </c>
      <c r="O1861">
        <f t="shared" si="146"/>
        <v>109</v>
      </c>
      <c r="P1861">
        <f t="shared" si="147"/>
        <v>40.549999999999997</v>
      </c>
      <c r="Q1861" s="10" t="s">
        <v>8310</v>
      </c>
      <c r="R1861" t="s">
        <v>8319</v>
      </c>
      <c r="S1861" s="14">
        <f t="shared" si="148"/>
        <v>40833.200474537036</v>
      </c>
      <c r="T1861" s="14">
        <f t="shared" si="149"/>
        <v>42328.779224537036</v>
      </c>
      <c r="U1861">
        <f t="shared" si="145"/>
        <v>2011</v>
      </c>
    </row>
    <row r="1862" spans="1:21" ht="30" hidden="1" x14ac:dyDescent="0.25">
      <c r="A1862">
        <v>1859</v>
      </c>
      <c r="B1862" s="3" t="s">
        <v>1860</v>
      </c>
      <c r="C1862" s="3" t="s">
        <v>5969</v>
      </c>
      <c r="D1862" s="6">
        <v>3000</v>
      </c>
      <c r="E1862" s="8">
        <v>3955</v>
      </c>
      <c r="F1862" t="s">
        <v>8218</v>
      </c>
      <c r="G1862" t="s">
        <v>8223</v>
      </c>
      <c r="H1862" t="s">
        <v>8245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8274</v>
      </c>
      <c r="O1862">
        <f t="shared" si="146"/>
        <v>132</v>
      </c>
      <c r="P1862">
        <f t="shared" si="147"/>
        <v>70.63</v>
      </c>
      <c r="Q1862" s="10" t="s">
        <v>8310</v>
      </c>
      <c r="R1862" t="s">
        <v>8319</v>
      </c>
      <c r="S1862" s="14">
        <f t="shared" si="148"/>
        <v>40778.770011574074</v>
      </c>
      <c r="T1862" s="14">
        <f t="shared" si="149"/>
        <v>42709.002881944441</v>
      </c>
      <c r="U1862">
        <f t="shared" si="145"/>
        <v>2011</v>
      </c>
    </row>
    <row r="1863" spans="1:21" ht="45" hidden="1" x14ac:dyDescent="0.25">
      <c r="A1863">
        <v>1860</v>
      </c>
      <c r="B1863" s="3" t="s">
        <v>1861</v>
      </c>
      <c r="C1863" s="3" t="s">
        <v>5970</v>
      </c>
      <c r="D1863" s="6">
        <v>750</v>
      </c>
      <c r="E1863" s="8">
        <v>1001</v>
      </c>
      <c r="F1863" t="s">
        <v>8218</v>
      </c>
      <c r="G1863" t="s">
        <v>8223</v>
      </c>
      <c r="H1863" t="s">
        <v>8245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8274</v>
      </c>
      <c r="O1863">
        <f t="shared" si="146"/>
        <v>133</v>
      </c>
      <c r="P1863">
        <f t="shared" si="147"/>
        <v>52.68</v>
      </c>
      <c r="Q1863" s="10" t="s">
        <v>8310</v>
      </c>
      <c r="R1863" t="s">
        <v>8319</v>
      </c>
      <c r="S1863" s="14">
        <f t="shared" si="148"/>
        <v>41655.709305555552</v>
      </c>
      <c r="T1863" s="14">
        <f t="shared" si="149"/>
        <v>42371.355729166666</v>
      </c>
      <c r="U1863">
        <f t="shared" si="145"/>
        <v>2014</v>
      </c>
    </row>
    <row r="1864" spans="1:21" ht="60" hidden="1" x14ac:dyDescent="0.25">
      <c r="A1864">
        <v>1861</v>
      </c>
      <c r="B1864" s="3" t="s">
        <v>1862</v>
      </c>
      <c r="C1864" s="3" t="s">
        <v>5971</v>
      </c>
      <c r="D1864" s="6">
        <v>250000</v>
      </c>
      <c r="E1864" s="8">
        <v>0</v>
      </c>
      <c r="F1864" t="s">
        <v>8220</v>
      </c>
      <c r="G1864" t="s">
        <v>8224</v>
      </c>
      <c r="H1864" t="s">
        <v>8246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8281</v>
      </c>
      <c r="O1864">
        <f t="shared" si="146"/>
        <v>0</v>
      </c>
      <c r="P1864">
        <f t="shared" si="147"/>
        <v>0</v>
      </c>
      <c r="Q1864" s="10" t="s">
        <v>8339</v>
      </c>
      <c r="R1864" t="s">
        <v>8351</v>
      </c>
      <c r="S1864" s="14">
        <f t="shared" si="148"/>
        <v>42000.300243055557</v>
      </c>
      <c r="T1864" s="14">
        <f t="shared" si="149"/>
        <v>41923.783576388887</v>
      </c>
      <c r="U1864">
        <f t="shared" si="145"/>
        <v>2014</v>
      </c>
    </row>
    <row r="1865" spans="1:21" ht="45" hidden="1" x14ac:dyDescent="0.25">
      <c r="A1865">
        <v>1862</v>
      </c>
      <c r="B1865" s="3" t="s">
        <v>1863</v>
      </c>
      <c r="C1865" s="3" t="s">
        <v>5972</v>
      </c>
      <c r="D1865" s="6">
        <v>18000</v>
      </c>
      <c r="E1865" s="8">
        <v>1455</v>
      </c>
      <c r="F1865" t="s">
        <v>8220</v>
      </c>
      <c r="G1865" t="s">
        <v>8223</v>
      </c>
      <c r="H1865" t="s">
        <v>8245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8281</v>
      </c>
      <c r="O1865">
        <f t="shared" si="146"/>
        <v>8</v>
      </c>
      <c r="P1865">
        <f t="shared" si="147"/>
        <v>90.94</v>
      </c>
      <c r="Q1865" s="10" t="s">
        <v>8339</v>
      </c>
      <c r="R1865" t="s">
        <v>8351</v>
      </c>
      <c r="S1865" s="14">
        <f t="shared" si="148"/>
        <v>42755.492754629624</v>
      </c>
      <c r="T1865" s="14">
        <f t="shared" si="149"/>
        <v>42155.129652777774</v>
      </c>
      <c r="U1865">
        <f t="shared" si="145"/>
        <v>2017</v>
      </c>
    </row>
    <row r="1866" spans="1:21" ht="45" hidden="1" x14ac:dyDescent="0.25">
      <c r="A1866">
        <v>1863</v>
      </c>
      <c r="B1866" s="3" t="s">
        <v>1864</v>
      </c>
      <c r="C1866" s="3" t="s">
        <v>5973</v>
      </c>
      <c r="D1866" s="6">
        <v>2500</v>
      </c>
      <c r="E1866" s="8">
        <v>10</v>
      </c>
      <c r="F1866" t="s">
        <v>8220</v>
      </c>
      <c r="G1866" t="s">
        <v>8223</v>
      </c>
      <c r="H1866" t="s">
        <v>8245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8281</v>
      </c>
      <c r="O1866">
        <f t="shared" si="146"/>
        <v>0</v>
      </c>
      <c r="P1866">
        <f t="shared" si="147"/>
        <v>5</v>
      </c>
      <c r="Q1866" s="10" t="s">
        <v>8339</v>
      </c>
      <c r="R1866" t="s">
        <v>8351</v>
      </c>
      <c r="S1866" s="14">
        <f t="shared" si="148"/>
        <v>41772.797280092593</v>
      </c>
      <c r="T1866" s="14">
        <f t="shared" si="149"/>
        <v>42164.615856481483</v>
      </c>
      <c r="U1866">
        <f t="shared" si="145"/>
        <v>2014</v>
      </c>
    </row>
    <row r="1867" spans="1:21" ht="60" hidden="1" x14ac:dyDescent="0.25">
      <c r="A1867">
        <v>1864</v>
      </c>
      <c r="B1867" s="3" t="s">
        <v>1865</v>
      </c>
      <c r="C1867" s="3" t="s">
        <v>5974</v>
      </c>
      <c r="D1867" s="6">
        <v>6500</v>
      </c>
      <c r="E1867" s="8">
        <v>2788</v>
      </c>
      <c r="F1867" t="s">
        <v>8220</v>
      </c>
      <c r="G1867" t="s">
        <v>8223</v>
      </c>
      <c r="H1867" t="s">
        <v>8245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8281</v>
      </c>
      <c r="O1867">
        <f t="shared" si="146"/>
        <v>43</v>
      </c>
      <c r="P1867">
        <f t="shared" si="147"/>
        <v>58.08</v>
      </c>
      <c r="Q1867" s="10" t="s">
        <v>8339</v>
      </c>
      <c r="R1867" t="s">
        <v>8351</v>
      </c>
      <c r="S1867" s="14">
        <f t="shared" si="148"/>
        <v>41733.716435185182</v>
      </c>
      <c r="T1867" s="14">
        <f t="shared" si="149"/>
        <v>42529.969131944439</v>
      </c>
      <c r="U1867">
        <f t="shared" si="145"/>
        <v>2014</v>
      </c>
    </row>
    <row r="1868" spans="1:21" ht="60" hidden="1" x14ac:dyDescent="0.25">
      <c r="A1868">
        <v>1865</v>
      </c>
      <c r="B1868" s="3" t="s">
        <v>1866</v>
      </c>
      <c r="C1868" s="3" t="s">
        <v>5975</v>
      </c>
      <c r="D1868" s="6">
        <v>110000</v>
      </c>
      <c r="E1868" s="8">
        <v>4</v>
      </c>
      <c r="F1868" t="s">
        <v>8220</v>
      </c>
      <c r="G1868" t="s">
        <v>8224</v>
      </c>
      <c r="H1868" t="s">
        <v>8246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0</v>
      </c>
      <c r="P1868">
        <f t="shared" si="147"/>
        <v>2</v>
      </c>
      <c r="Q1868" s="10" t="s">
        <v>8339</v>
      </c>
      <c r="R1868" t="s">
        <v>8351</v>
      </c>
      <c r="S1868" s="14">
        <f t="shared" si="148"/>
        <v>42645.367442129631</v>
      </c>
      <c r="T1868" s="14">
        <f t="shared" si="149"/>
        <v>42528.899398148147</v>
      </c>
      <c r="U1868">
        <f t="shared" si="145"/>
        <v>2016</v>
      </c>
    </row>
    <row r="1869" spans="1:21" ht="60" hidden="1" x14ac:dyDescent="0.25">
      <c r="A1869">
        <v>1866</v>
      </c>
      <c r="B1869" s="3" t="s">
        <v>1867</v>
      </c>
      <c r="C1869" s="3" t="s">
        <v>5976</v>
      </c>
      <c r="D1869" s="6">
        <v>25000</v>
      </c>
      <c r="E1869" s="8">
        <v>125</v>
      </c>
      <c r="F1869" t="s">
        <v>8220</v>
      </c>
      <c r="G1869" t="s">
        <v>8223</v>
      </c>
      <c r="H1869" t="s">
        <v>8245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8281</v>
      </c>
      <c r="O1869">
        <f t="shared" si="146"/>
        <v>1</v>
      </c>
      <c r="P1869">
        <f t="shared" si="147"/>
        <v>62.5</v>
      </c>
      <c r="Q1869" s="10" t="s">
        <v>8339</v>
      </c>
      <c r="R1869" t="s">
        <v>8351</v>
      </c>
      <c r="S1869" s="14">
        <f t="shared" si="148"/>
        <v>42742.246493055558</v>
      </c>
      <c r="T1869" s="14">
        <f t="shared" si="149"/>
        <v>41776.284780092588</v>
      </c>
      <c r="U1869">
        <f t="shared" si="145"/>
        <v>2017</v>
      </c>
    </row>
    <row r="1870" spans="1:21" ht="60" hidden="1" x14ac:dyDescent="0.25">
      <c r="A1870">
        <v>1867</v>
      </c>
      <c r="B1870" s="3" t="s">
        <v>1868</v>
      </c>
      <c r="C1870" s="3" t="s">
        <v>5977</v>
      </c>
      <c r="D1870" s="6">
        <v>20000</v>
      </c>
      <c r="E1870" s="8">
        <v>10</v>
      </c>
      <c r="F1870" t="s">
        <v>8220</v>
      </c>
      <c r="G1870" t="s">
        <v>8223</v>
      </c>
      <c r="H1870" t="s">
        <v>8245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8281</v>
      </c>
      <c r="O1870">
        <f t="shared" si="146"/>
        <v>0</v>
      </c>
      <c r="P1870">
        <f t="shared" si="147"/>
        <v>10</v>
      </c>
      <c r="Q1870" s="10" t="s">
        <v>8339</v>
      </c>
      <c r="R1870" t="s">
        <v>8351</v>
      </c>
      <c r="S1870" s="14">
        <f t="shared" si="148"/>
        <v>42649.924907407403</v>
      </c>
      <c r="T1870" s="14">
        <f t="shared" si="149"/>
        <v>42035.029224537036</v>
      </c>
      <c r="U1870">
        <f t="shared" si="145"/>
        <v>2016</v>
      </c>
    </row>
    <row r="1871" spans="1:21" ht="60" hidden="1" x14ac:dyDescent="0.25">
      <c r="A1871">
        <v>1868</v>
      </c>
      <c r="B1871" s="3" t="s">
        <v>1869</v>
      </c>
      <c r="C1871" s="3" t="s">
        <v>5978</v>
      </c>
      <c r="D1871" s="6">
        <v>25000</v>
      </c>
      <c r="E1871" s="8">
        <v>1217</v>
      </c>
      <c r="F1871" t="s">
        <v>8220</v>
      </c>
      <c r="G1871" t="s">
        <v>8223</v>
      </c>
      <c r="H1871" t="s">
        <v>8245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8281</v>
      </c>
      <c r="O1871">
        <f t="shared" si="146"/>
        <v>5</v>
      </c>
      <c r="P1871">
        <f t="shared" si="147"/>
        <v>71.59</v>
      </c>
      <c r="Q1871" s="10" t="s">
        <v>8339</v>
      </c>
      <c r="R1871" t="s">
        <v>8351</v>
      </c>
      <c r="S1871" s="14">
        <f t="shared" si="148"/>
        <v>42328.779224537036</v>
      </c>
      <c r="T1871" s="14">
        <f t="shared" si="149"/>
        <v>41773.008738425924</v>
      </c>
      <c r="U1871">
        <f t="shared" si="145"/>
        <v>2015</v>
      </c>
    </row>
    <row r="1872" spans="1:21" ht="60" hidden="1" x14ac:dyDescent="0.25">
      <c r="A1872">
        <v>1869</v>
      </c>
      <c r="B1872" s="3" t="s">
        <v>1870</v>
      </c>
      <c r="C1872" s="3" t="s">
        <v>5979</v>
      </c>
      <c r="D1872" s="6">
        <v>10000</v>
      </c>
      <c r="E1872" s="8">
        <v>0</v>
      </c>
      <c r="F1872" t="s">
        <v>8220</v>
      </c>
      <c r="G1872" t="s">
        <v>8223</v>
      </c>
      <c r="H1872" t="s">
        <v>8245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8281</v>
      </c>
      <c r="O1872">
        <f t="shared" si="146"/>
        <v>0</v>
      </c>
      <c r="P1872">
        <f t="shared" si="147"/>
        <v>0</v>
      </c>
      <c r="Q1872" s="10" t="s">
        <v>8339</v>
      </c>
      <c r="R1872" t="s">
        <v>8351</v>
      </c>
      <c r="S1872" s="14">
        <f t="shared" si="148"/>
        <v>42709.002881944441</v>
      </c>
      <c r="T1872" s="14">
        <f t="shared" si="149"/>
        <v>42413.649641203709</v>
      </c>
      <c r="U1872">
        <f t="shared" si="145"/>
        <v>2016</v>
      </c>
    </row>
    <row r="1873" spans="1:21" ht="45" hidden="1" x14ac:dyDescent="0.25">
      <c r="A1873">
        <v>1870</v>
      </c>
      <c r="B1873" s="3" t="s">
        <v>1871</v>
      </c>
      <c r="C1873" s="3" t="s">
        <v>5980</v>
      </c>
      <c r="D1873" s="6">
        <v>3500</v>
      </c>
      <c r="E1873" s="8">
        <v>361</v>
      </c>
      <c r="F1873" t="s">
        <v>8220</v>
      </c>
      <c r="G1873" t="s">
        <v>8223</v>
      </c>
      <c r="H1873" t="s">
        <v>8245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8281</v>
      </c>
      <c r="O1873">
        <f t="shared" si="146"/>
        <v>10</v>
      </c>
      <c r="P1873">
        <f t="shared" si="147"/>
        <v>32.82</v>
      </c>
      <c r="Q1873" s="10" t="s">
        <v>8339</v>
      </c>
      <c r="R1873" t="s">
        <v>8351</v>
      </c>
      <c r="S1873" s="14">
        <f t="shared" si="148"/>
        <v>42371.355729166666</v>
      </c>
      <c r="T1873" s="14">
        <f t="shared" si="149"/>
        <v>42430.566898148143</v>
      </c>
      <c r="U1873">
        <f t="shared" si="145"/>
        <v>2016</v>
      </c>
    </row>
    <row r="1874" spans="1:21" ht="60" hidden="1" x14ac:dyDescent="0.25">
      <c r="A1874">
        <v>1871</v>
      </c>
      <c r="B1874" s="3" t="s">
        <v>1872</v>
      </c>
      <c r="C1874" s="3" t="s">
        <v>5981</v>
      </c>
      <c r="D1874" s="6">
        <v>6500</v>
      </c>
      <c r="E1874" s="8">
        <v>4666</v>
      </c>
      <c r="F1874" t="s">
        <v>8220</v>
      </c>
      <c r="G1874" t="s">
        <v>8223</v>
      </c>
      <c r="H1874" t="s">
        <v>8245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8281</v>
      </c>
      <c r="O1874">
        <f t="shared" si="146"/>
        <v>72</v>
      </c>
      <c r="P1874">
        <f t="shared" si="147"/>
        <v>49.12</v>
      </c>
      <c r="Q1874" s="10" t="s">
        <v>8339</v>
      </c>
      <c r="R1874" t="s">
        <v>8351</v>
      </c>
      <c r="S1874" s="14">
        <f t="shared" si="148"/>
        <v>41923.783576388887</v>
      </c>
      <c r="T1874" s="14">
        <f t="shared" si="149"/>
        <v>42043.152650462958</v>
      </c>
      <c r="U1874">
        <f t="shared" si="145"/>
        <v>2014</v>
      </c>
    </row>
    <row r="1875" spans="1:21" ht="60" hidden="1" x14ac:dyDescent="0.25">
      <c r="A1875">
        <v>1872</v>
      </c>
      <c r="B1875" s="3" t="s">
        <v>1873</v>
      </c>
      <c r="C1875" s="3" t="s">
        <v>5982</v>
      </c>
      <c r="D1875" s="6">
        <v>20000</v>
      </c>
      <c r="E1875" s="8">
        <v>212</v>
      </c>
      <c r="F1875" t="s">
        <v>8220</v>
      </c>
      <c r="G1875" t="s">
        <v>8223</v>
      </c>
      <c r="H1875" t="s">
        <v>8245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8281</v>
      </c>
      <c r="O1875">
        <f t="shared" si="146"/>
        <v>1</v>
      </c>
      <c r="P1875">
        <f t="shared" si="147"/>
        <v>16.309999999999999</v>
      </c>
      <c r="Q1875" s="10" t="s">
        <v>8339</v>
      </c>
      <c r="R1875" t="s">
        <v>8351</v>
      </c>
      <c r="S1875" s="14">
        <f t="shared" si="148"/>
        <v>42155.129652777774</v>
      </c>
      <c r="T1875" s="14">
        <f t="shared" si="149"/>
        <v>41067.949212962965</v>
      </c>
      <c r="U1875">
        <f t="shared" si="145"/>
        <v>2015</v>
      </c>
    </row>
    <row r="1876" spans="1:21" ht="60" hidden="1" x14ac:dyDescent="0.25">
      <c r="A1876">
        <v>1873</v>
      </c>
      <c r="B1876" s="3" t="s">
        <v>1874</v>
      </c>
      <c r="C1876" s="3" t="s">
        <v>5983</v>
      </c>
      <c r="D1876" s="6">
        <v>8000</v>
      </c>
      <c r="E1876" s="8">
        <v>36</v>
      </c>
      <c r="F1876" t="s">
        <v>8220</v>
      </c>
      <c r="G1876" t="s">
        <v>8228</v>
      </c>
      <c r="H1876" t="s">
        <v>8250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18</v>
      </c>
      <c r="Q1876" s="10" t="s">
        <v>8339</v>
      </c>
      <c r="R1876" t="s">
        <v>8351</v>
      </c>
      <c r="S1876" s="14">
        <f t="shared" si="148"/>
        <v>42164.615856481483</v>
      </c>
      <c r="T1876" s="14">
        <f t="shared" si="149"/>
        <v>40977.948009259257</v>
      </c>
      <c r="U1876">
        <f t="shared" si="145"/>
        <v>2015</v>
      </c>
    </row>
    <row r="1877" spans="1:21" ht="60" hidden="1" x14ac:dyDescent="0.25">
      <c r="A1877">
        <v>1874</v>
      </c>
      <c r="B1877" s="3" t="s">
        <v>1875</v>
      </c>
      <c r="C1877" s="3" t="s">
        <v>5984</v>
      </c>
      <c r="D1877" s="6">
        <v>160000</v>
      </c>
      <c r="E1877" s="8">
        <v>26</v>
      </c>
      <c r="F1877" t="s">
        <v>8220</v>
      </c>
      <c r="G1877" t="s">
        <v>8223</v>
      </c>
      <c r="H1877" t="s">
        <v>8245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8281</v>
      </c>
      <c r="O1877">
        <f t="shared" si="146"/>
        <v>0</v>
      </c>
      <c r="P1877">
        <f t="shared" si="147"/>
        <v>13</v>
      </c>
      <c r="Q1877" s="10" t="s">
        <v>8339</v>
      </c>
      <c r="R1877" t="s">
        <v>8351</v>
      </c>
      <c r="S1877" s="14">
        <f t="shared" si="148"/>
        <v>42529.969131944439</v>
      </c>
      <c r="T1877" s="14">
        <f t="shared" si="149"/>
        <v>41205.198321759257</v>
      </c>
      <c r="U1877">
        <f t="shared" si="145"/>
        <v>2016</v>
      </c>
    </row>
    <row r="1878" spans="1:21" ht="45" hidden="1" x14ac:dyDescent="0.25">
      <c r="A1878">
        <v>1875</v>
      </c>
      <c r="B1878" s="3" t="s">
        <v>1876</v>
      </c>
      <c r="C1878" s="3" t="s">
        <v>5985</v>
      </c>
      <c r="D1878" s="6">
        <v>10000</v>
      </c>
      <c r="E1878" s="8">
        <v>51</v>
      </c>
      <c r="F1878" t="s">
        <v>8220</v>
      </c>
      <c r="G1878" t="s">
        <v>8223</v>
      </c>
      <c r="H1878" t="s">
        <v>8245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8281</v>
      </c>
      <c r="O1878">
        <f t="shared" si="146"/>
        <v>1</v>
      </c>
      <c r="P1878">
        <f t="shared" si="147"/>
        <v>17</v>
      </c>
      <c r="Q1878" s="10" t="s">
        <v>8339</v>
      </c>
      <c r="R1878" t="s">
        <v>8351</v>
      </c>
      <c r="S1878" s="14">
        <f t="shared" si="148"/>
        <v>42528.899398148147</v>
      </c>
      <c r="T1878" s="14">
        <f t="shared" si="149"/>
        <v>41099.093865740739</v>
      </c>
      <c r="U1878">
        <f t="shared" si="145"/>
        <v>2016</v>
      </c>
    </row>
    <row r="1879" spans="1:21" ht="45" hidden="1" x14ac:dyDescent="0.25">
      <c r="A1879">
        <v>1876</v>
      </c>
      <c r="B1879" s="3" t="s">
        <v>1877</v>
      </c>
      <c r="C1879" s="3" t="s">
        <v>5986</v>
      </c>
      <c r="D1879" s="6">
        <v>280</v>
      </c>
      <c r="E1879" s="8">
        <v>0</v>
      </c>
      <c r="F1879" t="s">
        <v>8220</v>
      </c>
      <c r="G1879" t="s">
        <v>8225</v>
      </c>
      <c r="H1879" t="s">
        <v>8247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10" t="s">
        <v>8339</v>
      </c>
      <c r="R1879" t="s">
        <v>8351</v>
      </c>
      <c r="S1879" s="14">
        <f t="shared" si="148"/>
        <v>41776.284780092588</v>
      </c>
      <c r="T1879" s="14">
        <f t="shared" si="149"/>
        <v>41925.906689814816</v>
      </c>
      <c r="U1879">
        <f t="shared" si="145"/>
        <v>2014</v>
      </c>
    </row>
    <row r="1880" spans="1:21" ht="45" hidden="1" x14ac:dyDescent="0.25">
      <c r="A1880">
        <v>1877</v>
      </c>
      <c r="B1880" s="3" t="s">
        <v>1878</v>
      </c>
      <c r="C1880" s="3" t="s">
        <v>5987</v>
      </c>
      <c r="D1880" s="6">
        <v>60</v>
      </c>
      <c r="E1880" s="8">
        <v>0</v>
      </c>
      <c r="F1880" t="s">
        <v>8220</v>
      </c>
      <c r="G1880" t="s">
        <v>8223</v>
      </c>
      <c r="H1880" t="s">
        <v>8245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10" t="s">
        <v>8339</v>
      </c>
      <c r="R1880" t="s">
        <v>8351</v>
      </c>
      <c r="S1880" s="14">
        <f t="shared" si="148"/>
        <v>42035.029224537036</v>
      </c>
      <c r="T1880" s="14">
        <f t="shared" si="149"/>
        <v>42323.800138888888</v>
      </c>
      <c r="U1880">
        <f t="shared" si="145"/>
        <v>2015</v>
      </c>
    </row>
    <row r="1881" spans="1:21" ht="60" hidden="1" x14ac:dyDescent="0.25">
      <c r="A1881">
        <v>1878</v>
      </c>
      <c r="B1881" s="3" t="s">
        <v>1879</v>
      </c>
      <c r="C1881" s="3" t="s">
        <v>5988</v>
      </c>
      <c r="D1881" s="6">
        <v>8000</v>
      </c>
      <c r="E1881" s="8">
        <v>0</v>
      </c>
      <c r="F1881" t="s">
        <v>8220</v>
      </c>
      <c r="G1881" t="s">
        <v>8225</v>
      </c>
      <c r="H1881" t="s">
        <v>8247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8281</v>
      </c>
      <c r="O1881">
        <f t="shared" si="146"/>
        <v>0</v>
      </c>
      <c r="P1881">
        <f t="shared" si="147"/>
        <v>0</v>
      </c>
      <c r="Q1881" s="10" t="s">
        <v>8339</v>
      </c>
      <c r="R1881" t="s">
        <v>8351</v>
      </c>
      <c r="S1881" s="14">
        <f t="shared" si="148"/>
        <v>41773.008738425924</v>
      </c>
      <c r="T1881" s="14">
        <f t="shared" si="149"/>
        <v>40299.239953703705</v>
      </c>
      <c r="U1881">
        <f t="shared" si="145"/>
        <v>2014</v>
      </c>
    </row>
    <row r="1882" spans="1:21" ht="60" hidden="1" x14ac:dyDescent="0.25">
      <c r="A1882">
        <v>1879</v>
      </c>
      <c r="B1882" s="3" t="s">
        <v>1880</v>
      </c>
      <c r="C1882" s="3" t="s">
        <v>5989</v>
      </c>
      <c r="D1882" s="6">
        <v>5000</v>
      </c>
      <c r="E1882" s="8">
        <v>6</v>
      </c>
      <c r="F1882" t="s">
        <v>8220</v>
      </c>
      <c r="G1882" t="s">
        <v>8226</v>
      </c>
      <c r="H1882" t="s">
        <v>8248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8281</v>
      </c>
      <c r="O1882">
        <f t="shared" si="146"/>
        <v>0</v>
      </c>
      <c r="P1882">
        <f t="shared" si="147"/>
        <v>3</v>
      </c>
      <c r="Q1882" s="10" t="s">
        <v>8339</v>
      </c>
      <c r="R1882" t="s">
        <v>8351</v>
      </c>
      <c r="S1882" s="14">
        <f t="shared" si="148"/>
        <v>42413.649641203709</v>
      </c>
      <c r="T1882" s="14">
        <f t="shared" si="149"/>
        <v>41299.793356481481</v>
      </c>
      <c r="U1882">
        <f t="shared" si="145"/>
        <v>2016</v>
      </c>
    </row>
    <row r="1883" spans="1:21" ht="30" hidden="1" x14ac:dyDescent="0.25">
      <c r="A1883">
        <v>1880</v>
      </c>
      <c r="B1883" s="3" t="s">
        <v>1881</v>
      </c>
      <c r="C1883" s="3" t="s">
        <v>5990</v>
      </c>
      <c r="D1883" s="6">
        <v>5000</v>
      </c>
      <c r="E1883" s="8">
        <v>1004</v>
      </c>
      <c r="F1883" t="s">
        <v>8220</v>
      </c>
      <c r="G1883" t="s">
        <v>8224</v>
      </c>
      <c r="H1883" t="s">
        <v>8246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8281</v>
      </c>
      <c r="O1883">
        <f t="shared" si="146"/>
        <v>20</v>
      </c>
      <c r="P1883">
        <f t="shared" si="147"/>
        <v>41.83</v>
      </c>
      <c r="Q1883" s="10" t="s">
        <v>8339</v>
      </c>
      <c r="R1883" t="s">
        <v>8351</v>
      </c>
      <c r="S1883" s="14">
        <f t="shared" si="148"/>
        <v>42430.566898148143</v>
      </c>
      <c r="T1883" s="14">
        <f t="shared" si="149"/>
        <v>41228.786203703705</v>
      </c>
      <c r="U1883">
        <f t="shared" si="145"/>
        <v>2016</v>
      </c>
    </row>
    <row r="1884" spans="1:21" ht="45" hidden="1" x14ac:dyDescent="0.25">
      <c r="A1884">
        <v>1881</v>
      </c>
      <c r="B1884" s="3" t="s">
        <v>1882</v>
      </c>
      <c r="C1884" s="3" t="s">
        <v>5991</v>
      </c>
      <c r="D1884" s="6">
        <v>2000</v>
      </c>
      <c r="E1884" s="8">
        <v>3453.69</v>
      </c>
      <c r="F1884" t="s">
        <v>8218</v>
      </c>
      <c r="G1884" t="s">
        <v>8223</v>
      </c>
      <c r="H1884" t="s">
        <v>8245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8277</v>
      </c>
      <c r="O1884">
        <f t="shared" si="146"/>
        <v>173</v>
      </c>
      <c r="P1884">
        <f t="shared" si="147"/>
        <v>49.34</v>
      </c>
      <c r="Q1884" s="10" t="s">
        <v>8310</v>
      </c>
      <c r="R1884" t="s">
        <v>8311</v>
      </c>
      <c r="S1884" s="14">
        <f t="shared" si="148"/>
        <v>42043.152650462958</v>
      </c>
      <c r="T1884" s="14">
        <f t="shared" si="149"/>
        <v>40335.798078703701</v>
      </c>
      <c r="U1884">
        <f t="shared" si="145"/>
        <v>2015</v>
      </c>
    </row>
    <row r="1885" spans="1:21" ht="60" hidden="1" x14ac:dyDescent="0.25">
      <c r="A1885">
        <v>1882</v>
      </c>
      <c r="B1885" s="3" t="s">
        <v>1883</v>
      </c>
      <c r="C1885" s="3" t="s">
        <v>5992</v>
      </c>
      <c r="D1885" s="6">
        <v>3350</v>
      </c>
      <c r="E1885" s="8">
        <v>3380</v>
      </c>
      <c r="F1885" t="s">
        <v>8218</v>
      </c>
      <c r="G1885" t="s">
        <v>8223</v>
      </c>
      <c r="H1885" t="s">
        <v>8245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8277</v>
      </c>
      <c r="O1885">
        <f t="shared" si="146"/>
        <v>101</v>
      </c>
      <c r="P1885">
        <f t="shared" si="147"/>
        <v>41.73</v>
      </c>
      <c r="Q1885" s="10" t="s">
        <v>8310</v>
      </c>
      <c r="R1885" t="s">
        <v>8311</v>
      </c>
      <c r="S1885" s="14">
        <f t="shared" si="148"/>
        <v>41067.949212962965</v>
      </c>
      <c r="T1885" s="14">
        <f t="shared" si="149"/>
        <v>40671.637511574074</v>
      </c>
      <c r="U1885">
        <f t="shared" si="145"/>
        <v>2012</v>
      </c>
    </row>
    <row r="1886" spans="1:21" ht="45" hidden="1" x14ac:dyDescent="0.25">
      <c r="A1886">
        <v>1883</v>
      </c>
      <c r="B1886" s="3" t="s">
        <v>1884</v>
      </c>
      <c r="C1886" s="3" t="s">
        <v>5993</v>
      </c>
      <c r="D1886" s="6">
        <v>999</v>
      </c>
      <c r="E1886" s="8">
        <v>1047</v>
      </c>
      <c r="F1886" t="s">
        <v>8218</v>
      </c>
      <c r="G1886" t="s">
        <v>8223</v>
      </c>
      <c r="H1886" t="s">
        <v>8245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8277</v>
      </c>
      <c r="O1886">
        <f t="shared" si="146"/>
        <v>105</v>
      </c>
      <c r="P1886">
        <f t="shared" si="147"/>
        <v>32.72</v>
      </c>
      <c r="Q1886" s="10" t="s">
        <v>8310</v>
      </c>
      <c r="R1886" t="s">
        <v>8311</v>
      </c>
      <c r="S1886" s="14">
        <f t="shared" si="148"/>
        <v>40977.948009259257</v>
      </c>
      <c r="T1886" s="14">
        <f t="shared" si="149"/>
        <v>40632.94195601852</v>
      </c>
      <c r="U1886">
        <f t="shared" si="145"/>
        <v>2012</v>
      </c>
    </row>
    <row r="1887" spans="1:21" ht="60" hidden="1" x14ac:dyDescent="0.25">
      <c r="A1887">
        <v>1884</v>
      </c>
      <c r="B1887" s="3" t="s">
        <v>1885</v>
      </c>
      <c r="C1887" s="3" t="s">
        <v>5994</v>
      </c>
      <c r="D1887" s="6">
        <v>1000</v>
      </c>
      <c r="E1887" s="8">
        <v>1351</v>
      </c>
      <c r="F1887" t="s">
        <v>8218</v>
      </c>
      <c r="G1887" t="s">
        <v>8223</v>
      </c>
      <c r="H1887" t="s">
        <v>8245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8277</v>
      </c>
      <c r="O1887">
        <f t="shared" si="146"/>
        <v>135</v>
      </c>
      <c r="P1887">
        <f t="shared" si="147"/>
        <v>51.96</v>
      </c>
      <c r="Q1887" s="10" t="s">
        <v>8310</v>
      </c>
      <c r="R1887" t="s">
        <v>8311</v>
      </c>
      <c r="S1887" s="14">
        <f t="shared" si="148"/>
        <v>41205.198321759257</v>
      </c>
      <c r="T1887" s="14">
        <f t="shared" si="149"/>
        <v>40920.904895833337</v>
      </c>
      <c r="U1887">
        <f t="shared" si="145"/>
        <v>2012</v>
      </c>
    </row>
    <row r="1888" spans="1:21" ht="45" hidden="1" x14ac:dyDescent="0.25">
      <c r="A1888">
        <v>1885</v>
      </c>
      <c r="B1888" s="3" t="s">
        <v>1886</v>
      </c>
      <c r="C1888" s="3" t="s">
        <v>5995</v>
      </c>
      <c r="D1888" s="6">
        <v>4575</v>
      </c>
      <c r="E1888" s="8">
        <v>5322</v>
      </c>
      <c r="F1888" t="s">
        <v>8218</v>
      </c>
      <c r="G1888" t="s">
        <v>8223</v>
      </c>
      <c r="H1888" t="s">
        <v>8245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8277</v>
      </c>
      <c r="O1888">
        <f t="shared" si="146"/>
        <v>116</v>
      </c>
      <c r="P1888">
        <f t="shared" si="147"/>
        <v>50.69</v>
      </c>
      <c r="Q1888" s="10" t="s">
        <v>8310</v>
      </c>
      <c r="R1888" t="s">
        <v>8311</v>
      </c>
      <c r="S1888" s="14">
        <f t="shared" si="148"/>
        <v>41099.093865740739</v>
      </c>
      <c r="T1888" s="14">
        <f t="shared" si="149"/>
        <v>42267.746782407412</v>
      </c>
      <c r="U1888">
        <f t="shared" si="145"/>
        <v>2012</v>
      </c>
    </row>
    <row r="1889" spans="1:21" ht="45" hidden="1" x14ac:dyDescent="0.25">
      <c r="A1889">
        <v>1886</v>
      </c>
      <c r="B1889" s="3" t="s">
        <v>1887</v>
      </c>
      <c r="C1889" s="3" t="s">
        <v>5996</v>
      </c>
      <c r="D1889" s="6">
        <v>1200</v>
      </c>
      <c r="E1889" s="8">
        <v>1225</v>
      </c>
      <c r="F1889" t="s">
        <v>8218</v>
      </c>
      <c r="G1889" t="s">
        <v>8223</v>
      </c>
      <c r="H1889" t="s">
        <v>8245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8277</v>
      </c>
      <c r="O1889">
        <f t="shared" si="146"/>
        <v>102</v>
      </c>
      <c r="P1889">
        <f t="shared" si="147"/>
        <v>42.24</v>
      </c>
      <c r="Q1889" s="10" t="s">
        <v>8310</v>
      </c>
      <c r="R1889" t="s">
        <v>8311</v>
      </c>
      <c r="S1889" s="14">
        <f t="shared" si="148"/>
        <v>41925.906689814816</v>
      </c>
      <c r="T1889" s="14">
        <f t="shared" si="149"/>
        <v>40981.710243055553</v>
      </c>
      <c r="U1889">
        <f t="shared" si="145"/>
        <v>2014</v>
      </c>
    </row>
    <row r="1890" spans="1:21" ht="60" hidden="1" x14ac:dyDescent="0.25">
      <c r="A1890">
        <v>1887</v>
      </c>
      <c r="B1890" s="3" t="s">
        <v>1888</v>
      </c>
      <c r="C1890" s="3" t="s">
        <v>5997</v>
      </c>
      <c r="D1890" s="6">
        <v>3000</v>
      </c>
      <c r="E1890" s="8">
        <v>3335</v>
      </c>
      <c r="F1890" t="s">
        <v>8218</v>
      </c>
      <c r="G1890" t="s">
        <v>8226</v>
      </c>
      <c r="H1890" t="s">
        <v>8248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8277</v>
      </c>
      <c r="O1890">
        <f t="shared" si="146"/>
        <v>111</v>
      </c>
      <c r="P1890">
        <f t="shared" si="147"/>
        <v>416.88</v>
      </c>
      <c r="Q1890" s="10" t="s">
        <v>8310</v>
      </c>
      <c r="R1890" t="s">
        <v>8311</v>
      </c>
      <c r="S1890" s="14">
        <f t="shared" si="148"/>
        <v>42323.800138888888</v>
      </c>
      <c r="T1890" s="14">
        <f t="shared" si="149"/>
        <v>41680.583402777782</v>
      </c>
      <c r="U1890">
        <f t="shared" si="145"/>
        <v>2015</v>
      </c>
    </row>
    <row r="1891" spans="1:21" ht="60" hidden="1" x14ac:dyDescent="0.25">
      <c r="A1891">
        <v>1888</v>
      </c>
      <c r="B1891" s="3" t="s">
        <v>1889</v>
      </c>
      <c r="C1891" s="3" t="s">
        <v>5998</v>
      </c>
      <c r="D1891" s="6">
        <v>2500</v>
      </c>
      <c r="E1891" s="8">
        <v>4152</v>
      </c>
      <c r="F1891" t="s">
        <v>8218</v>
      </c>
      <c r="G1891" t="s">
        <v>8223</v>
      </c>
      <c r="H1891" t="s">
        <v>8245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8277</v>
      </c>
      <c r="O1891">
        <f t="shared" si="146"/>
        <v>166</v>
      </c>
      <c r="P1891">
        <f t="shared" si="147"/>
        <v>46.65</v>
      </c>
      <c r="Q1891" s="10" t="s">
        <v>8310</v>
      </c>
      <c r="R1891" t="s">
        <v>8311</v>
      </c>
      <c r="S1891" s="14">
        <f t="shared" si="148"/>
        <v>40299.239953703705</v>
      </c>
      <c r="T1891" s="14">
        <f t="shared" si="149"/>
        <v>42366.192974537036</v>
      </c>
      <c r="U1891">
        <f t="shared" si="145"/>
        <v>2010</v>
      </c>
    </row>
    <row r="1892" spans="1:21" ht="60" hidden="1" x14ac:dyDescent="0.25">
      <c r="A1892">
        <v>1889</v>
      </c>
      <c r="B1892" s="3" t="s">
        <v>1890</v>
      </c>
      <c r="C1892" s="3" t="s">
        <v>5999</v>
      </c>
      <c r="D1892" s="6">
        <v>2000</v>
      </c>
      <c r="E1892" s="8">
        <v>2132</v>
      </c>
      <c r="F1892" t="s">
        <v>8218</v>
      </c>
      <c r="G1892" t="s">
        <v>8223</v>
      </c>
      <c r="H1892" t="s">
        <v>8245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8277</v>
      </c>
      <c r="O1892">
        <f t="shared" si="146"/>
        <v>107</v>
      </c>
      <c r="P1892">
        <f t="shared" si="147"/>
        <v>48.45</v>
      </c>
      <c r="Q1892" s="10" t="s">
        <v>8310</v>
      </c>
      <c r="R1892" t="s">
        <v>8311</v>
      </c>
      <c r="S1892" s="14">
        <f t="shared" si="148"/>
        <v>41299.793356481481</v>
      </c>
      <c r="T1892" s="14">
        <f t="shared" si="149"/>
        <v>42058.941736111112</v>
      </c>
      <c r="U1892">
        <f t="shared" si="145"/>
        <v>2013</v>
      </c>
    </row>
    <row r="1893" spans="1:21" ht="45" hidden="1" x14ac:dyDescent="0.25">
      <c r="A1893">
        <v>1890</v>
      </c>
      <c r="B1893" s="3" t="s">
        <v>1891</v>
      </c>
      <c r="C1893" s="3" t="s">
        <v>6000</v>
      </c>
      <c r="D1893" s="6">
        <v>12000</v>
      </c>
      <c r="E1893" s="8">
        <v>17350.13</v>
      </c>
      <c r="F1893" t="s">
        <v>8218</v>
      </c>
      <c r="G1893" t="s">
        <v>8223</v>
      </c>
      <c r="H1893" t="s">
        <v>8245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8277</v>
      </c>
      <c r="O1893">
        <f t="shared" si="146"/>
        <v>145</v>
      </c>
      <c r="P1893">
        <f t="shared" si="147"/>
        <v>70.53</v>
      </c>
      <c r="Q1893" s="10" t="s">
        <v>8310</v>
      </c>
      <c r="R1893" t="s">
        <v>8311</v>
      </c>
      <c r="S1893" s="14">
        <f t="shared" si="148"/>
        <v>41228.786203703705</v>
      </c>
      <c r="T1893" s="14">
        <f t="shared" si="149"/>
        <v>41160.871886574074</v>
      </c>
      <c r="U1893">
        <f t="shared" si="145"/>
        <v>2012</v>
      </c>
    </row>
    <row r="1894" spans="1:21" ht="60" hidden="1" x14ac:dyDescent="0.25">
      <c r="A1894">
        <v>1891</v>
      </c>
      <c r="B1894" s="3" t="s">
        <v>1892</v>
      </c>
      <c r="C1894" s="3" t="s">
        <v>6001</v>
      </c>
      <c r="D1894" s="6">
        <v>10000</v>
      </c>
      <c r="E1894" s="8">
        <v>10555</v>
      </c>
      <c r="F1894" t="s">
        <v>8218</v>
      </c>
      <c r="G1894" t="s">
        <v>8223</v>
      </c>
      <c r="H1894" t="s">
        <v>8245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8277</v>
      </c>
      <c r="O1894">
        <f t="shared" si="146"/>
        <v>106</v>
      </c>
      <c r="P1894">
        <f t="shared" si="147"/>
        <v>87.96</v>
      </c>
      <c r="Q1894" s="10" t="s">
        <v>8310</v>
      </c>
      <c r="R1894" t="s">
        <v>8311</v>
      </c>
      <c r="S1894" s="14">
        <f t="shared" si="148"/>
        <v>40335.798078703701</v>
      </c>
      <c r="T1894" s="14">
        <f t="shared" si="149"/>
        <v>42116.54315972222</v>
      </c>
      <c r="U1894">
        <f t="shared" si="145"/>
        <v>2010</v>
      </c>
    </row>
    <row r="1895" spans="1:21" ht="45" hidden="1" x14ac:dyDescent="0.25">
      <c r="A1895">
        <v>1892</v>
      </c>
      <c r="B1895" s="3" t="s">
        <v>1893</v>
      </c>
      <c r="C1895" s="3" t="s">
        <v>6002</v>
      </c>
      <c r="D1895" s="6">
        <v>500</v>
      </c>
      <c r="E1895" s="8">
        <v>683</v>
      </c>
      <c r="F1895" t="s">
        <v>8218</v>
      </c>
      <c r="G1895" t="s">
        <v>8223</v>
      </c>
      <c r="H1895" t="s">
        <v>8245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8277</v>
      </c>
      <c r="O1895">
        <f t="shared" si="146"/>
        <v>137</v>
      </c>
      <c r="P1895">
        <f t="shared" si="147"/>
        <v>26.27</v>
      </c>
      <c r="Q1895" s="10" t="s">
        <v>8310</v>
      </c>
      <c r="R1895" t="s">
        <v>8311</v>
      </c>
      <c r="S1895" s="14">
        <f t="shared" si="148"/>
        <v>40671.637511574074</v>
      </c>
      <c r="T1895" s="14">
        <f t="shared" si="149"/>
        <v>42037.789895833332</v>
      </c>
      <c r="U1895">
        <f t="shared" si="145"/>
        <v>2011</v>
      </c>
    </row>
    <row r="1896" spans="1:21" ht="45" hidden="1" x14ac:dyDescent="0.25">
      <c r="A1896">
        <v>1893</v>
      </c>
      <c r="B1896" s="3" t="s">
        <v>1894</v>
      </c>
      <c r="C1896" s="3" t="s">
        <v>6003</v>
      </c>
      <c r="D1896" s="6">
        <v>2500</v>
      </c>
      <c r="E1896" s="8">
        <v>2600</v>
      </c>
      <c r="F1896" t="s">
        <v>8218</v>
      </c>
      <c r="G1896" t="s">
        <v>8223</v>
      </c>
      <c r="H1896" t="s">
        <v>8245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8277</v>
      </c>
      <c r="O1896">
        <f t="shared" si="146"/>
        <v>104</v>
      </c>
      <c r="P1896">
        <f t="shared" si="147"/>
        <v>57.78</v>
      </c>
      <c r="Q1896" s="10" t="s">
        <v>8310</v>
      </c>
      <c r="R1896" t="s">
        <v>8311</v>
      </c>
      <c r="S1896" s="14">
        <f t="shared" si="148"/>
        <v>40632.94195601852</v>
      </c>
      <c r="T1896" s="14">
        <f t="shared" si="149"/>
        <v>42702.770729166667</v>
      </c>
      <c r="U1896">
        <f t="shared" si="145"/>
        <v>2011</v>
      </c>
    </row>
    <row r="1897" spans="1:21" ht="30" hidden="1" x14ac:dyDescent="0.25">
      <c r="A1897">
        <v>1894</v>
      </c>
      <c r="B1897" s="3" t="s">
        <v>1895</v>
      </c>
      <c r="C1897" s="3" t="s">
        <v>6004</v>
      </c>
      <c r="D1897" s="6">
        <v>1000</v>
      </c>
      <c r="E1897" s="8">
        <v>1145</v>
      </c>
      <c r="F1897" t="s">
        <v>8218</v>
      </c>
      <c r="G1897" t="s">
        <v>8223</v>
      </c>
      <c r="H1897" t="s">
        <v>8245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8277</v>
      </c>
      <c r="O1897">
        <f t="shared" si="146"/>
        <v>115</v>
      </c>
      <c r="P1897">
        <f t="shared" si="147"/>
        <v>57.25</v>
      </c>
      <c r="Q1897" s="10" t="s">
        <v>8310</v>
      </c>
      <c r="R1897" t="s">
        <v>8311</v>
      </c>
      <c r="S1897" s="14">
        <f t="shared" si="148"/>
        <v>40920.904895833337</v>
      </c>
      <c r="T1897" s="14">
        <f t="shared" si="149"/>
        <v>42326.685428240744</v>
      </c>
      <c r="U1897">
        <f t="shared" si="145"/>
        <v>2012</v>
      </c>
    </row>
    <row r="1898" spans="1:21" ht="60" hidden="1" x14ac:dyDescent="0.25">
      <c r="A1898">
        <v>1895</v>
      </c>
      <c r="B1898" s="3" t="s">
        <v>1896</v>
      </c>
      <c r="C1898" s="3" t="s">
        <v>6005</v>
      </c>
      <c r="D1898" s="6">
        <v>9072</v>
      </c>
      <c r="E1898" s="8">
        <v>9228</v>
      </c>
      <c r="F1898" t="s">
        <v>8218</v>
      </c>
      <c r="G1898" t="s">
        <v>8223</v>
      </c>
      <c r="H1898" t="s">
        <v>8245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8277</v>
      </c>
      <c r="O1898">
        <f t="shared" si="146"/>
        <v>102</v>
      </c>
      <c r="P1898">
        <f t="shared" si="147"/>
        <v>196.34</v>
      </c>
      <c r="Q1898" s="10" t="s">
        <v>8310</v>
      </c>
      <c r="R1898" t="s">
        <v>8311</v>
      </c>
      <c r="S1898" s="14">
        <f t="shared" si="148"/>
        <v>42267.746782407412</v>
      </c>
      <c r="T1898" s="14">
        <f t="shared" si="149"/>
        <v>41859.925856481481</v>
      </c>
      <c r="U1898">
        <f t="shared" si="145"/>
        <v>2015</v>
      </c>
    </row>
    <row r="1899" spans="1:21" ht="45" hidden="1" x14ac:dyDescent="0.25">
      <c r="A1899">
        <v>1896</v>
      </c>
      <c r="B1899" s="3" t="s">
        <v>1897</v>
      </c>
      <c r="C1899" s="3" t="s">
        <v>6006</v>
      </c>
      <c r="D1899" s="6">
        <v>451</v>
      </c>
      <c r="E1899" s="8">
        <v>559</v>
      </c>
      <c r="F1899" t="s">
        <v>8218</v>
      </c>
      <c r="G1899" t="s">
        <v>8223</v>
      </c>
      <c r="H1899" t="s">
        <v>8245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8277</v>
      </c>
      <c r="O1899">
        <f t="shared" si="146"/>
        <v>124</v>
      </c>
      <c r="P1899">
        <f t="shared" si="147"/>
        <v>43</v>
      </c>
      <c r="Q1899" s="10" t="s">
        <v>8310</v>
      </c>
      <c r="R1899" t="s">
        <v>8311</v>
      </c>
      <c r="S1899" s="14">
        <f t="shared" si="148"/>
        <v>40981.710243055553</v>
      </c>
      <c r="T1899" s="14">
        <f t="shared" si="149"/>
        <v>42514.671099537038</v>
      </c>
      <c r="U1899">
        <f t="shared" si="145"/>
        <v>2012</v>
      </c>
    </row>
    <row r="1900" spans="1:21" ht="60" hidden="1" x14ac:dyDescent="0.25">
      <c r="A1900">
        <v>1897</v>
      </c>
      <c r="B1900" s="3" t="s">
        <v>1898</v>
      </c>
      <c r="C1900" s="3" t="s">
        <v>6007</v>
      </c>
      <c r="D1900" s="6">
        <v>6350</v>
      </c>
      <c r="E1900" s="8">
        <v>6506</v>
      </c>
      <c r="F1900" t="s">
        <v>8218</v>
      </c>
      <c r="G1900" t="s">
        <v>8223</v>
      </c>
      <c r="H1900" t="s">
        <v>8245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8277</v>
      </c>
      <c r="O1900">
        <f t="shared" si="146"/>
        <v>102</v>
      </c>
      <c r="P1900">
        <f t="shared" si="147"/>
        <v>35.549999999999997</v>
      </c>
      <c r="Q1900" s="10" t="s">
        <v>8310</v>
      </c>
      <c r="R1900" t="s">
        <v>8311</v>
      </c>
      <c r="S1900" s="14">
        <f t="shared" si="148"/>
        <v>41680.583402777782</v>
      </c>
      <c r="T1900" s="14">
        <f t="shared" si="149"/>
        <v>41767.587094907409</v>
      </c>
      <c r="U1900">
        <f t="shared" si="145"/>
        <v>2014</v>
      </c>
    </row>
    <row r="1901" spans="1:21" ht="45" hidden="1" x14ac:dyDescent="0.25">
      <c r="A1901">
        <v>1898</v>
      </c>
      <c r="B1901" s="3" t="s">
        <v>1899</v>
      </c>
      <c r="C1901" s="3" t="s">
        <v>6008</v>
      </c>
      <c r="D1901" s="6">
        <v>1000</v>
      </c>
      <c r="E1901" s="8">
        <v>1445</v>
      </c>
      <c r="F1901" t="s">
        <v>8218</v>
      </c>
      <c r="G1901" t="s">
        <v>8223</v>
      </c>
      <c r="H1901" t="s">
        <v>8245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8277</v>
      </c>
      <c r="O1901">
        <f t="shared" si="146"/>
        <v>145</v>
      </c>
      <c r="P1901">
        <f t="shared" si="147"/>
        <v>68.81</v>
      </c>
      <c r="Q1901" s="10" t="s">
        <v>8310</v>
      </c>
      <c r="R1901" t="s">
        <v>8311</v>
      </c>
      <c r="S1901" s="14">
        <f t="shared" si="148"/>
        <v>42366.192974537036</v>
      </c>
      <c r="T1901" s="14">
        <f t="shared" si="149"/>
        <v>42703.917824074073</v>
      </c>
      <c r="U1901">
        <f t="shared" si="145"/>
        <v>2015</v>
      </c>
    </row>
    <row r="1902" spans="1:21" ht="60" hidden="1" x14ac:dyDescent="0.25">
      <c r="A1902">
        <v>1899</v>
      </c>
      <c r="B1902" s="3" t="s">
        <v>1900</v>
      </c>
      <c r="C1902" s="3" t="s">
        <v>6009</v>
      </c>
      <c r="D1902" s="6">
        <v>900</v>
      </c>
      <c r="E1902" s="8">
        <v>1200</v>
      </c>
      <c r="F1902" t="s">
        <v>8218</v>
      </c>
      <c r="G1902" t="s">
        <v>8223</v>
      </c>
      <c r="H1902" t="s">
        <v>8245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8277</v>
      </c>
      <c r="O1902">
        <f t="shared" si="146"/>
        <v>133</v>
      </c>
      <c r="P1902">
        <f t="shared" si="147"/>
        <v>28.57</v>
      </c>
      <c r="Q1902" s="10" t="s">
        <v>8310</v>
      </c>
      <c r="R1902" t="s">
        <v>8311</v>
      </c>
      <c r="S1902" s="14">
        <f t="shared" si="148"/>
        <v>42058.941736111112</v>
      </c>
      <c r="T1902" s="14">
        <f t="shared" si="149"/>
        <v>41905.429155092592</v>
      </c>
      <c r="U1902">
        <f t="shared" si="145"/>
        <v>2015</v>
      </c>
    </row>
    <row r="1903" spans="1:21" ht="60" hidden="1" x14ac:dyDescent="0.25">
      <c r="A1903">
        <v>1900</v>
      </c>
      <c r="B1903" s="3" t="s">
        <v>1901</v>
      </c>
      <c r="C1903" s="3" t="s">
        <v>6010</v>
      </c>
      <c r="D1903" s="6">
        <v>2500</v>
      </c>
      <c r="E1903" s="8">
        <v>2734.11</v>
      </c>
      <c r="F1903" t="s">
        <v>8218</v>
      </c>
      <c r="G1903" t="s">
        <v>8223</v>
      </c>
      <c r="H1903" t="s">
        <v>8245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8277</v>
      </c>
      <c r="O1903">
        <f t="shared" si="146"/>
        <v>109</v>
      </c>
      <c r="P1903">
        <f t="shared" si="147"/>
        <v>50.63</v>
      </c>
      <c r="Q1903" s="10" t="s">
        <v>8310</v>
      </c>
      <c r="R1903" t="s">
        <v>8311</v>
      </c>
      <c r="S1903" s="14">
        <f t="shared" si="148"/>
        <v>41160.871886574074</v>
      </c>
      <c r="T1903" s="14">
        <f t="shared" si="149"/>
        <v>42264.963159722218</v>
      </c>
      <c r="U1903">
        <f t="shared" si="145"/>
        <v>2012</v>
      </c>
    </row>
    <row r="1904" spans="1:21" ht="60" hidden="1" x14ac:dyDescent="0.25">
      <c r="A1904">
        <v>1901</v>
      </c>
      <c r="B1904" s="3" t="s">
        <v>1902</v>
      </c>
      <c r="C1904" s="3" t="s">
        <v>6011</v>
      </c>
      <c r="D1904" s="6">
        <v>99000</v>
      </c>
      <c r="E1904" s="8">
        <v>2670</v>
      </c>
      <c r="F1904" t="s">
        <v>8220</v>
      </c>
      <c r="G1904" t="s">
        <v>8224</v>
      </c>
      <c r="H1904" t="s">
        <v>8246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8292</v>
      </c>
      <c r="O1904">
        <f t="shared" si="146"/>
        <v>3</v>
      </c>
      <c r="P1904">
        <f t="shared" si="147"/>
        <v>106.8</v>
      </c>
      <c r="Q1904" s="10" t="s">
        <v>8329</v>
      </c>
      <c r="R1904" t="s">
        <v>8357</v>
      </c>
      <c r="S1904" s="14">
        <f t="shared" si="148"/>
        <v>42116.54315972222</v>
      </c>
      <c r="T1904" s="14">
        <f t="shared" si="149"/>
        <v>41830.033958333333</v>
      </c>
      <c r="U1904">
        <f t="shared" si="145"/>
        <v>2015</v>
      </c>
    </row>
    <row r="1905" spans="1:21" ht="60" hidden="1" x14ac:dyDescent="0.25">
      <c r="A1905">
        <v>1902</v>
      </c>
      <c r="B1905" s="3" t="s">
        <v>1903</v>
      </c>
      <c r="C1905" s="3" t="s">
        <v>6012</v>
      </c>
      <c r="D1905" s="6">
        <v>1000</v>
      </c>
      <c r="E1905" s="8">
        <v>12</v>
      </c>
      <c r="F1905" t="s">
        <v>8220</v>
      </c>
      <c r="G1905" t="s">
        <v>8232</v>
      </c>
      <c r="H1905" t="s">
        <v>8248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8292</v>
      </c>
      <c r="O1905">
        <f t="shared" si="146"/>
        <v>1</v>
      </c>
      <c r="P1905">
        <f t="shared" si="147"/>
        <v>4</v>
      </c>
      <c r="Q1905" s="10" t="s">
        <v>8329</v>
      </c>
      <c r="R1905" t="s">
        <v>8357</v>
      </c>
      <c r="S1905" s="14">
        <f t="shared" si="148"/>
        <v>42037.789895833332</v>
      </c>
      <c r="T1905" s="14">
        <f t="shared" si="149"/>
        <v>42129.226388888885</v>
      </c>
      <c r="U1905">
        <f t="shared" si="145"/>
        <v>2015</v>
      </c>
    </row>
    <row r="1906" spans="1:21" ht="60" hidden="1" x14ac:dyDescent="0.25">
      <c r="A1906">
        <v>1903</v>
      </c>
      <c r="B1906" s="3" t="s">
        <v>1904</v>
      </c>
      <c r="C1906" s="3" t="s">
        <v>6013</v>
      </c>
      <c r="D1906" s="6">
        <v>3000</v>
      </c>
      <c r="E1906" s="8">
        <v>1398</v>
      </c>
      <c r="F1906" t="s">
        <v>8220</v>
      </c>
      <c r="G1906" t="s">
        <v>8223</v>
      </c>
      <c r="H1906" t="s">
        <v>8245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8292</v>
      </c>
      <c r="O1906">
        <f t="shared" si="146"/>
        <v>47</v>
      </c>
      <c r="P1906">
        <f t="shared" si="147"/>
        <v>34.1</v>
      </c>
      <c r="Q1906" s="10" t="s">
        <v>8329</v>
      </c>
      <c r="R1906" t="s">
        <v>8357</v>
      </c>
      <c r="S1906" s="14">
        <f t="shared" si="148"/>
        <v>42702.770729166667</v>
      </c>
      <c r="T1906" s="14">
        <f t="shared" si="149"/>
        <v>41890.511319444442</v>
      </c>
      <c r="U1906">
        <f t="shared" si="145"/>
        <v>2016</v>
      </c>
    </row>
    <row r="1907" spans="1:21" ht="45" hidden="1" x14ac:dyDescent="0.25">
      <c r="A1907">
        <v>1904</v>
      </c>
      <c r="B1907" s="3" t="s">
        <v>1905</v>
      </c>
      <c r="C1907" s="3" t="s">
        <v>6014</v>
      </c>
      <c r="D1907" s="6">
        <v>50000</v>
      </c>
      <c r="E1907" s="8">
        <v>50</v>
      </c>
      <c r="F1907" t="s">
        <v>8220</v>
      </c>
      <c r="G1907" t="s">
        <v>8223</v>
      </c>
      <c r="H1907" t="s">
        <v>8245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8292</v>
      </c>
      <c r="O1907">
        <f t="shared" si="146"/>
        <v>0</v>
      </c>
      <c r="P1907">
        <f t="shared" si="147"/>
        <v>25</v>
      </c>
      <c r="Q1907" s="10" t="s">
        <v>8329</v>
      </c>
      <c r="R1907" t="s">
        <v>8357</v>
      </c>
      <c r="S1907" s="14">
        <f t="shared" si="148"/>
        <v>42326.685428240744</v>
      </c>
      <c r="T1907" s="14">
        <f t="shared" si="149"/>
        <v>41929.174456018518</v>
      </c>
      <c r="U1907">
        <f t="shared" si="145"/>
        <v>2015</v>
      </c>
    </row>
    <row r="1908" spans="1:21" ht="60" hidden="1" x14ac:dyDescent="0.25">
      <c r="A1908">
        <v>1905</v>
      </c>
      <c r="B1908" s="3" t="s">
        <v>1906</v>
      </c>
      <c r="C1908" s="3" t="s">
        <v>6015</v>
      </c>
      <c r="D1908" s="6">
        <v>25000</v>
      </c>
      <c r="E1908" s="8">
        <v>42</v>
      </c>
      <c r="F1908" t="s">
        <v>8220</v>
      </c>
      <c r="G1908" t="s">
        <v>8223</v>
      </c>
      <c r="H1908" t="s">
        <v>8245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8292</v>
      </c>
      <c r="O1908">
        <f t="shared" si="146"/>
        <v>0</v>
      </c>
      <c r="P1908">
        <f t="shared" si="147"/>
        <v>10.5</v>
      </c>
      <c r="Q1908" s="10" t="s">
        <v>8329</v>
      </c>
      <c r="R1908" t="s">
        <v>8357</v>
      </c>
      <c r="S1908" s="14">
        <f t="shared" si="148"/>
        <v>41859.925856481481</v>
      </c>
      <c r="T1908" s="14">
        <f t="shared" si="149"/>
        <v>41864.04886574074</v>
      </c>
      <c r="U1908">
        <f t="shared" si="145"/>
        <v>2014</v>
      </c>
    </row>
    <row r="1909" spans="1:21" ht="45" hidden="1" x14ac:dyDescent="0.25">
      <c r="A1909">
        <v>1906</v>
      </c>
      <c r="B1909" s="3" t="s">
        <v>1907</v>
      </c>
      <c r="C1909" s="3" t="s">
        <v>6016</v>
      </c>
      <c r="D1909" s="6">
        <v>50000</v>
      </c>
      <c r="E1909" s="8">
        <v>21380</v>
      </c>
      <c r="F1909" t="s">
        <v>8220</v>
      </c>
      <c r="G1909" t="s">
        <v>8223</v>
      </c>
      <c r="H1909" t="s">
        <v>8245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8292</v>
      </c>
      <c r="O1909">
        <f t="shared" si="146"/>
        <v>43</v>
      </c>
      <c r="P1909">
        <f t="shared" si="147"/>
        <v>215.96</v>
      </c>
      <c r="Q1909" s="10" t="s">
        <v>8329</v>
      </c>
      <c r="R1909" t="s">
        <v>8357</v>
      </c>
      <c r="S1909" s="14">
        <f t="shared" si="148"/>
        <v>42514.671099537038</v>
      </c>
      <c r="T1909" s="14">
        <f t="shared" si="149"/>
        <v>42656.717303240745</v>
      </c>
      <c r="U1909">
        <f t="shared" si="145"/>
        <v>2016</v>
      </c>
    </row>
    <row r="1910" spans="1:21" ht="45" hidden="1" x14ac:dyDescent="0.25">
      <c r="A1910">
        <v>1907</v>
      </c>
      <c r="B1910" s="3" t="s">
        <v>1908</v>
      </c>
      <c r="C1910" s="3" t="s">
        <v>6017</v>
      </c>
      <c r="D1910" s="6">
        <v>30000</v>
      </c>
      <c r="E1910" s="8">
        <v>85</v>
      </c>
      <c r="F1910" t="s">
        <v>8220</v>
      </c>
      <c r="G1910" t="s">
        <v>8223</v>
      </c>
      <c r="H1910" t="s">
        <v>8245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0</v>
      </c>
      <c r="P1910">
        <f t="shared" si="147"/>
        <v>21.25</v>
      </c>
      <c r="Q1910" s="10" t="s">
        <v>8329</v>
      </c>
      <c r="R1910" t="s">
        <v>8357</v>
      </c>
      <c r="S1910" s="14">
        <f t="shared" si="148"/>
        <v>41767.587094907409</v>
      </c>
      <c r="T1910" s="14">
        <f t="shared" si="149"/>
        <v>42746.270057870366</v>
      </c>
      <c r="U1910">
        <f t="shared" si="145"/>
        <v>2014</v>
      </c>
    </row>
    <row r="1911" spans="1:21" ht="60" hidden="1" x14ac:dyDescent="0.25">
      <c r="A1911">
        <v>1908</v>
      </c>
      <c r="B1911" s="3" t="s">
        <v>1909</v>
      </c>
      <c r="C1911" s="3" t="s">
        <v>6018</v>
      </c>
      <c r="D1911" s="6">
        <v>25000</v>
      </c>
      <c r="E1911" s="8">
        <v>433</v>
      </c>
      <c r="F1911" t="s">
        <v>8220</v>
      </c>
      <c r="G1911" t="s">
        <v>8223</v>
      </c>
      <c r="H1911" t="s">
        <v>8245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8292</v>
      </c>
      <c r="O1911">
        <f t="shared" si="146"/>
        <v>2</v>
      </c>
      <c r="P1911">
        <f t="shared" si="147"/>
        <v>108.25</v>
      </c>
      <c r="Q1911" s="10" t="s">
        <v>8329</v>
      </c>
      <c r="R1911" t="s">
        <v>8357</v>
      </c>
      <c r="S1911" s="14">
        <f t="shared" si="148"/>
        <v>42703.917824074073</v>
      </c>
      <c r="T1911" s="14">
        <f t="shared" si="149"/>
        <v>41828.789942129632</v>
      </c>
      <c r="U1911">
        <f t="shared" si="145"/>
        <v>2016</v>
      </c>
    </row>
    <row r="1912" spans="1:21" ht="60" hidden="1" x14ac:dyDescent="0.25">
      <c r="A1912">
        <v>1909</v>
      </c>
      <c r="B1912" s="3" t="s">
        <v>1910</v>
      </c>
      <c r="C1912" s="3" t="s">
        <v>6019</v>
      </c>
      <c r="D1912" s="6">
        <v>35000</v>
      </c>
      <c r="E1912" s="8">
        <v>4939</v>
      </c>
      <c r="F1912" t="s">
        <v>8220</v>
      </c>
      <c r="G1912" t="s">
        <v>8223</v>
      </c>
      <c r="H1912" t="s">
        <v>8245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8292</v>
      </c>
      <c r="O1912">
        <f t="shared" si="146"/>
        <v>14</v>
      </c>
      <c r="P1912">
        <f t="shared" si="147"/>
        <v>129.97</v>
      </c>
      <c r="Q1912" s="10" t="s">
        <v>8329</v>
      </c>
      <c r="R1912" t="s">
        <v>8357</v>
      </c>
      <c r="S1912" s="14">
        <f t="shared" si="148"/>
        <v>41905.429155092592</v>
      </c>
      <c r="T1912" s="14">
        <f t="shared" si="149"/>
        <v>42113.875567129624</v>
      </c>
      <c r="U1912">
        <f t="shared" si="145"/>
        <v>2014</v>
      </c>
    </row>
    <row r="1913" spans="1:21" ht="45" hidden="1" x14ac:dyDescent="0.25">
      <c r="A1913">
        <v>1910</v>
      </c>
      <c r="B1913" s="3" t="s">
        <v>1911</v>
      </c>
      <c r="C1913" s="3" t="s">
        <v>6020</v>
      </c>
      <c r="D1913" s="6">
        <v>85000</v>
      </c>
      <c r="E1913" s="8">
        <v>33486</v>
      </c>
      <c r="F1913" t="s">
        <v>8220</v>
      </c>
      <c r="G1913" t="s">
        <v>8232</v>
      </c>
      <c r="H1913" t="s">
        <v>8248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8292</v>
      </c>
      <c r="O1913">
        <f t="shared" si="146"/>
        <v>39</v>
      </c>
      <c r="P1913">
        <f t="shared" si="147"/>
        <v>117.49</v>
      </c>
      <c r="Q1913" s="10" t="s">
        <v>8329</v>
      </c>
      <c r="R1913" t="s">
        <v>8357</v>
      </c>
      <c r="S1913" s="14">
        <f t="shared" si="148"/>
        <v>42264.963159722218</v>
      </c>
      <c r="T1913" s="14">
        <f t="shared" si="149"/>
        <v>42270.875706018516</v>
      </c>
      <c r="U1913">
        <f t="shared" si="145"/>
        <v>2015</v>
      </c>
    </row>
    <row r="1914" spans="1:21" ht="60" hidden="1" x14ac:dyDescent="0.25">
      <c r="A1914">
        <v>1911</v>
      </c>
      <c r="B1914" s="3" t="s">
        <v>1912</v>
      </c>
      <c r="C1914" s="3" t="s">
        <v>6021</v>
      </c>
      <c r="D1914" s="6">
        <v>42500</v>
      </c>
      <c r="E1914" s="8">
        <v>10</v>
      </c>
      <c r="F1914" t="s">
        <v>8220</v>
      </c>
      <c r="G1914" t="s">
        <v>8227</v>
      </c>
      <c r="H1914" t="s">
        <v>8249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8292</v>
      </c>
      <c r="O1914">
        <f t="shared" si="146"/>
        <v>0</v>
      </c>
      <c r="P1914">
        <f t="shared" si="147"/>
        <v>10</v>
      </c>
      <c r="Q1914" s="10" t="s">
        <v>8329</v>
      </c>
      <c r="R1914" t="s">
        <v>8357</v>
      </c>
      <c r="S1914" s="14">
        <f t="shared" si="148"/>
        <v>41830.033958333333</v>
      </c>
      <c r="T1914" s="14">
        <f t="shared" si="149"/>
        <v>41074.221562500003</v>
      </c>
      <c r="U1914">
        <f t="shared" si="145"/>
        <v>2014</v>
      </c>
    </row>
    <row r="1915" spans="1:21" ht="45" hidden="1" x14ac:dyDescent="0.25">
      <c r="A1915">
        <v>1912</v>
      </c>
      <c r="B1915" s="3" t="s">
        <v>1913</v>
      </c>
      <c r="C1915" s="3" t="s">
        <v>6022</v>
      </c>
      <c r="D1915" s="6">
        <v>5000</v>
      </c>
      <c r="E1915" s="8">
        <v>2965</v>
      </c>
      <c r="F1915" t="s">
        <v>8220</v>
      </c>
      <c r="G1915" t="s">
        <v>8223</v>
      </c>
      <c r="H1915" t="s">
        <v>8245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8292</v>
      </c>
      <c r="O1915">
        <f t="shared" si="146"/>
        <v>59</v>
      </c>
      <c r="P1915">
        <f t="shared" si="147"/>
        <v>70.599999999999994</v>
      </c>
      <c r="Q1915" s="10" t="s">
        <v>8329</v>
      </c>
      <c r="R1915" t="s">
        <v>8357</v>
      </c>
      <c r="S1915" s="14">
        <f t="shared" si="148"/>
        <v>42129.226388888885</v>
      </c>
      <c r="T1915" s="14">
        <f t="shared" si="149"/>
        <v>41590.255868055552</v>
      </c>
      <c r="U1915">
        <f t="shared" si="145"/>
        <v>2015</v>
      </c>
    </row>
    <row r="1916" spans="1:21" ht="30" hidden="1" x14ac:dyDescent="0.25">
      <c r="A1916">
        <v>1913</v>
      </c>
      <c r="B1916" s="3" t="s">
        <v>1914</v>
      </c>
      <c r="C1916" s="3" t="s">
        <v>6023</v>
      </c>
      <c r="D1916" s="6">
        <v>48000</v>
      </c>
      <c r="E1916" s="8">
        <v>637</v>
      </c>
      <c r="F1916" t="s">
        <v>8220</v>
      </c>
      <c r="G1916" t="s">
        <v>8224</v>
      </c>
      <c r="H1916" t="s">
        <v>8246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8292</v>
      </c>
      <c r="O1916">
        <f t="shared" si="146"/>
        <v>1</v>
      </c>
      <c r="P1916">
        <f t="shared" si="147"/>
        <v>24.5</v>
      </c>
      <c r="Q1916" s="10" t="s">
        <v>8329</v>
      </c>
      <c r="R1916" t="s">
        <v>8357</v>
      </c>
      <c r="S1916" s="14">
        <f t="shared" si="148"/>
        <v>41890.511319444442</v>
      </c>
      <c r="T1916" s="14">
        <f t="shared" si="149"/>
        <v>40772.848749999997</v>
      </c>
      <c r="U1916">
        <f t="shared" si="145"/>
        <v>2014</v>
      </c>
    </row>
    <row r="1917" spans="1:21" ht="60" hidden="1" x14ac:dyDescent="0.25">
      <c r="A1917">
        <v>1914</v>
      </c>
      <c r="B1917" s="3" t="s">
        <v>1915</v>
      </c>
      <c r="C1917" s="3" t="s">
        <v>6024</v>
      </c>
      <c r="D1917" s="6">
        <v>666</v>
      </c>
      <c r="E1917" s="8">
        <v>60</v>
      </c>
      <c r="F1917" t="s">
        <v>8220</v>
      </c>
      <c r="G1917" t="s">
        <v>8223</v>
      </c>
      <c r="H1917" t="s">
        <v>8245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8292</v>
      </c>
      <c r="O1917">
        <f t="shared" si="146"/>
        <v>9</v>
      </c>
      <c r="P1917">
        <f t="shared" si="147"/>
        <v>30</v>
      </c>
      <c r="Q1917" s="10" t="s">
        <v>8329</v>
      </c>
      <c r="R1917" t="s">
        <v>8357</v>
      </c>
      <c r="S1917" s="14">
        <f t="shared" si="148"/>
        <v>41929.174456018518</v>
      </c>
      <c r="T1917" s="14">
        <f t="shared" si="149"/>
        <v>41626.761053240742</v>
      </c>
      <c r="U1917">
        <f t="shared" si="145"/>
        <v>2014</v>
      </c>
    </row>
    <row r="1918" spans="1:21" ht="60" hidden="1" x14ac:dyDescent="0.25">
      <c r="A1918">
        <v>1915</v>
      </c>
      <c r="B1918" s="3" t="s">
        <v>1916</v>
      </c>
      <c r="C1918" s="3" t="s">
        <v>6025</v>
      </c>
      <c r="D1918" s="6">
        <v>500</v>
      </c>
      <c r="E1918" s="8">
        <v>8</v>
      </c>
      <c r="F1918" t="s">
        <v>8220</v>
      </c>
      <c r="G1918" t="s">
        <v>8223</v>
      </c>
      <c r="H1918" t="s">
        <v>8245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8292</v>
      </c>
      <c r="O1918">
        <f t="shared" si="146"/>
        <v>2</v>
      </c>
      <c r="P1918">
        <f t="shared" si="147"/>
        <v>2</v>
      </c>
      <c r="Q1918" s="10" t="s">
        <v>8329</v>
      </c>
      <c r="R1918" t="s">
        <v>8357</v>
      </c>
      <c r="S1918" s="14">
        <f t="shared" si="148"/>
        <v>41864.04886574074</v>
      </c>
      <c r="T1918" s="14">
        <f t="shared" si="149"/>
        <v>41535.90148148148</v>
      </c>
      <c r="U1918">
        <f t="shared" si="145"/>
        <v>2014</v>
      </c>
    </row>
    <row r="1919" spans="1:21" ht="30" hidden="1" x14ac:dyDescent="0.25">
      <c r="A1919">
        <v>1916</v>
      </c>
      <c r="B1919" s="3" t="s">
        <v>1917</v>
      </c>
      <c r="C1919" s="3" t="s">
        <v>6026</v>
      </c>
      <c r="D1919" s="6">
        <v>20000</v>
      </c>
      <c r="E1919" s="8">
        <v>102</v>
      </c>
      <c r="F1919" t="s">
        <v>8220</v>
      </c>
      <c r="G1919" t="s">
        <v>8223</v>
      </c>
      <c r="H1919" t="s">
        <v>8245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8292</v>
      </c>
      <c r="O1919">
        <f t="shared" si="146"/>
        <v>1</v>
      </c>
      <c r="P1919">
        <f t="shared" si="147"/>
        <v>17</v>
      </c>
      <c r="Q1919" s="10" t="s">
        <v>8329</v>
      </c>
      <c r="R1919" t="s">
        <v>8357</v>
      </c>
      <c r="S1919" s="14">
        <f t="shared" si="148"/>
        <v>42656.717303240745</v>
      </c>
      <c r="T1919" s="14">
        <f t="shared" si="149"/>
        <v>40456.954351851848</v>
      </c>
      <c r="U1919">
        <f t="shared" si="145"/>
        <v>2016</v>
      </c>
    </row>
    <row r="1920" spans="1:21" ht="30" hidden="1" x14ac:dyDescent="0.25">
      <c r="A1920">
        <v>1917</v>
      </c>
      <c r="B1920" s="3" t="s">
        <v>1918</v>
      </c>
      <c r="C1920" s="3" t="s">
        <v>6027</v>
      </c>
      <c r="D1920" s="6">
        <v>390000</v>
      </c>
      <c r="E1920" s="8">
        <v>205025</v>
      </c>
      <c r="F1920" t="s">
        <v>8220</v>
      </c>
      <c r="G1920" t="s">
        <v>8230</v>
      </c>
      <c r="H1920" t="s">
        <v>8251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8292</v>
      </c>
      <c r="O1920">
        <f t="shared" si="146"/>
        <v>53</v>
      </c>
      <c r="P1920">
        <f t="shared" si="147"/>
        <v>2928.93</v>
      </c>
      <c r="Q1920" s="10" t="s">
        <v>8329</v>
      </c>
      <c r="R1920" t="s">
        <v>8357</v>
      </c>
      <c r="S1920" s="14">
        <f t="shared" si="148"/>
        <v>42746.270057870366</v>
      </c>
      <c r="T1920" s="14">
        <f t="shared" si="149"/>
        <v>40960.861562500002</v>
      </c>
      <c r="U1920">
        <f t="shared" si="145"/>
        <v>2017</v>
      </c>
    </row>
    <row r="1921" spans="1:21" ht="45" hidden="1" x14ac:dyDescent="0.25">
      <c r="A1921">
        <v>1918</v>
      </c>
      <c r="B1921" s="3" t="s">
        <v>1919</v>
      </c>
      <c r="C1921" s="3" t="s">
        <v>6028</v>
      </c>
      <c r="D1921" s="6">
        <v>25000</v>
      </c>
      <c r="E1921" s="8">
        <v>260</v>
      </c>
      <c r="F1921" t="s">
        <v>8220</v>
      </c>
      <c r="G1921" t="s">
        <v>8223</v>
      </c>
      <c r="H1921" t="s">
        <v>8245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8292</v>
      </c>
      <c r="O1921">
        <f t="shared" si="146"/>
        <v>1</v>
      </c>
      <c r="P1921">
        <f t="shared" si="147"/>
        <v>28.89</v>
      </c>
      <c r="Q1921" s="10" t="s">
        <v>8329</v>
      </c>
      <c r="R1921" t="s">
        <v>8357</v>
      </c>
      <c r="S1921" s="14">
        <f t="shared" si="148"/>
        <v>41828.789942129632</v>
      </c>
      <c r="T1921" s="14">
        <f t="shared" si="149"/>
        <v>41371.648078703707</v>
      </c>
      <c r="U1921">
        <f t="shared" si="145"/>
        <v>2014</v>
      </c>
    </row>
    <row r="1922" spans="1:21" ht="60" hidden="1" x14ac:dyDescent="0.25">
      <c r="A1922">
        <v>1919</v>
      </c>
      <c r="B1922" s="3" t="s">
        <v>1920</v>
      </c>
      <c r="C1922" s="3" t="s">
        <v>6029</v>
      </c>
      <c r="D1922" s="6">
        <v>500</v>
      </c>
      <c r="E1922" s="8">
        <v>237</v>
      </c>
      <c r="F1922" t="s">
        <v>8220</v>
      </c>
      <c r="G1922" t="s">
        <v>8223</v>
      </c>
      <c r="H1922" t="s">
        <v>8245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8292</v>
      </c>
      <c r="O1922">
        <f t="shared" si="146"/>
        <v>47</v>
      </c>
      <c r="P1922">
        <f t="shared" si="147"/>
        <v>29.63</v>
      </c>
      <c r="Q1922" s="10" t="s">
        <v>8329</v>
      </c>
      <c r="R1922" t="s">
        <v>8357</v>
      </c>
      <c r="S1922" s="14">
        <f t="shared" si="148"/>
        <v>42113.875567129624</v>
      </c>
      <c r="T1922" s="14">
        <f t="shared" si="149"/>
        <v>40687.021597222221</v>
      </c>
      <c r="U1922">
        <f t="shared" si="145"/>
        <v>2015</v>
      </c>
    </row>
    <row r="1923" spans="1:21" ht="45" hidden="1" x14ac:dyDescent="0.25">
      <c r="A1923">
        <v>1920</v>
      </c>
      <c r="B1923" s="3" t="s">
        <v>1921</v>
      </c>
      <c r="C1923" s="3" t="s">
        <v>6030</v>
      </c>
      <c r="D1923" s="6">
        <v>10000</v>
      </c>
      <c r="E1923" s="8">
        <v>4303</v>
      </c>
      <c r="F1923" t="s">
        <v>8220</v>
      </c>
      <c r="G1923" t="s">
        <v>8224</v>
      </c>
      <c r="H1923" t="s">
        <v>8246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8292</v>
      </c>
      <c r="O1923">
        <f t="shared" si="146"/>
        <v>43</v>
      </c>
      <c r="P1923">
        <f t="shared" si="147"/>
        <v>40.98</v>
      </c>
      <c r="Q1923" s="10" t="s">
        <v>8329</v>
      </c>
      <c r="R1923" t="s">
        <v>8357</v>
      </c>
      <c r="S1923" s="14">
        <f t="shared" si="148"/>
        <v>42270.875706018516</v>
      </c>
      <c r="T1923" s="14">
        <f t="shared" si="149"/>
        <v>41402.558819444443</v>
      </c>
      <c r="U1923">
        <f t="shared" ref="U1923:U1986" si="150">YEAR(S1923)</f>
        <v>2015</v>
      </c>
    </row>
    <row r="1924" spans="1:21" ht="30" hidden="1" x14ac:dyDescent="0.25">
      <c r="A1924">
        <v>1921</v>
      </c>
      <c r="B1924" s="3" t="s">
        <v>1922</v>
      </c>
      <c r="C1924" s="3" t="s">
        <v>6031</v>
      </c>
      <c r="D1924" s="6">
        <v>1500</v>
      </c>
      <c r="E1924" s="8">
        <v>2052</v>
      </c>
      <c r="F1924" t="s">
        <v>8218</v>
      </c>
      <c r="G1924" t="s">
        <v>8223</v>
      </c>
      <c r="H1924" t="s">
        <v>8245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8277</v>
      </c>
      <c r="O1924">
        <f t="shared" ref="O1924:O1987" si="151">ROUND(E1924/D1924*100,0)</f>
        <v>137</v>
      </c>
      <c r="P1924">
        <f t="shared" ref="P1924:P1987" si="152">IFERROR(ROUND(E1924/L1924,2),0)</f>
        <v>54</v>
      </c>
      <c r="Q1924" s="10" t="s">
        <v>8310</v>
      </c>
      <c r="R1924" t="s">
        <v>8311</v>
      </c>
      <c r="S1924" s="14">
        <f t="shared" ref="S1924:S1987" si="153">(((J1924/60)/60)/24)+DATE(1970,1,1)</f>
        <v>41074.221562500003</v>
      </c>
      <c r="T1924" s="14">
        <f t="shared" ref="T1924:T1987" si="154">(((J1934/60)/60)/24)+DATE(1970,1,1)</f>
        <v>41037.892465277779</v>
      </c>
      <c r="U1924">
        <f t="shared" si="150"/>
        <v>2012</v>
      </c>
    </row>
    <row r="1925" spans="1:21" ht="45" hidden="1" x14ac:dyDescent="0.25">
      <c r="A1925">
        <v>1922</v>
      </c>
      <c r="B1925" s="3" t="s">
        <v>1923</v>
      </c>
      <c r="C1925" s="3" t="s">
        <v>6032</v>
      </c>
      <c r="D1925" s="6">
        <v>2000</v>
      </c>
      <c r="E1925" s="8">
        <v>2311</v>
      </c>
      <c r="F1925" t="s">
        <v>8218</v>
      </c>
      <c r="G1925" t="s">
        <v>8223</v>
      </c>
      <c r="H1925" t="s">
        <v>8245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8277</v>
      </c>
      <c r="O1925">
        <f t="shared" si="151"/>
        <v>116</v>
      </c>
      <c r="P1925">
        <f t="shared" si="152"/>
        <v>36.11</v>
      </c>
      <c r="Q1925" s="10" t="s">
        <v>8310</v>
      </c>
      <c r="R1925" t="s">
        <v>8311</v>
      </c>
      <c r="S1925" s="14">
        <f t="shared" si="153"/>
        <v>41590.255868055552</v>
      </c>
      <c r="T1925" s="14">
        <f t="shared" si="154"/>
        <v>40911.809872685182</v>
      </c>
      <c r="U1925">
        <f t="shared" si="150"/>
        <v>2013</v>
      </c>
    </row>
    <row r="1926" spans="1:21" ht="45" hidden="1" x14ac:dyDescent="0.25">
      <c r="A1926">
        <v>1923</v>
      </c>
      <c r="B1926" s="3" t="s">
        <v>1924</v>
      </c>
      <c r="C1926" s="3" t="s">
        <v>6033</v>
      </c>
      <c r="D1926" s="6">
        <v>125</v>
      </c>
      <c r="E1926" s="8">
        <v>301</v>
      </c>
      <c r="F1926" t="s">
        <v>8218</v>
      </c>
      <c r="G1926" t="s">
        <v>8223</v>
      </c>
      <c r="H1926" t="s">
        <v>8245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8277</v>
      </c>
      <c r="O1926">
        <f t="shared" si="151"/>
        <v>241</v>
      </c>
      <c r="P1926">
        <f t="shared" si="152"/>
        <v>23.15</v>
      </c>
      <c r="Q1926" s="10" t="s">
        <v>8310</v>
      </c>
      <c r="R1926" t="s">
        <v>8311</v>
      </c>
      <c r="S1926" s="14">
        <f t="shared" si="153"/>
        <v>40772.848749999997</v>
      </c>
      <c r="T1926" s="14">
        <f t="shared" si="154"/>
        <v>41879.130868055552</v>
      </c>
      <c r="U1926">
        <f t="shared" si="150"/>
        <v>2011</v>
      </c>
    </row>
    <row r="1927" spans="1:21" ht="75" hidden="1" x14ac:dyDescent="0.25">
      <c r="A1927">
        <v>1924</v>
      </c>
      <c r="B1927" s="3" t="s">
        <v>1925</v>
      </c>
      <c r="C1927" s="3" t="s">
        <v>6034</v>
      </c>
      <c r="D1927" s="6">
        <v>3000</v>
      </c>
      <c r="E1927" s="8">
        <v>3432</v>
      </c>
      <c r="F1927" t="s">
        <v>8218</v>
      </c>
      <c r="G1927" t="s">
        <v>8223</v>
      </c>
      <c r="H1927" t="s">
        <v>8245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8277</v>
      </c>
      <c r="O1927">
        <f t="shared" si="151"/>
        <v>114</v>
      </c>
      <c r="P1927">
        <f t="shared" si="152"/>
        <v>104</v>
      </c>
      <c r="Q1927" s="10" t="s">
        <v>8310</v>
      </c>
      <c r="R1927" t="s">
        <v>8311</v>
      </c>
      <c r="S1927" s="14">
        <f t="shared" si="153"/>
        <v>41626.761053240742</v>
      </c>
      <c r="T1927" s="14">
        <f t="shared" si="154"/>
        <v>40865.867141203707</v>
      </c>
      <c r="U1927">
        <f t="shared" si="150"/>
        <v>2013</v>
      </c>
    </row>
    <row r="1928" spans="1:21" ht="45" hidden="1" x14ac:dyDescent="0.25">
      <c r="A1928">
        <v>1925</v>
      </c>
      <c r="B1928" s="3" t="s">
        <v>1926</v>
      </c>
      <c r="C1928" s="3" t="s">
        <v>6035</v>
      </c>
      <c r="D1928" s="6">
        <v>1500</v>
      </c>
      <c r="E1928" s="8">
        <v>1655</v>
      </c>
      <c r="F1928" t="s">
        <v>8218</v>
      </c>
      <c r="G1928" t="s">
        <v>8223</v>
      </c>
      <c r="H1928" t="s">
        <v>8245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8277</v>
      </c>
      <c r="O1928">
        <f t="shared" si="151"/>
        <v>110</v>
      </c>
      <c r="P1928">
        <f t="shared" si="152"/>
        <v>31.83</v>
      </c>
      <c r="Q1928" s="10" t="s">
        <v>8310</v>
      </c>
      <c r="R1928" t="s">
        <v>8311</v>
      </c>
      <c r="S1928" s="14">
        <f t="shared" si="153"/>
        <v>41535.90148148148</v>
      </c>
      <c r="T1928" s="14">
        <f t="shared" si="154"/>
        <v>41773.932534722226</v>
      </c>
      <c r="U1928">
        <f t="shared" si="150"/>
        <v>2013</v>
      </c>
    </row>
    <row r="1929" spans="1:21" ht="60" hidden="1" x14ac:dyDescent="0.25">
      <c r="A1929">
        <v>1926</v>
      </c>
      <c r="B1929" s="3" t="s">
        <v>1927</v>
      </c>
      <c r="C1929" s="3" t="s">
        <v>6036</v>
      </c>
      <c r="D1929" s="6">
        <v>1500</v>
      </c>
      <c r="E1929" s="8">
        <v>2930.69</v>
      </c>
      <c r="F1929" t="s">
        <v>8218</v>
      </c>
      <c r="G1929" t="s">
        <v>8223</v>
      </c>
      <c r="H1929" t="s">
        <v>8245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8277</v>
      </c>
      <c r="O1929">
        <f t="shared" si="151"/>
        <v>195</v>
      </c>
      <c r="P1929">
        <f t="shared" si="152"/>
        <v>27.39</v>
      </c>
      <c r="Q1929" s="10" t="s">
        <v>8310</v>
      </c>
      <c r="R1929" t="s">
        <v>8311</v>
      </c>
      <c r="S1929" s="14">
        <f t="shared" si="153"/>
        <v>40456.954351851848</v>
      </c>
      <c r="T1929" s="14">
        <f t="shared" si="154"/>
        <v>40852.889699074076</v>
      </c>
      <c r="U1929">
        <f t="shared" si="150"/>
        <v>2010</v>
      </c>
    </row>
    <row r="1930" spans="1:21" hidden="1" x14ac:dyDescent="0.25">
      <c r="A1930">
        <v>1927</v>
      </c>
      <c r="B1930" s="3" t="s">
        <v>1928</v>
      </c>
      <c r="C1930" s="3" t="s">
        <v>6037</v>
      </c>
      <c r="D1930" s="6">
        <v>600</v>
      </c>
      <c r="E1930" s="8">
        <v>620</v>
      </c>
      <c r="F1930" t="s">
        <v>8218</v>
      </c>
      <c r="G1930" t="s">
        <v>8223</v>
      </c>
      <c r="H1930" t="s">
        <v>8245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8277</v>
      </c>
      <c r="O1930">
        <f t="shared" si="151"/>
        <v>103</v>
      </c>
      <c r="P1930">
        <f t="shared" si="152"/>
        <v>56.36</v>
      </c>
      <c r="Q1930" s="10" t="s">
        <v>8310</v>
      </c>
      <c r="R1930" t="s">
        <v>8311</v>
      </c>
      <c r="S1930" s="14">
        <f t="shared" si="153"/>
        <v>40960.861562500002</v>
      </c>
      <c r="T1930" s="14">
        <f t="shared" si="154"/>
        <v>41059.118993055556</v>
      </c>
      <c r="U1930">
        <f t="shared" si="150"/>
        <v>2012</v>
      </c>
    </row>
    <row r="1931" spans="1:21" ht="30" hidden="1" x14ac:dyDescent="0.25">
      <c r="A1931">
        <v>1928</v>
      </c>
      <c r="B1931" s="3" t="s">
        <v>1929</v>
      </c>
      <c r="C1931" s="3" t="s">
        <v>6038</v>
      </c>
      <c r="D1931" s="6">
        <v>2550</v>
      </c>
      <c r="E1931" s="8">
        <v>2630</v>
      </c>
      <c r="F1931" t="s">
        <v>8218</v>
      </c>
      <c r="G1931" t="s">
        <v>8223</v>
      </c>
      <c r="H1931" t="s">
        <v>8245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8277</v>
      </c>
      <c r="O1931">
        <f t="shared" si="151"/>
        <v>103</v>
      </c>
      <c r="P1931">
        <f t="shared" si="152"/>
        <v>77.349999999999994</v>
      </c>
      <c r="Q1931" s="10" t="s">
        <v>8310</v>
      </c>
      <c r="R1931" t="s">
        <v>8311</v>
      </c>
      <c r="S1931" s="14">
        <f t="shared" si="153"/>
        <v>41371.648078703707</v>
      </c>
      <c r="T1931" s="14">
        <f t="shared" si="154"/>
        <v>41426.259618055556</v>
      </c>
      <c r="U1931">
        <f t="shared" si="150"/>
        <v>2013</v>
      </c>
    </row>
    <row r="1932" spans="1:21" ht="45" hidden="1" x14ac:dyDescent="0.25">
      <c r="A1932">
        <v>1929</v>
      </c>
      <c r="B1932" s="3" t="s">
        <v>1930</v>
      </c>
      <c r="C1932" s="3" t="s">
        <v>6039</v>
      </c>
      <c r="D1932" s="6">
        <v>3200</v>
      </c>
      <c r="E1932" s="8">
        <v>3210</v>
      </c>
      <c r="F1932" t="s">
        <v>8218</v>
      </c>
      <c r="G1932" t="s">
        <v>8223</v>
      </c>
      <c r="H1932" t="s">
        <v>8245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8277</v>
      </c>
      <c r="O1932">
        <f t="shared" si="151"/>
        <v>100</v>
      </c>
      <c r="P1932">
        <f t="shared" si="152"/>
        <v>42.8</v>
      </c>
      <c r="Q1932" s="10" t="s">
        <v>8310</v>
      </c>
      <c r="R1932" t="s">
        <v>8311</v>
      </c>
      <c r="S1932" s="14">
        <f t="shared" si="153"/>
        <v>40687.021597222221</v>
      </c>
      <c r="T1932" s="14">
        <f t="shared" si="154"/>
        <v>41313.985046296293</v>
      </c>
      <c r="U1932">
        <f t="shared" si="150"/>
        <v>2011</v>
      </c>
    </row>
    <row r="1933" spans="1:21" ht="30" hidden="1" x14ac:dyDescent="0.25">
      <c r="A1933">
        <v>1930</v>
      </c>
      <c r="B1933" s="3" t="s">
        <v>1931</v>
      </c>
      <c r="C1933" s="3" t="s">
        <v>6040</v>
      </c>
      <c r="D1933" s="6">
        <v>1000</v>
      </c>
      <c r="E1933" s="8">
        <v>1270</v>
      </c>
      <c r="F1933" t="s">
        <v>8218</v>
      </c>
      <c r="G1933" t="s">
        <v>8223</v>
      </c>
      <c r="H1933" t="s">
        <v>8245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8277</v>
      </c>
      <c r="O1933">
        <f t="shared" si="151"/>
        <v>127</v>
      </c>
      <c r="P1933">
        <f t="shared" si="152"/>
        <v>48.85</v>
      </c>
      <c r="Q1933" s="10" t="s">
        <v>8310</v>
      </c>
      <c r="R1933" t="s">
        <v>8311</v>
      </c>
      <c r="S1933" s="14">
        <f t="shared" si="153"/>
        <v>41402.558819444443</v>
      </c>
      <c r="T1933" s="14">
        <f t="shared" si="154"/>
        <v>40670.507326388892</v>
      </c>
      <c r="U1933">
        <f t="shared" si="150"/>
        <v>2013</v>
      </c>
    </row>
    <row r="1934" spans="1:21" ht="45" hidden="1" x14ac:dyDescent="0.25">
      <c r="A1934">
        <v>1931</v>
      </c>
      <c r="B1934" s="3" t="s">
        <v>1932</v>
      </c>
      <c r="C1934" s="3" t="s">
        <v>6041</v>
      </c>
      <c r="D1934" s="6">
        <v>2000</v>
      </c>
      <c r="E1934" s="8">
        <v>2412.02</v>
      </c>
      <c r="F1934" t="s">
        <v>8218</v>
      </c>
      <c r="G1934" t="s">
        <v>8223</v>
      </c>
      <c r="H1934" t="s">
        <v>8245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8277</v>
      </c>
      <c r="O1934">
        <f t="shared" si="151"/>
        <v>121</v>
      </c>
      <c r="P1934">
        <f t="shared" si="152"/>
        <v>48.24</v>
      </c>
      <c r="Q1934" s="10" t="s">
        <v>8310</v>
      </c>
      <c r="R1934" t="s">
        <v>8311</v>
      </c>
      <c r="S1934" s="14">
        <f t="shared" si="153"/>
        <v>41037.892465277779</v>
      </c>
      <c r="T1934" s="14">
        <f t="shared" si="154"/>
        <v>41744.290868055556</v>
      </c>
      <c r="U1934">
        <f t="shared" si="150"/>
        <v>2012</v>
      </c>
    </row>
    <row r="1935" spans="1:21" ht="60" hidden="1" x14ac:dyDescent="0.25">
      <c r="A1935">
        <v>1932</v>
      </c>
      <c r="B1935" s="3" t="s">
        <v>1933</v>
      </c>
      <c r="C1935" s="3" t="s">
        <v>6042</v>
      </c>
      <c r="D1935" s="6">
        <v>5250</v>
      </c>
      <c r="E1935" s="8">
        <v>5617</v>
      </c>
      <c r="F1935" t="s">
        <v>8218</v>
      </c>
      <c r="G1935" t="s">
        <v>8223</v>
      </c>
      <c r="H1935" t="s">
        <v>8245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8277</v>
      </c>
      <c r="O1935">
        <f t="shared" si="151"/>
        <v>107</v>
      </c>
      <c r="P1935">
        <f t="shared" si="152"/>
        <v>70.209999999999994</v>
      </c>
      <c r="Q1935" s="10" t="s">
        <v>8310</v>
      </c>
      <c r="R1935" t="s">
        <v>8311</v>
      </c>
      <c r="S1935" s="14">
        <f t="shared" si="153"/>
        <v>40911.809872685182</v>
      </c>
      <c r="T1935" s="14">
        <f t="shared" si="154"/>
        <v>40638.828009259261</v>
      </c>
      <c r="U1935">
        <f t="shared" si="150"/>
        <v>2012</v>
      </c>
    </row>
    <row r="1936" spans="1:21" ht="60" hidden="1" x14ac:dyDescent="0.25">
      <c r="A1936">
        <v>1933</v>
      </c>
      <c r="B1936" s="3" t="s">
        <v>1934</v>
      </c>
      <c r="C1936" s="3" t="s">
        <v>6043</v>
      </c>
      <c r="D1936" s="6">
        <v>6000</v>
      </c>
      <c r="E1936" s="8">
        <v>10346</v>
      </c>
      <c r="F1936" t="s">
        <v>8218</v>
      </c>
      <c r="G1936" t="s">
        <v>8223</v>
      </c>
      <c r="H1936" t="s">
        <v>8245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8277</v>
      </c>
      <c r="O1936">
        <f t="shared" si="151"/>
        <v>172</v>
      </c>
      <c r="P1936">
        <f t="shared" si="152"/>
        <v>94.05</v>
      </c>
      <c r="Q1936" s="10" t="s">
        <v>8310</v>
      </c>
      <c r="R1936" t="s">
        <v>8311</v>
      </c>
      <c r="S1936" s="14">
        <f t="shared" si="153"/>
        <v>41879.130868055552</v>
      </c>
      <c r="T1936" s="14">
        <f t="shared" si="154"/>
        <v>42548.269861111112</v>
      </c>
      <c r="U1936">
        <f t="shared" si="150"/>
        <v>2014</v>
      </c>
    </row>
    <row r="1937" spans="1:21" ht="60" hidden="1" x14ac:dyDescent="0.25">
      <c r="A1937">
        <v>1934</v>
      </c>
      <c r="B1937" s="3" t="s">
        <v>1935</v>
      </c>
      <c r="C1937" s="3" t="s">
        <v>6044</v>
      </c>
      <c r="D1937" s="6">
        <v>5000</v>
      </c>
      <c r="E1937" s="8">
        <v>6181</v>
      </c>
      <c r="F1937" t="s">
        <v>8218</v>
      </c>
      <c r="G1937" t="s">
        <v>8223</v>
      </c>
      <c r="H1937" t="s">
        <v>8245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8277</v>
      </c>
      <c r="O1937">
        <f t="shared" si="151"/>
        <v>124</v>
      </c>
      <c r="P1937">
        <f t="shared" si="152"/>
        <v>80.27</v>
      </c>
      <c r="Q1937" s="10" t="s">
        <v>8310</v>
      </c>
      <c r="R1937" t="s">
        <v>8311</v>
      </c>
      <c r="S1937" s="14">
        <f t="shared" si="153"/>
        <v>40865.867141203707</v>
      </c>
      <c r="T1937" s="14">
        <f t="shared" si="154"/>
        <v>41730.584374999999</v>
      </c>
      <c r="U1937">
        <f t="shared" si="150"/>
        <v>2011</v>
      </c>
    </row>
    <row r="1938" spans="1:21" ht="60" hidden="1" x14ac:dyDescent="0.25">
      <c r="A1938">
        <v>1935</v>
      </c>
      <c r="B1938" s="3" t="s">
        <v>1936</v>
      </c>
      <c r="C1938" s="3" t="s">
        <v>6045</v>
      </c>
      <c r="D1938" s="6">
        <v>2500</v>
      </c>
      <c r="E1938" s="8">
        <v>2710</v>
      </c>
      <c r="F1938" t="s">
        <v>8218</v>
      </c>
      <c r="G1938" t="s">
        <v>8223</v>
      </c>
      <c r="H1938" t="s">
        <v>8245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8277</v>
      </c>
      <c r="O1938">
        <f t="shared" si="151"/>
        <v>108</v>
      </c>
      <c r="P1938">
        <f t="shared" si="152"/>
        <v>54.2</v>
      </c>
      <c r="Q1938" s="10" t="s">
        <v>8310</v>
      </c>
      <c r="R1938" t="s">
        <v>8311</v>
      </c>
      <c r="S1938" s="14">
        <f t="shared" si="153"/>
        <v>41773.932534722226</v>
      </c>
      <c r="T1938" s="14">
        <f t="shared" si="154"/>
        <v>42157.251828703709</v>
      </c>
      <c r="U1938">
        <f t="shared" si="150"/>
        <v>2014</v>
      </c>
    </row>
    <row r="1939" spans="1:21" ht="60" hidden="1" x14ac:dyDescent="0.25">
      <c r="A1939">
        <v>1936</v>
      </c>
      <c r="B1939" s="3" t="s">
        <v>1937</v>
      </c>
      <c r="C1939" s="3" t="s">
        <v>6046</v>
      </c>
      <c r="D1939" s="6">
        <v>7500</v>
      </c>
      <c r="E1939" s="8">
        <v>8739.01</v>
      </c>
      <c r="F1939" t="s">
        <v>8218</v>
      </c>
      <c r="G1939" t="s">
        <v>8223</v>
      </c>
      <c r="H1939" t="s">
        <v>8245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8277</v>
      </c>
      <c r="O1939">
        <f t="shared" si="151"/>
        <v>117</v>
      </c>
      <c r="P1939">
        <f t="shared" si="152"/>
        <v>60.27</v>
      </c>
      <c r="Q1939" s="10" t="s">
        <v>8310</v>
      </c>
      <c r="R1939" t="s">
        <v>8311</v>
      </c>
      <c r="S1939" s="14">
        <f t="shared" si="153"/>
        <v>40852.889699074076</v>
      </c>
      <c r="T1939" s="14">
        <f t="shared" si="154"/>
        <v>41689.150011574071</v>
      </c>
      <c r="U1939">
        <f t="shared" si="150"/>
        <v>2011</v>
      </c>
    </row>
    <row r="1940" spans="1:21" ht="45" hidden="1" x14ac:dyDescent="0.25">
      <c r="A1940">
        <v>1937</v>
      </c>
      <c r="B1940" s="3" t="s">
        <v>1938</v>
      </c>
      <c r="C1940" s="3" t="s">
        <v>6047</v>
      </c>
      <c r="D1940" s="6">
        <v>600</v>
      </c>
      <c r="E1940" s="8">
        <v>1123.47</v>
      </c>
      <c r="F1940" t="s">
        <v>8218</v>
      </c>
      <c r="G1940" t="s">
        <v>8223</v>
      </c>
      <c r="H1940" t="s">
        <v>8245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8277</v>
      </c>
      <c r="O1940">
        <f t="shared" si="151"/>
        <v>187</v>
      </c>
      <c r="P1940">
        <f t="shared" si="152"/>
        <v>38.74</v>
      </c>
      <c r="Q1940" s="10" t="s">
        <v>8310</v>
      </c>
      <c r="R1940" t="s">
        <v>8311</v>
      </c>
      <c r="S1940" s="14">
        <f t="shared" si="153"/>
        <v>41059.118993055556</v>
      </c>
      <c r="T1940" s="14">
        <f t="shared" si="154"/>
        <v>40102.918055555558</v>
      </c>
      <c r="U1940">
        <f t="shared" si="150"/>
        <v>2012</v>
      </c>
    </row>
    <row r="1941" spans="1:21" ht="60" hidden="1" x14ac:dyDescent="0.25">
      <c r="A1941">
        <v>1938</v>
      </c>
      <c r="B1941" s="3" t="s">
        <v>1939</v>
      </c>
      <c r="C1941" s="3" t="s">
        <v>6048</v>
      </c>
      <c r="D1941" s="6">
        <v>15000</v>
      </c>
      <c r="E1941" s="8">
        <v>17390</v>
      </c>
      <c r="F1941" t="s">
        <v>8218</v>
      </c>
      <c r="G1941" t="s">
        <v>8223</v>
      </c>
      <c r="H1941" t="s">
        <v>8245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8277</v>
      </c>
      <c r="O1941">
        <f t="shared" si="151"/>
        <v>116</v>
      </c>
      <c r="P1941">
        <f t="shared" si="152"/>
        <v>152.54</v>
      </c>
      <c r="Q1941" s="10" t="s">
        <v>8310</v>
      </c>
      <c r="R1941" t="s">
        <v>8311</v>
      </c>
      <c r="S1941" s="14">
        <f t="shared" si="153"/>
        <v>41426.259618055556</v>
      </c>
      <c r="T1941" s="14">
        <f t="shared" si="154"/>
        <v>42473.604270833333</v>
      </c>
      <c r="U1941">
        <f t="shared" si="150"/>
        <v>2013</v>
      </c>
    </row>
    <row r="1942" spans="1:21" ht="60" hidden="1" x14ac:dyDescent="0.25">
      <c r="A1942">
        <v>1939</v>
      </c>
      <c r="B1942" s="3" t="s">
        <v>1940</v>
      </c>
      <c r="C1942" s="3" t="s">
        <v>6049</v>
      </c>
      <c r="D1942" s="6">
        <v>10000</v>
      </c>
      <c r="E1942" s="8">
        <v>11070</v>
      </c>
      <c r="F1942" t="s">
        <v>8218</v>
      </c>
      <c r="G1942" t="s">
        <v>8223</v>
      </c>
      <c r="H1942" t="s">
        <v>8245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8277</v>
      </c>
      <c r="O1942">
        <f t="shared" si="151"/>
        <v>111</v>
      </c>
      <c r="P1942">
        <f t="shared" si="152"/>
        <v>115.31</v>
      </c>
      <c r="Q1942" s="10" t="s">
        <v>8310</v>
      </c>
      <c r="R1942" t="s">
        <v>8311</v>
      </c>
      <c r="S1942" s="14">
        <f t="shared" si="153"/>
        <v>41313.985046296293</v>
      </c>
      <c r="T1942" s="14">
        <f t="shared" si="154"/>
        <v>41800.423043981478</v>
      </c>
      <c r="U1942">
        <f t="shared" si="150"/>
        <v>2013</v>
      </c>
    </row>
    <row r="1943" spans="1:21" ht="45" hidden="1" x14ac:dyDescent="0.25">
      <c r="A1943">
        <v>1940</v>
      </c>
      <c r="B1943" s="3" t="s">
        <v>1941</v>
      </c>
      <c r="C1943" s="3" t="s">
        <v>6050</v>
      </c>
      <c r="D1943" s="6">
        <v>650</v>
      </c>
      <c r="E1943" s="8">
        <v>1111</v>
      </c>
      <c r="F1943" t="s">
        <v>8218</v>
      </c>
      <c r="G1943" t="s">
        <v>8223</v>
      </c>
      <c r="H1943" t="s">
        <v>8245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8277</v>
      </c>
      <c r="O1943">
        <f t="shared" si="151"/>
        <v>171</v>
      </c>
      <c r="P1943">
        <f t="shared" si="152"/>
        <v>35.840000000000003</v>
      </c>
      <c r="Q1943" s="10" t="s">
        <v>8310</v>
      </c>
      <c r="R1943" t="s">
        <v>8311</v>
      </c>
      <c r="S1943" s="14">
        <f t="shared" si="153"/>
        <v>40670.507326388892</v>
      </c>
      <c r="T1943" s="14">
        <f t="shared" si="154"/>
        <v>40624.181400462963</v>
      </c>
      <c r="U1943">
        <f t="shared" si="150"/>
        <v>2011</v>
      </c>
    </row>
    <row r="1944" spans="1:21" ht="60" hidden="1" x14ac:dyDescent="0.25">
      <c r="A1944">
        <v>1941</v>
      </c>
      <c r="B1944" s="3" t="s">
        <v>1942</v>
      </c>
      <c r="C1944" s="3" t="s">
        <v>6051</v>
      </c>
      <c r="D1944" s="6">
        <v>250000</v>
      </c>
      <c r="E1944" s="8">
        <v>315295.89</v>
      </c>
      <c r="F1944" t="s">
        <v>8218</v>
      </c>
      <c r="G1944" t="s">
        <v>8223</v>
      </c>
      <c r="H1944" t="s">
        <v>8245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8293</v>
      </c>
      <c r="O1944">
        <f t="shared" si="151"/>
        <v>126</v>
      </c>
      <c r="P1944">
        <f t="shared" si="152"/>
        <v>64.569999999999993</v>
      </c>
      <c r="Q1944" s="10" t="s">
        <v>8329</v>
      </c>
      <c r="R1944" t="s">
        <v>8330</v>
      </c>
      <c r="S1944" s="14">
        <f t="shared" si="153"/>
        <v>41744.290868055556</v>
      </c>
      <c r="T1944" s="14">
        <f t="shared" si="154"/>
        <v>42651.420567129629</v>
      </c>
      <c r="U1944">
        <f t="shared" si="150"/>
        <v>2014</v>
      </c>
    </row>
    <row r="1945" spans="1:21" ht="60" hidden="1" x14ac:dyDescent="0.25">
      <c r="A1945">
        <v>1942</v>
      </c>
      <c r="B1945" s="3" t="s">
        <v>1943</v>
      </c>
      <c r="C1945" s="3" t="s">
        <v>6052</v>
      </c>
      <c r="D1945" s="6">
        <v>6000</v>
      </c>
      <c r="E1945" s="8">
        <v>8306.42</v>
      </c>
      <c r="F1945" t="s">
        <v>8218</v>
      </c>
      <c r="G1945" t="s">
        <v>8223</v>
      </c>
      <c r="H1945" t="s">
        <v>8245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8293</v>
      </c>
      <c r="O1945">
        <f t="shared" si="151"/>
        <v>138</v>
      </c>
      <c r="P1945">
        <f t="shared" si="152"/>
        <v>87.44</v>
      </c>
      <c r="Q1945" s="10" t="s">
        <v>8329</v>
      </c>
      <c r="R1945" t="s">
        <v>8330</v>
      </c>
      <c r="S1945" s="14">
        <f t="shared" si="153"/>
        <v>40638.828009259261</v>
      </c>
      <c r="T1945" s="14">
        <f t="shared" si="154"/>
        <v>41526.60665509259</v>
      </c>
      <c r="U1945">
        <f t="shared" si="150"/>
        <v>2011</v>
      </c>
    </row>
    <row r="1946" spans="1:21" ht="45" hidden="1" x14ac:dyDescent="0.25">
      <c r="A1946">
        <v>1943</v>
      </c>
      <c r="B1946" s="3" t="s">
        <v>1944</v>
      </c>
      <c r="C1946" s="3" t="s">
        <v>6053</v>
      </c>
      <c r="D1946" s="6">
        <v>10000</v>
      </c>
      <c r="E1946" s="8">
        <v>170525</v>
      </c>
      <c r="F1946" t="s">
        <v>8218</v>
      </c>
      <c r="G1946" t="s">
        <v>8223</v>
      </c>
      <c r="H1946" t="s">
        <v>8245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8293</v>
      </c>
      <c r="O1946">
        <f t="shared" si="151"/>
        <v>1705</v>
      </c>
      <c r="P1946">
        <f t="shared" si="152"/>
        <v>68.819999999999993</v>
      </c>
      <c r="Q1946" s="10" t="s">
        <v>8329</v>
      </c>
      <c r="R1946" t="s">
        <v>8330</v>
      </c>
      <c r="S1946" s="14">
        <f t="shared" si="153"/>
        <v>42548.269861111112</v>
      </c>
      <c r="T1946" s="14">
        <f t="shared" si="154"/>
        <v>40941.199826388889</v>
      </c>
      <c r="U1946">
        <f t="shared" si="150"/>
        <v>2016</v>
      </c>
    </row>
    <row r="1947" spans="1:21" ht="60" hidden="1" x14ac:dyDescent="0.25">
      <c r="A1947">
        <v>1944</v>
      </c>
      <c r="B1947" s="3" t="s">
        <v>1945</v>
      </c>
      <c r="C1947" s="3" t="s">
        <v>6054</v>
      </c>
      <c r="D1947" s="6">
        <v>40000</v>
      </c>
      <c r="E1947" s="8">
        <v>315222.2</v>
      </c>
      <c r="F1947" t="s">
        <v>8218</v>
      </c>
      <c r="G1947" t="s">
        <v>8223</v>
      </c>
      <c r="H1947" t="s">
        <v>8245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8293</v>
      </c>
      <c r="O1947">
        <f t="shared" si="151"/>
        <v>788</v>
      </c>
      <c r="P1947">
        <f t="shared" si="152"/>
        <v>176.2</v>
      </c>
      <c r="Q1947" s="10" t="s">
        <v>8329</v>
      </c>
      <c r="R1947" t="s">
        <v>8330</v>
      </c>
      <c r="S1947" s="14">
        <f t="shared" si="153"/>
        <v>41730.584374999999</v>
      </c>
      <c r="T1947" s="14">
        <f t="shared" si="154"/>
        <v>42394.580740740741</v>
      </c>
      <c r="U1947">
        <f t="shared" si="150"/>
        <v>2014</v>
      </c>
    </row>
    <row r="1948" spans="1:21" ht="45" hidden="1" x14ac:dyDescent="0.25">
      <c r="A1948">
        <v>1945</v>
      </c>
      <c r="B1948" s="3" t="s">
        <v>1946</v>
      </c>
      <c r="C1948" s="3" t="s">
        <v>6055</v>
      </c>
      <c r="D1948" s="6">
        <v>100000</v>
      </c>
      <c r="E1948" s="8">
        <v>348018</v>
      </c>
      <c r="F1948" t="s">
        <v>8218</v>
      </c>
      <c r="G1948" t="s">
        <v>8226</v>
      </c>
      <c r="H1948" t="s">
        <v>8248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8293</v>
      </c>
      <c r="O1948">
        <f t="shared" si="151"/>
        <v>348</v>
      </c>
      <c r="P1948">
        <f t="shared" si="152"/>
        <v>511.79</v>
      </c>
      <c r="Q1948" s="10" t="s">
        <v>8329</v>
      </c>
      <c r="R1948" t="s">
        <v>8330</v>
      </c>
      <c r="S1948" s="14">
        <f t="shared" si="153"/>
        <v>42157.251828703709</v>
      </c>
      <c r="T1948" s="14">
        <f t="shared" si="154"/>
        <v>41020.271770833337</v>
      </c>
      <c r="U1948">
        <f t="shared" si="150"/>
        <v>2015</v>
      </c>
    </row>
    <row r="1949" spans="1:21" ht="60" hidden="1" x14ac:dyDescent="0.25">
      <c r="A1949">
        <v>1946</v>
      </c>
      <c r="B1949" s="3" t="s">
        <v>1947</v>
      </c>
      <c r="C1949" s="3" t="s">
        <v>6056</v>
      </c>
      <c r="D1949" s="6">
        <v>7500</v>
      </c>
      <c r="E1949" s="8">
        <v>11231</v>
      </c>
      <c r="F1949" t="s">
        <v>8218</v>
      </c>
      <c r="G1949" t="s">
        <v>8223</v>
      </c>
      <c r="H1949" t="s">
        <v>8245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8293</v>
      </c>
      <c r="O1949">
        <f t="shared" si="151"/>
        <v>150</v>
      </c>
      <c r="P1949">
        <f t="shared" si="152"/>
        <v>160.44</v>
      </c>
      <c r="Q1949" s="10" t="s">
        <v>8329</v>
      </c>
      <c r="R1949" t="s">
        <v>8330</v>
      </c>
      <c r="S1949" s="14">
        <f t="shared" si="153"/>
        <v>41689.150011574071</v>
      </c>
      <c r="T1949" s="14">
        <f t="shared" si="154"/>
        <v>42067.923668981486</v>
      </c>
      <c r="U1949">
        <f t="shared" si="150"/>
        <v>2014</v>
      </c>
    </row>
    <row r="1950" spans="1:21" ht="60" hidden="1" x14ac:dyDescent="0.25">
      <c r="A1950">
        <v>1947</v>
      </c>
      <c r="B1950" s="3" t="s">
        <v>1948</v>
      </c>
      <c r="C1950" s="3" t="s">
        <v>6057</v>
      </c>
      <c r="D1950" s="6">
        <v>800</v>
      </c>
      <c r="E1950" s="8">
        <v>805.07</v>
      </c>
      <c r="F1950" t="s">
        <v>8218</v>
      </c>
      <c r="G1950" t="s">
        <v>8223</v>
      </c>
      <c r="H1950" t="s">
        <v>8245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8293</v>
      </c>
      <c r="O1950">
        <f t="shared" si="151"/>
        <v>101</v>
      </c>
      <c r="P1950">
        <f t="shared" si="152"/>
        <v>35</v>
      </c>
      <c r="Q1950" s="10" t="s">
        <v>8329</v>
      </c>
      <c r="R1950" t="s">
        <v>8330</v>
      </c>
      <c r="S1950" s="14">
        <f t="shared" si="153"/>
        <v>40102.918055555558</v>
      </c>
      <c r="T1950" s="14">
        <f t="shared" si="154"/>
        <v>41179.098530092589</v>
      </c>
      <c r="U1950">
        <f t="shared" si="150"/>
        <v>2009</v>
      </c>
    </row>
    <row r="1951" spans="1:21" ht="30" hidden="1" x14ac:dyDescent="0.25">
      <c r="A1951">
        <v>1948</v>
      </c>
      <c r="B1951" s="3" t="s">
        <v>1949</v>
      </c>
      <c r="C1951" s="3" t="s">
        <v>6058</v>
      </c>
      <c r="D1951" s="6">
        <v>100000</v>
      </c>
      <c r="E1951" s="8">
        <v>800211</v>
      </c>
      <c r="F1951" t="s">
        <v>8218</v>
      </c>
      <c r="G1951" t="s">
        <v>8223</v>
      </c>
      <c r="H1951" t="s">
        <v>8245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8293</v>
      </c>
      <c r="O1951">
        <f t="shared" si="151"/>
        <v>800</v>
      </c>
      <c r="P1951">
        <f t="shared" si="152"/>
        <v>188.51</v>
      </c>
      <c r="Q1951" s="10" t="s">
        <v>8329</v>
      </c>
      <c r="R1951" t="s">
        <v>8330</v>
      </c>
      <c r="S1951" s="14">
        <f t="shared" si="153"/>
        <v>42473.604270833333</v>
      </c>
      <c r="T1951" s="14">
        <f t="shared" si="154"/>
        <v>41326.987974537034</v>
      </c>
      <c r="U1951">
        <f t="shared" si="150"/>
        <v>2016</v>
      </c>
    </row>
    <row r="1952" spans="1:21" ht="45" hidden="1" x14ac:dyDescent="0.25">
      <c r="A1952">
        <v>1949</v>
      </c>
      <c r="B1952" s="3" t="s">
        <v>1950</v>
      </c>
      <c r="C1952" s="3" t="s">
        <v>6059</v>
      </c>
      <c r="D1952" s="6">
        <v>50000</v>
      </c>
      <c r="E1952" s="8">
        <v>53001.3</v>
      </c>
      <c r="F1952" t="s">
        <v>8218</v>
      </c>
      <c r="G1952" t="s">
        <v>8224</v>
      </c>
      <c r="H1952" t="s">
        <v>8246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8293</v>
      </c>
      <c r="O1952">
        <f t="shared" si="151"/>
        <v>106</v>
      </c>
      <c r="P1952">
        <f t="shared" si="152"/>
        <v>56.2</v>
      </c>
      <c r="Q1952" s="10" t="s">
        <v>8329</v>
      </c>
      <c r="R1952" t="s">
        <v>8330</v>
      </c>
      <c r="S1952" s="14">
        <f t="shared" si="153"/>
        <v>41800.423043981478</v>
      </c>
      <c r="T1952" s="14">
        <f t="shared" si="154"/>
        <v>41871.845601851855</v>
      </c>
      <c r="U1952">
        <f t="shared" si="150"/>
        <v>2014</v>
      </c>
    </row>
    <row r="1953" spans="1:21" ht="45" hidden="1" x14ac:dyDescent="0.25">
      <c r="A1953">
        <v>1950</v>
      </c>
      <c r="B1953" s="3" t="s">
        <v>1951</v>
      </c>
      <c r="C1953" s="3" t="s">
        <v>6060</v>
      </c>
      <c r="D1953" s="6">
        <v>48000</v>
      </c>
      <c r="E1953" s="8">
        <v>96248.960000000006</v>
      </c>
      <c r="F1953" t="s">
        <v>8218</v>
      </c>
      <c r="G1953" t="s">
        <v>8223</v>
      </c>
      <c r="H1953" t="s">
        <v>8245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8293</v>
      </c>
      <c r="O1953">
        <f t="shared" si="151"/>
        <v>201</v>
      </c>
      <c r="P1953">
        <f t="shared" si="152"/>
        <v>51.31</v>
      </c>
      <c r="Q1953" s="10" t="s">
        <v>8329</v>
      </c>
      <c r="R1953" t="s">
        <v>8330</v>
      </c>
      <c r="S1953" s="14">
        <f t="shared" si="153"/>
        <v>40624.181400462963</v>
      </c>
      <c r="T1953" s="14">
        <f t="shared" si="154"/>
        <v>41964.362743055557</v>
      </c>
      <c r="U1953">
        <f t="shared" si="150"/>
        <v>2011</v>
      </c>
    </row>
    <row r="1954" spans="1:21" ht="60" hidden="1" x14ac:dyDescent="0.25">
      <c r="A1954">
        <v>1951</v>
      </c>
      <c r="B1954" s="3" t="s">
        <v>1952</v>
      </c>
      <c r="C1954" s="3" t="s">
        <v>6061</v>
      </c>
      <c r="D1954" s="6">
        <v>50000</v>
      </c>
      <c r="E1954" s="8">
        <v>106222</v>
      </c>
      <c r="F1954" t="s">
        <v>8218</v>
      </c>
      <c r="G1954" t="s">
        <v>8223</v>
      </c>
      <c r="H1954" t="s">
        <v>8245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8293</v>
      </c>
      <c r="O1954">
        <f t="shared" si="151"/>
        <v>212</v>
      </c>
      <c r="P1954">
        <f t="shared" si="152"/>
        <v>127.36</v>
      </c>
      <c r="Q1954" s="10" t="s">
        <v>8329</v>
      </c>
      <c r="R1954" t="s">
        <v>8330</v>
      </c>
      <c r="S1954" s="14">
        <f t="shared" si="153"/>
        <v>42651.420567129629</v>
      </c>
      <c r="T1954" s="14">
        <f t="shared" si="154"/>
        <v>41148.194641203707</v>
      </c>
      <c r="U1954">
        <f t="shared" si="150"/>
        <v>2016</v>
      </c>
    </row>
    <row r="1955" spans="1:21" ht="60" hidden="1" x14ac:dyDescent="0.25">
      <c r="A1955">
        <v>1952</v>
      </c>
      <c r="B1955" s="3" t="s">
        <v>1953</v>
      </c>
      <c r="C1955" s="3" t="s">
        <v>6062</v>
      </c>
      <c r="D1955" s="6">
        <v>35000</v>
      </c>
      <c r="E1955" s="8">
        <v>69465.33</v>
      </c>
      <c r="F1955" t="s">
        <v>8218</v>
      </c>
      <c r="G1955" t="s">
        <v>8228</v>
      </c>
      <c r="H1955" t="s">
        <v>8250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8293</v>
      </c>
      <c r="O1955">
        <f t="shared" si="151"/>
        <v>198</v>
      </c>
      <c r="P1955">
        <f t="shared" si="152"/>
        <v>101.86</v>
      </c>
      <c r="Q1955" s="10" t="s">
        <v>8329</v>
      </c>
      <c r="R1955" t="s">
        <v>8330</v>
      </c>
      <c r="S1955" s="14">
        <f t="shared" si="153"/>
        <v>41526.60665509259</v>
      </c>
      <c r="T1955" s="14">
        <f t="shared" si="154"/>
        <v>41742.780509259261</v>
      </c>
      <c r="U1955">
        <f t="shared" si="150"/>
        <v>2013</v>
      </c>
    </row>
    <row r="1956" spans="1:21" ht="45" hidden="1" x14ac:dyDescent="0.25">
      <c r="A1956">
        <v>1953</v>
      </c>
      <c r="B1956" s="3" t="s">
        <v>1954</v>
      </c>
      <c r="C1956" s="3" t="s">
        <v>6063</v>
      </c>
      <c r="D1956" s="6">
        <v>15000</v>
      </c>
      <c r="E1956" s="8">
        <v>33892</v>
      </c>
      <c r="F1956" t="s">
        <v>8218</v>
      </c>
      <c r="G1956" t="s">
        <v>8223</v>
      </c>
      <c r="H1956" t="s">
        <v>8245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8293</v>
      </c>
      <c r="O1956">
        <f t="shared" si="151"/>
        <v>226</v>
      </c>
      <c r="P1956">
        <f t="shared" si="152"/>
        <v>230.56</v>
      </c>
      <c r="Q1956" s="10" t="s">
        <v>8329</v>
      </c>
      <c r="R1956" t="s">
        <v>8330</v>
      </c>
      <c r="S1956" s="14">
        <f t="shared" si="153"/>
        <v>40941.199826388889</v>
      </c>
      <c r="T1956" s="14">
        <f t="shared" si="154"/>
        <v>41863.429791666669</v>
      </c>
      <c r="U1956">
        <f t="shared" si="150"/>
        <v>2012</v>
      </c>
    </row>
    <row r="1957" spans="1:21" ht="30" hidden="1" x14ac:dyDescent="0.25">
      <c r="A1957">
        <v>1954</v>
      </c>
      <c r="B1957" s="3" t="s">
        <v>1955</v>
      </c>
      <c r="C1957" s="3" t="s">
        <v>6064</v>
      </c>
      <c r="D1957" s="6">
        <v>50000</v>
      </c>
      <c r="E1957" s="8">
        <v>349474</v>
      </c>
      <c r="F1957" t="s">
        <v>8218</v>
      </c>
      <c r="G1957" t="s">
        <v>8223</v>
      </c>
      <c r="H1957" t="s">
        <v>8245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8293</v>
      </c>
      <c r="O1957">
        <f t="shared" si="151"/>
        <v>699</v>
      </c>
      <c r="P1957">
        <f t="shared" si="152"/>
        <v>842.11</v>
      </c>
      <c r="Q1957" s="10" t="s">
        <v>8329</v>
      </c>
      <c r="R1957" t="s">
        <v>8330</v>
      </c>
      <c r="S1957" s="14">
        <f t="shared" si="153"/>
        <v>42394.580740740741</v>
      </c>
      <c r="T1957" s="14">
        <f t="shared" si="154"/>
        <v>42452.272824074069</v>
      </c>
      <c r="U1957">
        <f t="shared" si="150"/>
        <v>2016</v>
      </c>
    </row>
    <row r="1958" spans="1:21" ht="60" hidden="1" x14ac:dyDescent="0.25">
      <c r="A1958">
        <v>1955</v>
      </c>
      <c r="B1958" s="3" t="s">
        <v>1956</v>
      </c>
      <c r="C1958" s="3" t="s">
        <v>6065</v>
      </c>
      <c r="D1958" s="6">
        <v>42000</v>
      </c>
      <c r="E1958" s="8">
        <v>167410.01999999999</v>
      </c>
      <c r="F1958" t="s">
        <v>8218</v>
      </c>
      <c r="G1958" t="s">
        <v>8223</v>
      </c>
      <c r="H1958" t="s">
        <v>8245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8293</v>
      </c>
      <c r="O1958">
        <f t="shared" si="151"/>
        <v>399</v>
      </c>
      <c r="P1958">
        <f t="shared" si="152"/>
        <v>577.28</v>
      </c>
      <c r="Q1958" s="10" t="s">
        <v>8329</v>
      </c>
      <c r="R1958" t="s">
        <v>8330</v>
      </c>
      <c r="S1958" s="14">
        <f t="shared" si="153"/>
        <v>41020.271770833337</v>
      </c>
      <c r="T1958" s="14">
        <f t="shared" si="154"/>
        <v>40898.089236111111</v>
      </c>
      <c r="U1958">
        <f t="shared" si="150"/>
        <v>2012</v>
      </c>
    </row>
    <row r="1959" spans="1:21" ht="60" hidden="1" x14ac:dyDescent="0.25">
      <c r="A1959">
        <v>1956</v>
      </c>
      <c r="B1959" s="3" t="s">
        <v>1957</v>
      </c>
      <c r="C1959" s="3" t="s">
        <v>6066</v>
      </c>
      <c r="D1959" s="6">
        <v>60000</v>
      </c>
      <c r="E1959" s="8">
        <v>176420</v>
      </c>
      <c r="F1959" t="s">
        <v>8218</v>
      </c>
      <c r="G1959" t="s">
        <v>8223</v>
      </c>
      <c r="H1959" t="s">
        <v>8245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8293</v>
      </c>
      <c r="O1959">
        <f t="shared" si="151"/>
        <v>294</v>
      </c>
      <c r="P1959">
        <f t="shared" si="152"/>
        <v>483.34</v>
      </c>
      <c r="Q1959" s="10" t="s">
        <v>8329</v>
      </c>
      <c r="R1959" t="s">
        <v>8330</v>
      </c>
      <c r="S1959" s="14">
        <f t="shared" si="153"/>
        <v>42067.923668981486</v>
      </c>
      <c r="T1959" s="14">
        <f t="shared" si="154"/>
        <v>41835.540486111109</v>
      </c>
      <c r="U1959">
        <f t="shared" si="150"/>
        <v>2015</v>
      </c>
    </row>
    <row r="1960" spans="1:21" ht="30" hidden="1" x14ac:dyDescent="0.25">
      <c r="A1960">
        <v>1957</v>
      </c>
      <c r="B1960" s="3" t="s">
        <v>1958</v>
      </c>
      <c r="C1960" s="3" t="s">
        <v>6067</v>
      </c>
      <c r="D1960" s="6">
        <v>30000</v>
      </c>
      <c r="E1960" s="8">
        <v>50251.41</v>
      </c>
      <c r="F1960" t="s">
        <v>8218</v>
      </c>
      <c r="G1960" t="s">
        <v>8223</v>
      </c>
      <c r="H1960" t="s">
        <v>8245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8293</v>
      </c>
      <c r="O1960">
        <f t="shared" si="151"/>
        <v>168</v>
      </c>
      <c r="P1960">
        <f t="shared" si="152"/>
        <v>76.14</v>
      </c>
      <c r="Q1960" s="10" t="s">
        <v>8329</v>
      </c>
      <c r="R1960" t="s">
        <v>8330</v>
      </c>
      <c r="S1960" s="14">
        <f t="shared" si="153"/>
        <v>41179.098530092589</v>
      </c>
      <c r="T1960" s="14">
        <f t="shared" si="154"/>
        <v>41730.663530092592</v>
      </c>
      <c r="U1960">
        <f t="shared" si="150"/>
        <v>2012</v>
      </c>
    </row>
    <row r="1961" spans="1:21" ht="60" hidden="1" x14ac:dyDescent="0.25">
      <c r="A1961">
        <v>1958</v>
      </c>
      <c r="B1961" s="3" t="s">
        <v>1959</v>
      </c>
      <c r="C1961" s="3" t="s">
        <v>6068</v>
      </c>
      <c r="D1961" s="6">
        <v>7000</v>
      </c>
      <c r="E1961" s="8">
        <v>100490.02</v>
      </c>
      <c r="F1961" t="s">
        <v>8218</v>
      </c>
      <c r="G1961" t="s">
        <v>8223</v>
      </c>
      <c r="H1961" t="s">
        <v>8245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8293</v>
      </c>
      <c r="O1961">
        <f t="shared" si="151"/>
        <v>1436</v>
      </c>
      <c r="P1961">
        <f t="shared" si="152"/>
        <v>74.11</v>
      </c>
      <c r="Q1961" s="10" t="s">
        <v>8329</v>
      </c>
      <c r="R1961" t="s">
        <v>8330</v>
      </c>
      <c r="S1961" s="14">
        <f t="shared" si="153"/>
        <v>41326.987974537034</v>
      </c>
      <c r="T1961" s="14">
        <f t="shared" si="154"/>
        <v>42676.586979166663</v>
      </c>
      <c r="U1961">
        <f t="shared" si="150"/>
        <v>2013</v>
      </c>
    </row>
    <row r="1962" spans="1:21" ht="60" hidden="1" x14ac:dyDescent="0.25">
      <c r="A1962">
        <v>1959</v>
      </c>
      <c r="B1962" s="3" t="s">
        <v>1960</v>
      </c>
      <c r="C1962" s="3" t="s">
        <v>6069</v>
      </c>
      <c r="D1962" s="6">
        <v>10000</v>
      </c>
      <c r="E1962" s="8">
        <v>15673.44</v>
      </c>
      <c r="F1962" t="s">
        <v>8218</v>
      </c>
      <c r="G1962" t="s">
        <v>8223</v>
      </c>
      <c r="H1962" t="s">
        <v>8245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8293</v>
      </c>
      <c r="O1962">
        <f t="shared" si="151"/>
        <v>157</v>
      </c>
      <c r="P1962">
        <f t="shared" si="152"/>
        <v>36.97</v>
      </c>
      <c r="Q1962" s="10" t="s">
        <v>8329</v>
      </c>
      <c r="R1962" t="s">
        <v>8330</v>
      </c>
      <c r="S1962" s="14">
        <f t="shared" si="153"/>
        <v>41871.845601851855</v>
      </c>
      <c r="T1962" s="14">
        <f t="shared" si="154"/>
        <v>42557.792453703703</v>
      </c>
      <c r="U1962">
        <f t="shared" si="150"/>
        <v>2014</v>
      </c>
    </row>
    <row r="1963" spans="1:21" ht="60" hidden="1" x14ac:dyDescent="0.25">
      <c r="A1963">
        <v>1960</v>
      </c>
      <c r="B1963" s="3" t="s">
        <v>1961</v>
      </c>
      <c r="C1963" s="3" t="s">
        <v>6070</v>
      </c>
      <c r="D1963" s="6">
        <v>70000</v>
      </c>
      <c r="E1963" s="8">
        <v>82532</v>
      </c>
      <c r="F1963" t="s">
        <v>8218</v>
      </c>
      <c r="G1963" t="s">
        <v>8234</v>
      </c>
      <c r="H1963" t="s">
        <v>8254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8293</v>
      </c>
      <c r="O1963">
        <f t="shared" si="151"/>
        <v>118</v>
      </c>
      <c r="P1963">
        <f t="shared" si="152"/>
        <v>2500.9699999999998</v>
      </c>
      <c r="Q1963" s="10" t="s">
        <v>8329</v>
      </c>
      <c r="R1963" t="s">
        <v>8330</v>
      </c>
      <c r="S1963" s="14">
        <f t="shared" si="153"/>
        <v>41964.362743055557</v>
      </c>
      <c r="T1963" s="14">
        <f t="shared" si="154"/>
        <v>41324.193298611113</v>
      </c>
      <c r="U1963">
        <f t="shared" si="150"/>
        <v>2014</v>
      </c>
    </row>
    <row r="1964" spans="1:21" ht="45" hidden="1" x14ac:dyDescent="0.25">
      <c r="A1964">
        <v>1961</v>
      </c>
      <c r="B1964" s="3" t="s">
        <v>1962</v>
      </c>
      <c r="C1964" s="3" t="s">
        <v>6071</v>
      </c>
      <c r="D1964" s="6">
        <v>10000</v>
      </c>
      <c r="E1964" s="8">
        <v>110538.12</v>
      </c>
      <c r="F1964" t="s">
        <v>8218</v>
      </c>
      <c r="G1964" t="s">
        <v>8223</v>
      </c>
      <c r="H1964" t="s">
        <v>8245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8293</v>
      </c>
      <c r="O1964">
        <f t="shared" si="151"/>
        <v>1105</v>
      </c>
      <c r="P1964">
        <f t="shared" si="152"/>
        <v>67.69</v>
      </c>
      <c r="Q1964" s="10" t="s">
        <v>8329</v>
      </c>
      <c r="R1964" t="s">
        <v>8330</v>
      </c>
      <c r="S1964" s="14">
        <f t="shared" si="153"/>
        <v>41148.194641203707</v>
      </c>
      <c r="T1964" s="14">
        <f t="shared" si="154"/>
        <v>41561.500706018516</v>
      </c>
      <c r="U1964">
        <f t="shared" si="150"/>
        <v>2012</v>
      </c>
    </row>
    <row r="1965" spans="1:21" ht="60" hidden="1" x14ac:dyDescent="0.25">
      <c r="A1965">
        <v>1962</v>
      </c>
      <c r="B1965" s="3" t="s">
        <v>1963</v>
      </c>
      <c r="C1965" s="3" t="s">
        <v>6072</v>
      </c>
      <c r="D1965" s="6">
        <v>10000</v>
      </c>
      <c r="E1965" s="8">
        <v>19292.5</v>
      </c>
      <c r="F1965" t="s">
        <v>8218</v>
      </c>
      <c r="G1965" t="s">
        <v>8223</v>
      </c>
      <c r="H1965" t="s">
        <v>8245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8293</v>
      </c>
      <c r="O1965">
        <f t="shared" si="151"/>
        <v>193</v>
      </c>
      <c r="P1965">
        <f t="shared" si="152"/>
        <v>63.05</v>
      </c>
      <c r="Q1965" s="10" t="s">
        <v>8329</v>
      </c>
      <c r="R1965" t="s">
        <v>8330</v>
      </c>
      <c r="S1965" s="14">
        <f t="shared" si="153"/>
        <v>41742.780509259261</v>
      </c>
      <c r="T1965" s="14">
        <f t="shared" si="154"/>
        <v>41201.012083333335</v>
      </c>
      <c r="U1965">
        <f t="shared" si="150"/>
        <v>2014</v>
      </c>
    </row>
    <row r="1966" spans="1:21" ht="60" hidden="1" x14ac:dyDescent="0.25">
      <c r="A1966">
        <v>1963</v>
      </c>
      <c r="B1966" s="3" t="s">
        <v>1964</v>
      </c>
      <c r="C1966" s="3" t="s">
        <v>6073</v>
      </c>
      <c r="D1966" s="6">
        <v>19000</v>
      </c>
      <c r="E1966" s="8">
        <v>24108</v>
      </c>
      <c r="F1966" t="s">
        <v>8218</v>
      </c>
      <c r="G1966" t="s">
        <v>8224</v>
      </c>
      <c r="H1966" t="s">
        <v>8246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8293</v>
      </c>
      <c r="O1966">
        <f t="shared" si="151"/>
        <v>127</v>
      </c>
      <c r="P1966">
        <f t="shared" si="152"/>
        <v>117.6</v>
      </c>
      <c r="Q1966" s="10" t="s">
        <v>8329</v>
      </c>
      <c r="R1966" t="s">
        <v>8330</v>
      </c>
      <c r="S1966" s="14">
        <f t="shared" si="153"/>
        <v>41863.429791666669</v>
      </c>
      <c r="T1966" s="14">
        <f t="shared" si="154"/>
        <v>42549.722962962958</v>
      </c>
      <c r="U1966">
        <f t="shared" si="150"/>
        <v>2014</v>
      </c>
    </row>
    <row r="1967" spans="1:21" ht="45" hidden="1" x14ac:dyDescent="0.25">
      <c r="A1967">
        <v>1964</v>
      </c>
      <c r="B1967" s="3" t="s">
        <v>1965</v>
      </c>
      <c r="C1967" s="3" t="s">
        <v>6074</v>
      </c>
      <c r="D1967" s="6">
        <v>89200</v>
      </c>
      <c r="E1967" s="8">
        <v>231543.12</v>
      </c>
      <c r="F1967" t="s">
        <v>8218</v>
      </c>
      <c r="G1967" t="s">
        <v>8236</v>
      </c>
      <c r="H1967" t="s">
        <v>8248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8293</v>
      </c>
      <c r="O1967">
        <f t="shared" si="151"/>
        <v>260</v>
      </c>
      <c r="P1967">
        <f t="shared" si="152"/>
        <v>180.75</v>
      </c>
      <c r="Q1967" s="10" t="s">
        <v>8329</v>
      </c>
      <c r="R1967" t="s">
        <v>8330</v>
      </c>
      <c r="S1967" s="14">
        <f t="shared" si="153"/>
        <v>42452.272824074069</v>
      </c>
      <c r="T1967" s="14">
        <f t="shared" si="154"/>
        <v>41445.334131944444</v>
      </c>
      <c r="U1967">
        <f t="shared" si="150"/>
        <v>2016</v>
      </c>
    </row>
    <row r="1968" spans="1:21" ht="45" hidden="1" x14ac:dyDescent="0.25">
      <c r="A1968">
        <v>1965</v>
      </c>
      <c r="B1968" s="3" t="s">
        <v>1966</v>
      </c>
      <c r="C1968" s="3" t="s">
        <v>6075</v>
      </c>
      <c r="D1968" s="6">
        <v>5000</v>
      </c>
      <c r="E1968" s="8">
        <v>13114</v>
      </c>
      <c r="F1968" t="s">
        <v>8218</v>
      </c>
      <c r="G1968" t="s">
        <v>8223</v>
      </c>
      <c r="H1968" t="s">
        <v>8245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8293</v>
      </c>
      <c r="O1968">
        <f t="shared" si="151"/>
        <v>262</v>
      </c>
      <c r="P1968">
        <f t="shared" si="152"/>
        <v>127.32</v>
      </c>
      <c r="Q1968" s="10" t="s">
        <v>8329</v>
      </c>
      <c r="R1968" t="s">
        <v>8330</v>
      </c>
      <c r="S1968" s="14">
        <f t="shared" si="153"/>
        <v>40898.089236111111</v>
      </c>
      <c r="T1968" s="14">
        <f t="shared" si="154"/>
        <v>41313.755219907405</v>
      </c>
      <c r="U1968">
        <f t="shared" si="150"/>
        <v>2011</v>
      </c>
    </row>
    <row r="1969" spans="1:21" ht="60" hidden="1" x14ac:dyDescent="0.25">
      <c r="A1969">
        <v>1966</v>
      </c>
      <c r="B1969" s="3" t="s">
        <v>1967</v>
      </c>
      <c r="C1969" s="3" t="s">
        <v>6076</v>
      </c>
      <c r="D1969" s="6">
        <v>100000</v>
      </c>
      <c r="E1969" s="8">
        <v>206743.09</v>
      </c>
      <c r="F1969" t="s">
        <v>8218</v>
      </c>
      <c r="G1969" t="s">
        <v>8223</v>
      </c>
      <c r="H1969" t="s">
        <v>8245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8293</v>
      </c>
      <c r="O1969">
        <f t="shared" si="151"/>
        <v>207</v>
      </c>
      <c r="P1969">
        <f t="shared" si="152"/>
        <v>136.63999999999999</v>
      </c>
      <c r="Q1969" s="10" t="s">
        <v>8329</v>
      </c>
      <c r="R1969" t="s">
        <v>8330</v>
      </c>
      <c r="S1969" s="14">
        <f t="shared" si="153"/>
        <v>41835.540486111109</v>
      </c>
      <c r="T1969" s="14">
        <f t="shared" si="154"/>
        <v>41438.899594907409</v>
      </c>
      <c r="U1969">
        <f t="shared" si="150"/>
        <v>2014</v>
      </c>
    </row>
    <row r="1970" spans="1:21" ht="60" hidden="1" x14ac:dyDescent="0.25">
      <c r="A1970">
        <v>1967</v>
      </c>
      <c r="B1970" s="3" t="s">
        <v>1968</v>
      </c>
      <c r="C1970" s="3" t="s">
        <v>6077</v>
      </c>
      <c r="D1970" s="6">
        <v>20000</v>
      </c>
      <c r="E1970" s="8">
        <v>74026</v>
      </c>
      <c r="F1970" t="s">
        <v>8218</v>
      </c>
      <c r="G1970" t="s">
        <v>8223</v>
      </c>
      <c r="H1970" t="s">
        <v>8245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8293</v>
      </c>
      <c r="O1970">
        <f t="shared" si="151"/>
        <v>370</v>
      </c>
      <c r="P1970">
        <f t="shared" si="152"/>
        <v>182.78</v>
      </c>
      <c r="Q1970" s="10" t="s">
        <v>8329</v>
      </c>
      <c r="R1970" t="s">
        <v>8330</v>
      </c>
      <c r="S1970" s="14">
        <f t="shared" si="153"/>
        <v>41730.663530092592</v>
      </c>
      <c r="T1970" s="14">
        <f t="shared" si="154"/>
        <v>42311.216898148152</v>
      </c>
      <c r="U1970">
        <f t="shared" si="150"/>
        <v>2014</v>
      </c>
    </row>
    <row r="1971" spans="1:21" ht="30" hidden="1" x14ac:dyDescent="0.25">
      <c r="A1971">
        <v>1968</v>
      </c>
      <c r="B1971" s="3" t="s">
        <v>1969</v>
      </c>
      <c r="C1971" s="3" t="s">
        <v>6078</v>
      </c>
      <c r="D1971" s="6">
        <v>50000</v>
      </c>
      <c r="E1971" s="8">
        <v>142483</v>
      </c>
      <c r="F1971" t="s">
        <v>8218</v>
      </c>
      <c r="G1971" t="s">
        <v>8223</v>
      </c>
      <c r="H1971" t="s">
        <v>8245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8293</v>
      </c>
      <c r="O1971">
        <f t="shared" si="151"/>
        <v>285</v>
      </c>
      <c r="P1971">
        <f t="shared" si="152"/>
        <v>279.38</v>
      </c>
      <c r="Q1971" s="10" t="s">
        <v>8329</v>
      </c>
      <c r="R1971" t="s">
        <v>8330</v>
      </c>
      <c r="S1971" s="14">
        <f t="shared" si="153"/>
        <v>42676.586979166663</v>
      </c>
      <c r="T1971" s="14">
        <f t="shared" si="154"/>
        <v>41039.225601851853</v>
      </c>
      <c r="U1971">
        <f t="shared" si="150"/>
        <v>2016</v>
      </c>
    </row>
    <row r="1972" spans="1:21" ht="60" hidden="1" x14ac:dyDescent="0.25">
      <c r="A1972">
        <v>1969</v>
      </c>
      <c r="B1972" s="3" t="s">
        <v>1970</v>
      </c>
      <c r="C1972" s="3" t="s">
        <v>6079</v>
      </c>
      <c r="D1972" s="6">
        <v>20000</v>
      </c>
      <c r="E1972" s="8">
        <v>115816</v>
      </c>
      <c r="F1972" t="s">
        <v>8218</v>
      </c>
      <c r="G1972" t="s">
        <v>8224</v>
      </c>
      <c r="H1972" t="s">
        <v>8246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8293</v>
      </c>
      <c r="O1972">
        <f t="shared" si="151"/>
        <v>579</v>
      </c>
      <c r="P1972">
        <f t="shared" si="152"/>
        <v>61.38</v>
      </c>
      <c r="Q1972" s="10" t="s">
        <v>8329</v>
      </c>
      <c r="R1972" t="s">
        <v>8330</v>
      </c>
      <c r="S1972" s="14">
        <f t="shared" si="153"/>
        <v>42557.792453703703</v>
      </c>
      <c r="T1972" s="14">
        <f t="shared" si="154"/>
        <v>42290.460023148145</v>
      </c>
      <c r="U1972">
        <f t="shared" si="150"/>
        <v>2016</v>
      </c>
    </row>
    <row r="1973" spans="1:21" ht="45" hidden="1" x14ac:dyDescent="0.25">
      <c r="A1973">
        <v>1970</v>
      </c>
      <c r="B1973" s="3" t="s">
        <v>1971</v>
      </c>
      <c r="C1973" s="3" t="s">
        <v>6080</v>
      </c>
      <c r="D1973" s="6">
        <v>5000</v>
      </c>
      <c r="E1973" s="8">
        <v>56590</v>
      </c>
      <c r="F1973" t="s">
        <v>8218</v>
      </c>
      <c r="G1973" t="s">
        <v>8223</v>
      </c>
      <c r="H1973" t="s">
        <v>8245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8293</v>
      </c>
      <c r="O1973">
        <f t="shared" si="151"/>
        <v>1132</v>
      </c>
      <c r="P1973">
        <f t="shared" si="152"/>
        <v>80.73</v>
      </c>
      <c r="Q1973" s="10" t="s">
        <v>8329</v>
      </c>
      <c r="R1973" t="s">
        <v>8330</v>
      </c>
      <c r="S1973" s="14">
        <f t="shared" si="153"/>
        <v>41324.193298611113</v>
      </c>
      <c r="T1973" s="14">
        <f t="shared" si="154"/>
        <v>42423.542384259257</v>
      </c>
      <c r="U1973">
        <f t="shared" si="150"/>
        <v>2013</v>
      </c>
    </row>
    <row r="1974" spans="1:21" ht="60" hidden="1" x14ac:dyDescent="0.25">
      <c r="A1974">
        <v>1971</v>
      </c>
      <c r="B1974" s="3" t="s">
        <v>1972</v>
      </c>
      <c r="C1974" s="3" t="s">
        <v>6081</v>
      </c>
      <c r="D1974" s="6">
        <v>400000</v>
      </c>
      <c r="E1974" s="8">
        <v>1052110.8700000001</v>
      </c>
      <c r="F1974" t="s">
        <v>8218</v>
      </c>
      <c r="G1974" t="s">
        <v>8223</v>
      </c>
      <c r="H1974" t="s">
        <v>8245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8293</v>
      </c>
      <c r="O1974">
        <f t="shared" si="151"/>
        <v>263</v>
      </c>
      <c r="P1974">
        <f t="shared" si="152"/>
        <v>272.36</v>
      </c>
      <c r="Q1974" s="10" t="s">
        <v>8329</v>
      </c>
      <c r="R1974" t="s">
        <v>8330</v>
      </c>
      <c r="S1974" s="14">
        <f t="shared" si="153"/>
        <v>41561.500706018516</v>
      </c>
      <c r="T1974" s="14">
        <f t="shared" si="154"/>
        <v>41799.725289351853</v>
      </c>
      <c r="U1974">
        <f t="shared" si="150"/>
        <v>2013</v>
      </c>
    </row>
    <row r="1975" spans="1:21" ht="60" hidden="1" x14ac:dyDescent="0.25">
      <c r="A1975">
        <v>1972</v>
      </c>
      <c r="B1975" s="3" t="s">
        <v>1973</v>
      </c>
      <c r="C1975" s="3" t="s">
        <v>6082</v>
      </c>
      <c r="D1975" s="6">
        <v>2500</v>
      </c>
      <c r="E1975" s="8">
        <v>16862</v>
      </c>
      <c r="F1975" t="s">
        <v>8218</v>
      </c>
      <c r="G1975" t="s">
        <v>8223</v>
      </c>
      <c r="H1975" t="s">
        <v>8245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8293</v>
      </c>
      <c r="O1975">
        <f t="shared" si="151"/>
        <v>674</v>
      </c>
      <c r="P1975">
        <f t="shared" si="152"/>
        <v>70.849999999999994</v>
      </c>
      <c r="Q1975" s="10" t="s">
        <v>8329</v>
      </c>
      <c r="R1975" t="s">
        <v>8330</v>
      </c>
      <c r="S1975" s="14">
        <f t="shared" si="153"/>
        <v>41201.012083333335</v>
      </c>
      <c r="T1975" s="14">
        <f t="shared" si="154"/>
        <v>42678.586655092593</v>
      </c>
      <c r="U1975">
        <f t="shared" si="150"/>
        <v>2012</v>
      </c>
    </row>
    <row r="1976" spans="1:21" ht="60" hidden="1" x14ac:dyDescent="0.25">
      <c r="A1976">
        <v>1973</v>
      </c>
      <c r="B1976" s="3" t="s">
        <v>1974</v>
      </c>
      <c r="C1976" s="3" t="s">
        <v>6083</v>
      </c>
      <c r="D1976" s="6">
        <v>198000</v>
      </c>
      <c r="E1976" s="8">
        <v>508525.01</v>
      </c>
      <c r="F1976" t="s">
        <v>8218</v>
      </c>
      <c r="G1976" t="s">
        <v>8223</v>
      </c>
      <c r="H1976" t="s">
        <v>8245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8293</v>
      </c>
      <c r="O1976">
        <f t="shared" si="151"/>
        <v>257</v>
      </c>
      <c r="P1976">
        <f t="shared" si="152"/>
        <v>247.94</v>
      </c>
      <c r="Q1976" s="10" t="s">
        <v>8329</v>
      </c>
      <c r="R1976" t="s">
        <v>8330</v>
      </c>
      <c r="S1976" s="14">
        <f t="shared" si="153"/>
        <v>42549.722962962958</v>
      </c>
      <c r="T1976" s="14">
        <f t="shared" si="154"/>
        <v>42593.011782407411</v>
      </c>
      <c r="U1976">
        <f t="shared" si="150"/>
        <v>2016</v>
      </c>
    </row>
    <row r="1977" spans="1:21" ht="60" hidden="1" x14ac:dyDescent="0.25">
      <c r="A1977">
        <v>1974</v>
      </c>
      <c r="B1977" s="3" t="s">
        <v>1975</v>
      </c>
      <c r="C1977" s="3" t="s">
        <v>6084</v>
      </c>
      <c r="D1977" s="6">
        <v>20000</v>
      </c>
      <c r="E1977" s="8">
        <v>75099.199999999997</v>
      </c>
      <c r="F1977" t="s">
        <v>8218</v>
      </c>
      <c r="G1977" t="s">
        <v>8224</v>
      </c>
      <c r="H1977" t="s">
        <v>8246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8293</v>
      </c>
      <c r="O1977">
        <f t="shared" si="151"/>
        <v>375</v>
      </c>
      <c r="P1977">
        <f t="shared" si="152"/>
        <v>186.81</v>
      </c>
      <c r="Q1977" s="10" t="s">
        <v>8329</v>
      </c>
      <c r="R1977" t="s">
        <v>8330</v>
      </c>
      <c r="S1977" s="14">
        <f t="shared" si="153"/>
        <v>41445.334131944444</v>
      </c>
      <c r="T1977" s="14">
        <f t="shared" si="154"/>
        <v>41913.790289351848</v>
      </c>
      <c r="U1977">
        <f t="shared" si="150"/>
        <v>2013</v>
      </c>
    </row>
    <row r="1978" spans="1:21" ht="30" hidden="1" x14ac:dyDescent="0.25">
      <c r="A1978">
        <v>1975</v>
      </c>
      <c r="B1978" s="3" t="s">
        <v>1976</v>
      </c>
      <c r="C1978" s="3" t="s">
        <v>6085</v>
      </c>
      <c r="D1978" s="6">
        <v>16000</v>
      </c>
      <c r="E1978" s="8">
        <v>33393.339999999997</v>
      </c>
      <c r="F1978" t="s">
        <v>8218</v>
      </c>
      <c r="G1978" t="s">
        <v>8223</v>
      </c>
      <c r="H1978" t="s">
        <v>8245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8293</v>
      </c>
      <c r="O1978">
        <f t="shared" si="151"/>
        <v>209</v>
      </c>
      <c r="P1978">
        <f t="shared" si="152"/>
        <v>131.99</v>
      </c>
      <c r="Q1978" s="10" t="s">
        <v>8329</v>
      </c>
      <c r="R1978" t="s">
        <v>8330</v>
      </c>
      <c r="S1978" s="14">
        <f t="shared" si="153"/>
        <v>41313.755219907405</v>
      </c>
      <c r="T1978" s="14">
        <f t="shared" si="154"/>
        <v>42555.698738425926</v>
      </c>
      <c r="U1978">
        <f t="shared" si="150"/>
        <v>2013</v>
      </c>
    </row>
    <row r="1979" spans="1:21" ht="30" hidden="1" x14ac:dyDescent="0.25">
      <c r="A1979">
        <v>1976</v>
      </c>
      <c r="B1979" s="3" t="s">
        <v>1977</v>
      </c>
      <c r="C1979" s="3" t="s">
        <v>6086</v>
      </c>
      <c r="D1979" s="6">
        <v>4000</v>
      </c>
      <c r="E1979" s="8">
        <v>13864</v>
      </c>
      <c r="F1979" t="s">
        <v>8218</v>
      </c>
      <c r="G1979" t="s">
        <v>8224</v>
      </c>
      <c r="H1979" t="s">
        <v>8246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8293</v>
      </c>
      <c r="O1979">
        <f t="shared" si="151"/>
        <v>347</v>
      </c>
      <c r="P1979">
        <f t="shared" si="152"/>
        <v>29.31</v>
      </c>
      <c r="Q1979" s="10" t="s">
        <v>8329</v>
      </c>
      <c r="R1979" t="s">
        <v>8330</v>
      </c>
      <c r="S1979" s="14">
        <f t="shared" si="153"/>
        <v>41438.899594907409</v>
      </c>
      <c r="T1979" s="14">
        <f t="shared" si="154"/>
        <v>42413.433831018512</v>
      </c>
      <c r="U1979">
        <f t="shared" si="150"/>
        <v>2013</v>
      </c>
    </row>
    <row r="1980" spans="1:21" ht="45" hidden="1" x14ac:dyDescent="0.25">
      <c r="A1980">
        <v>1977</v>
      </c>
      <c r="B1980" s="3" t="s">
        <v>1978</v>
      </c>
      <c r="C1980" s="3" t="s">
        <v>6087</v>
      </c>
      <c r="D1980" s="6">
        <v>50000</v>
      </c>
      <c r="E1980" s="8">
        <v>201165</v>
      </c>
      <c r="F1980" t="s">
        <v>8218</v>
      </c>
      <c r="G1980" t="s">
        <v>8223</v>
      </c>
      <c r="H1980" t="s">
        <v>8245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8293</v>
      </c>
      <c r="O1980">
        <f t="shared" si="151"/>
        <v>402</v>
      </c>
      <c r="P1980">
        <f t="shared" si="152"/>
        <v>245.02</v>
      </c>
      <c r="Q1980" s="10" t="s">
        <v>8329</v>
      </c>
      <c r="R1980" t="s">
        <v>8330</v>
      </c>
      <c r="S1980" s="14">
        <f t="shared" si="153"/>
        <v>42311.216898148152</v>
      </c>
      <c r="T1980" s="14">
        <f t="shared" si="154"/>
        <v>42034.639768518522</v>
      </c>
      <c r="U1980">
        <f t="shared" si="150"/>
        <v>2015</v>
      </c>
    </row>
    <row r="1981" spans="1:21" ht="60" hidden="1" x14ac:dyDescent="0.25">
      <c r="A1981">
        <v>1978</v>
      </c>
      <c r="B1981" s="3" t="s">
        <v>1979</v>
      </c>
      <c r="C1981" s="3" t="s">
        <v>6088</v>
      </c>
      <c r="D1981" s="6">
        <v>50000</v>
      </c>
      <c r="E1981" s="8">
        <v>513422.57</v>
      </c>
      <c r="F1981" t="s">
        <v>8218</v>
      </c>
      <c r="G1981" t="s">
        <v>8223</v>
      </c>
      <c r="H1981" t="s">
        <v>8245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8293</v>
      </c>
      <c r="O1981">
        <f t="shared" si="151"/>
        <v>1027</v>
      </c>
      <c r="P1981">
        <f t="shared" si="152"/>
        <v>1323.25</v>
      </c>
      <c r="Q1981" s="10" t="s">
        <v>8329</v>
      </c>
      <c r="R1981" t="s">
        <v>8330</v>
      </c>
      <c r="S1981" s="14">
        <f t="shared" si="153"/>
        <v>41039.225601851853</v>
      </c>
      <c r="T1981" s="14">
        <f t="shared" si="154"/>
        <v>42206.763217592597</v>
      </c>
      <c r="U1981">
        <f t="shared" si="150"/>
        <v>2012</v>
      </c>
    </row>
    <row r="1982" spans="1:21" ht="45" hidden="1" x14ac:dyDescent="0.25">
      <c r="A1982">
        <v>1979</v>
      </c>
      <c r="B1982" s="3" t="s">
        <v>1980</v>
      </c>
      <c r="C1982" s="3" t="s">
        <v>6089</v>
      </c>
      <c r="D1982" s="6">
        <v>200000</v>
      </c>
      <c r="E1982" s="8">
        <v>229802.31</v>
      </c>
      <c r="F1982" t="s">
        <v>8218</v>
      </c>
      <c r="G1982" t="s">
        <v>8223</v>
      </c>
      <c r="H1982" t="s">
        <v>8245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8293</v>
      </c>
      <c r="O1982">
        <f t="shared" si="151"/>
        <v>115</v>
      </c>
      <c r="P1982">
        <f t="shared" si="152"/>
        <v>282.66000000000003</v>
      </c>
      <c r="Q1982" s="10" t="s">
        <v>8329</v>
      </c>
      <c r="R1982" t="s">
        <v>8330</v>
      </c>
      <c r="S1982" s="14">
        <f t="shared" si="153"/>
        <v>42290.460023148145</v>
      </c>
      <c r="T1982" s="14">
        <f t="shared" si="154"/>
        <v>42685.680648148147</v>
      </c>
      <c r="U1982">
        <f t="shared" si="150"/>
        <v>2015</v>
      </c>
    </row>
    <row r="1983" spans="1:21" ht="30" hidden="1" x14ac:dyDescent="0.25">
      <c r="A1983">
        <v>1980</v>
      </c>
      <c r="B1983" s="3" t="s">
        <v>1981</v>
      </c>
      <c r="C1983" s="3" t="s">
        <v>6090</v>
      </c>
      <c r="D1983" s="6">
        <v>50000</v>
      </c>
      <c r="E1983" s="8">
        <v>177412.01</v>
      </c>
      <c r="F1983" t="s">
        <v>8218</v>
      </c>
      <c r="G1983" t="s">
        <v>8235</v>
      </c>
      <c r="H1983" t="s">
        <v>8248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8293</v>
      </c>
      <c r="O1983">
        <f t="shared" si="151"/>
        <v>355</v>
      </c>
      <c r="P1983">
        <f t="shared" si="152"/>
        <v>91.21</v>
      </c>
      <c r="Q1983" s="10" t="s">
        <v>8329</v>
      </c>
      <c r="R1983" t="s">
        <v>8330</v>
      </c>
      <c r="S1983" s="14">
        <f t="shared" si="153"/>
        <v>42423.542384259257</v>
      </c>
      <c r="T1983" s="14">
        <f t="shared" si="154"/>
        <v>42398.195972222224</v>
      </c>
      <c r="U1983">
        <f t="shared" si="150"/>
        <v>2016</v>
      </c>
    </row>
    <row r="1984" spans="1:21" ht="60" hidden="1" x14ac:dyDescent="0.25">
      <c r="A1984">
        <v>1981</v>
      </c>
      <c r="B1984" s="3" t="s">
        <v>1982</v>
      </c>
      <c r="C1984" s="3" t="s">
        <v>6091</v>
      </c>
      <c r="D1984" s="6">
        <v>7500</v>
      </c>
      <c r="E1984" s="8">
        <v>381</v>
      </c>
      <c r="F1984" t="s">
        <v>8220</v>
      </c>
      <c r="G1984" t="s">
        <v>8228</v>
      </c>
      <c r="H1984" t="s">
        <v>8250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8294</v>
      </c>
      <c r="O1984">
        <f t="shared" si="151"/>
        <v>5</v>
      </c>
      <c r="P1984">
        <f t="shared" si="152"/>
        <v>31.75</v>
      </c>
      <c r="Q1984" s="10" t="s">
        <v>8314</v>
      </c>
      <c r="R1984" t="s">
        <v>8356</v>
      </c>
      <c r="S1984" s="14">
        <f t="shared" si="153"/>
        <v>41799.725289351853</v>
      </c>
      <c r="T1984" s="14">
        <f t="shared" si="154"/>
        <v>42167.89335648148</v>
      </c>
      <c r="U1984">
        <f t="shared" si="150"/>
        <v>2014</v>
      </c>
    </row>
    <row r="1985" spans="1:21" ht="45" hidden="1" x14ac:dyDescent="0.25">
      <c r="A1985">
        <v>1982</v>
      </c>
      <c r="B1985" s="3" t="s">
        <v>1983</v>
      </c>
      <c r="C1985" s="3" t="s">
        <v>6092</v>
      </c>
      <c r="D1985" s="6">
        <v>180000</v>
      </c>
      <c r="E1985" s="8">
        <v>0</v>
      </c>
      <c r="F1985" t="s">
        <v>8220</v>
      </c>
      <c r="G1985" t="s">
        <v>8230</v>
      </c>
      <c r="H1985" t="s">
        <v>8251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8294</v>
      </c>
      <c r="O1985">
        <f t="shared" si="151"/>
        <v>0</v>
      </c>
      <c r="P1985">
        <f t="shared" si="152"/>
        <v>0</v>
      </c>
      <c r="Q1985" s="10" t="s">
        <v>8314</v>
      </c>
      <c r="R1985" t="s">
        <v>8356</v>
      </c>
      <c r="S1985" s="14">
        <f t="shared" si="153"/>
        <v>42678.586655092593</v>
      </c>
      <c r="T1985" s="14">
        <f t="shared" si="154"/>
        <v>42023.143414351856</v>
      </c>
      <c r="U1985">
        <f t="shared" si="150"/>
        <v>2016</v>
      </c>
    </row>
    <row r="1986" spans="1:21" ht="60" hidden="1" x14ac:dyDescent="0.25">
      <c r="A1986">
        <v>1983</v>
      </c>
      <c r="B1986" s="3" t="s">
        <v>1984</v>
      </c>
      <c r="C1986" s="3" t="s">
        <v>6093</v>
      </c>
      <c r="D1986" s="6">
        <v>33000</v>
      </c>
      <c r="E1986" s="8">
        <v>1419</v>
      </c>
      <c r="F1986" t="s">
        <v>8220</v>
      </c>
      <c r="G1986" t="s">
        <v>8223</v>
      </c>
      <c r="H1986" t="s">
        <v>8245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8294</v>
      </c>
      <c r="O1986">
        <f t="shared" si="151"/>
        <v>4</v>
      </c>
      <c r="P1986">
        <f t="shared" si="152"/>
        <v>88.69</v>
      </c>
      <c r="Q1986" s="10" t="s">
        <v>8314</v>
      </c>
      <c r="R1986" t="s">
        <v>8356</v>
      </c>
      <c r="S1986" s="14">
        <f t="shared" si="153"/>
        <v>42593.011782407411</v>
      </c>
      <c r="T1986" s="14">
        <f t="shared" si="154"/>
        <v>42329.58839120371</v>
      </c>
      <c r="U1986">
        <f t="shared" si="150"/>
        <v>2016</v>
      </c>
    </row>
    <row r="1987" spans="1:21" ht="60" hidden="1" x14ac:dyDescent="0.25">
      <c r="A1987">
        <v>1984</v>
      </c>
      <c r="B1987" s="3" t="s">
        <v>1985</v>
      </c>
      <c r="C1987" s="3" t="s">
        <v>6094</v>
      </c>
      <c r="D1987" s="6">
        <v>15000</v>
      </c>
      <c r="E1987" s="8">
        <v>3172</v>
      </c>
      <c r="F1987" t="s">
        <v>8220</v>
      </c>
      <c r="G1987" t="s">
        <v>8223</v>
      </c>
      <c r="H1987" t="s">
        <v>8245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8294</v>
      </c>
      <c r="O1987">
        <f t="shared" si="151"/>
        <v>21</v>
      </c>
      <c r="P1987">
        <f t="shared" si="152"/>
        <v>453.14</v>
      </c>
      <c r="Q1987" s="10" t="s">
        <v>8314</v>
      </c>
      <c r="R1987" t="s">
        <v>8356</v>
      </c>
      <c r="S1987" s="14">
        <f t="shared" si="153"/>
        <v>41913.790289351848</v>
      </c>
      <c r="T1987" s="14">
        <f t="shared" si="154"/>
        <v>42651.006273148145</v>
      </c>
      <c r="U1987">
        <f t="shared" ref="U1987:U2050" si="155">YEAR(S1987)</f>
        <v>2014</v>
      </c>
    </row>
    <row r="1988" spans="1:21" ht="60" hidden="1" x14ac:dyDescent="0.25">
      <c r="A1988">
        <v>1985</v>
      </c>
      <c r="B1988" s="3" t="s">
        <v>1986</v>
      </c>
      <c r="C1988" s="3" t="s">
        <v>6095</v>
      </c>
      <c r="D1988" s="6">
        <v>1600</v>
      </c>
      <c r="E1988" s="8">
        <v>51</v>
      </c>
      <c r="F1988" t="s">
        <v>8220</v>
      </c>
      <c r="G1988" t="s">
        <v>8224</v>
      </c>
      <c r="H1988" t="s">
        <v>8246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8294</v>
      </c>
      <c r="O1988">
        <f t="shared" ref="O1988:O2051" si="156">ROUND(E1988/D1988*100,0)</f>
        <v>3</v>
      </c>
      <c r="P1988">
        <f t="shared" ref="P1988:P2051" si="157">IFERROR(ROUND(E1988/L1988,2),0)</f>
        <v>12.75</v>
      </c>
      <c r="Q1988" s="10" t="s">
        <v>8314</v>
      </c>
      <c r="R1988" t="s">
        <v>8356</v>
      </c>
      <c r="S1988" s="14">
        <f t="shared" ref="S1988:S2051" si="158">(((J1988/60)/60)/24)+DATE(1970,1,1)</f>
        <v>42555.698738425926</v>
      </c>
      <c r="T1988" s="14">
        <f t="shared" ref="T1988:T2051" si="159">(((J1998/60)/60)/24)+DATE(1970,1,1)</f>
        <v>42181.902037037042</v>
      </c>
      <c r="U1988">
        <f t="shared" si="155"/>
        <v>2016</v>
      </c>
    </row>
    <row r="1989" spans="1:21" ht="60" hidden="1" x14ac:dyDescent="0.25">
      <c r="A1989">
        <v>1986</v>
      </c>
      <c r="B1989" s="3" t="s">
        <v>1987</v>
      </c>
      <c r="C1989" s="3" t="s">
        <v>6096</v>
      </c>
      <c r="D1989" s="6">
        <v>2000</v>
      </c>
      <c r="E1989" s="8">
        <v>1</v>
      </c>
      <c r="F1989" t="s">
        <v>8220</v>
      </c>
      <c r="G1989" t="s">
        <v>8224</v>
      </c>
      <c r="H1989" t="s">
        <v>8246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8294</v>
      </c>
      <c r="O1989">
        <f t="shared" si="156"/>
        <v>0</v>
      </c>
      <c r="P1989">
        <f t="shared" si="157"/>
        <v>1</v>
      </c>
      <c r="Q1989" s="10" t="s">
        <v>8314</v>
      </c>
      <c r="R1989" t="s">
        <v>8356</v>
      </c>
      <c r="S1989" s="14">
        <f t="shared" si="158"/>
        <v>42413.433831018512</v>
      </c>
      <c r="T1989" s="14">
        <f t="shared" si="159"/>
        <v>41800.819571759261</v>
      </c>
      <c r="U1989">
        <f t="shared" si="155"/>
        <v>2016</v>
      </c>
    </row>
    <row r="1990" spans="1:21" ht="30" hidden="1" x14ac:dyDescent="0.25">
      <c r="A1990">
        <v>1987</v>
      </c>
      <c r="B1990" s="3" t="s">
        <v>1988</v>
      </c>
      <c r="C1990" s="3" t="s">
        <v>6097</v>
      </c>
      <c r="D1990" s="6">
        <v>5500</v>
      </c>
      <c r="E1990" s="8">
        <v>2336</v>
      </c>
      <c r="F1990" t="s">
        <v>8220</v>
      </c>
      <c r="G1990" t="s">
        <v>8224</v>
      </c>
      <c r="H1990" t="s">
        <v>8246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8294</v>
      </c>
      <c r="O1990">
        <f t="shared" si="156"/>
        <v>42</v>
      </c>
      <c r="P1990">
        <f t="shared" si="157"/>
        <v>83.43</v>
      </c>
      <c r="Q1990" s="10" t="s">
        <v>8314</v>
      </c>
      <c r="R1990" t="s">
        <v>8356</v>
      </c>
      <c r="S1990" s="14">
        <f t="shared" si="158"/>
        <v>42034.639768518522</v>
      </c>
      <c r="T1990" s="14">
        <f t="shared" si="159"/>
        <v>41847.930694444447</v>
      </c>
      <c r="U1990">
        <f t="shared" si="155"/>
        <v>2015</v>
      </c>
    </row>
    <row r="1991" spans="1:21" hidden="1" x14ac:dyDescent="0.25">
      <c r="A1991">
        <v>1988</v>
      </c>
      <c r="B1991" s="3" t="s">
        <v>1989</v>
      </c>
      <c r="C1991" s="3" t="s">
        <v>6098</v>
      </c>
      <c r="D1991" s="6">
        <v>6000</v>
      </c>
      <c r="E1991" s="8">
        <v>25</v>
      </c>
      <c r="F1991" t="s">
        <v>8220</v>
      </c>
      <c r="G1991" t="s">
        <v>8223</v>
      </c>
      <c r="H1991" t="s">
        <v>8245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0</v>
      </c>
      <c r="P1991">
        <f t="shared" si="157"/>
        <v>25</v>
      </c>
      <c r="Q1991" s="10" t="s">
        <v>8314</v>
      </c>
      <c r="R1991" t="s">
        <v>8356</v>
      </c>
      <c r="S1991" s="14">
        <f t="shared" si="158"/>
        <v>42206.763217592597</v>
      </c>
      <c r="T1991" s="14">
        <f t="shared" si="159"/>
        <v>41807.118495370371</v>
      </c>
      <c r="U1991">
        <f t="shared" si="155"/>
        <v>2015</v>
      </c>
    </row>
    <row r="1992" spans="1:21" ht="45" hidden="1" x14ac:dyDescent="0.25">
      <c r="A1992">
        <v>1989</v>
      </c>
      <c r="B1992" s="3" t="s">
        <v>1990</v>
      </c>
      <c r="C1992" s="3" t="s">
        <v>6099</v>
      </c>
      <c r="D1992" s="6">
        <v>5000</v>
      </c>
      <c r="E1992" s="8">
        <v>50</v>
      </c>
      <c r="F1992" t="s">
        <v>8220</v>
      </c>
      <c r="G1992" t="s">
        <v>8223</v>
      </c>
      <c r="H1992" t="s">
        <v>8245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8294</v>
      </c>
      <c r="O1992">
        <f t="shared" si="156"/>
        <v>1</v>
      </c>
      <c r="P1992">
        <f t="shared" si="157"/>
        <v>50</v>
      </c>
      <c r="Q1992" s="10" t="s">
        <v>8314</v>
      </c>
      <c r="R1992" t="s">
        <v>8356</v>
      </c>
      <c r="S1992" s="14">
        <f t="shared" si="158"/>
        <v>42685.680648148147</v>
      </c>
      <c r="T1992" s="14">
        <f t="shared" si="159"/>
        <v>41926.482731481483</v>
      </c>
      <c r="U1992">
        <f t="shared" si="155"/>
        <v>2016</v>
      </c>
    </row>
    <row r="1993" spans="1:21" ht="60" hidden="1" x14ac:dyDescent="0.25">
      <c r="A1993">
        <v>1990</v>
      </c>
      <c r="B1993" s="3" t="s">
        <v>1991</v>
      </c>
      <c r="C1993" s="3" t="s">
        <v>6100</v>
      </c>
      <c r="D1993" s="6">
        <v>3000</v>
      </c>
      <c r="E1993" s="8">
        <v>509</v>
      </c>
      <c r="F1993" t="s">
        <v>8220</v>
      </c>
      <c r="G1993" t="s">
        <v>8223</v>
      </c>
      <c r="H1993" t="s">
        <v>8245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8294</v>
      </c>
      <c r="O1993">
        <f t="shared" si="156"/>
        <v>17</v>
      </c>
      <c r="P1993">
        <f t="shared" si="157"/>
        <v>101.8</v>
      </c>
      <c r="Q1993" s="10" t="s">
        <v>8314</v>
      </c>
      <c r="R1993" t="s">
        <v>8356</v>
      </c>
      <c r="S1993" s="14">
        <f t="shared" si="158"/>
        <v>42398.195972222224</v>
      </c>
      <c r="T1993" s="14">
        <f t="shared" si="159"/>
        <v>42345.951539351852</v>
      </c>
      <c r="U1993">
        <f t="shared" si="155"/>
        <v>2016</v>
      </c>
    </row>
    <row r="1994" spans="1:21" ht="30" hidden="1" x14ac:dyDescent="0.25">
      <c r="A1994">
        <v>1991</v>
      </c>
      <c r="B1994" s="3" t="s">
        <v>1992</v>
      </c>
      <c r="C1994" s="3" t="s">
        <v>6101</v>
      </c>
      <c r="D1994" s="6">
        <v>2000</v>
      </c>
      <c r="E1994" s="8">
        <v>140</v>
      </c>
      <c r="F1994" t="s">
        <v>8220</v>
      </c>
      <c r="G1994" t="s">
        <v>8223</v>
      </c>
      <c r="H1994" t="s">
        <v>8245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8294</v>
      </c>
      <c r="O1994">
        <f t="shared" si="156"/>
        <v>7</v>
      </c>
      <c r="P1994">
        <f t="shared" si="157"/>
        <v>46.67</v>
      </c>
      <c r="Q1994" s="10" t="s">
        <v>8314</v>
      </c>
      <c r="R1994" t="s">
        <v>8356</v>
      </c>
      <c r="S1994" s="14">
        <f t="shared" si="158"/>
        <v>42167.89335648148</v>
      </c>
      <c r="T1994" s="14">
        <f t="shared" si="159"/>
        <v>42136.209675925929</v>
      </c>
      <c r="U1994">
        <f t="shared" si="155"/>
        <v>2015</v>
      </c>
    </row>
    <row r="1995" spans="1:21" ht="30" hidden="1" x14ac:dyDescent="0.25">
      <c r="A1995">
        <v>1992</v>
      </c>
      <c r="B1995" s="3" t="s">
        <v>1993</v>
      </c>
      <c r="C1995" s="3" t="s">
        <v>6102</v>
      </c>
      <c r="D1995" s="6">
        <v>1500</v>
      </c>
      <c r="E1995" s="8">
        <v>2</v>
      </c>
      <c r="F1995" t="s">
        <v>8220</v>
      </c>
      <c r="G1995" t="s">
        <v>8223</v>
      </c>
      <c r="H1995" t="s">
        <v>8245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8294</v>
      </c>
      <c r="O1995">
        <f t="shared" si="156"/>
        <v>0</v>
      </c>
      <c r="P1995">
        <f t="shared" si="157"/>
        <v>1</v>
      </c>
      <c r="Q1995" s="10" t="s">
        <v>8314</v>
      </c>
      <c r="R1995" t="s">
        <v>8356</v>
      </c>
      <c r="S1995" s="14">
        <f t="shared" si="158"/>
        <v>42023.143414351856</v>
      </c>
      <c r="T1995" s="14">
        <f t="shared" si="159"/>
        <v>42728.71230324074</v>
      </c>
      <c r="U1995">
        <f t="shared" si="155"/>
        <v>2015</v>
      </c>
    </row>
    <row r="1996" spans="1:21" ht="60" hidden="1" x14ac:dyDescent="0.25">
      <c r="A1996">
        <v>1993</v>
      </c>
      <c r="B1996" s="3" t="s">
        <v>1994</v>
      </c>
      <c r="C1996" s="3" t="s">
        <v>6103</v>
      </c>
      <c r="D1996" s="6">
        <v>2000</v>
      </c>
      <c r="E1996" s="8">
        <v>0</v>
      </c>
      <c r="F1996" t="s">
        <v>8220</v>
      </c>
      <c r="G1996" t="s">
        <v>8224</v>
      </c>
      <c r="H1996" t="s">
        <v>8246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10" t="s">
        <v>8314</v>
      </c>
      <c r="R1996" t="s">
        <v>8356</v>
      </c>
      <c r="S1996" s="14">
        <f t="shared" si="158"/>
        <v>42329.58839120371</v>
      </c>
      <c r="T1996" s="14">
        <f t="shared" si="159"/>
        <v>40347.125601851854</v>
      </c>
      <c r="U1996">
        <f t="shared" si="155"/>
        <v>2015</v>
      </c>
    </row>
    <row r="1997" spans="1:21" ht="60" hidden="1" x14ac:dyDescent="0.25">
      <c r="A1997">
        <v>1994</v>
      </c>
      <c r="B1997" s="3" t="s">
        <v>1995</v>
      </c>
      <c r="C1997" s="3" t="s">
        <v>6104</v>
      </c>
      <c r="D1997" s="6">
        <v>3200</v>
      </c>
      <c r="E1997" s="8">
        <v>0</v>
      </c>
      <c r="F1997" t="s">
        <v>8220</v>
      </c>
      <c r="G1997" t="s">
        <v>8223</v>
      </c>
      <c r="H1997" t="s">
        <v>8245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8294</v>
      </c>
      <c r="O1997">
        <f t="shared" si="156"/>
        <v>0</v>
      </c>
      <c r="P1997">
        <f t="shared" si="157"/>
        <v>0</v>
      </c>
      <c r="Q1997" s="10" t="s">
        <v>8314</v>
      </c>
      <c r="R1997" t="s">
        <v>8356</v>
      </c>
      <c r="S1997" s="14">
        <f t="shared" si="158"/>
        <v>42651.006273148145</v>
      </c>
      <c r="T1997" s="14">
        <f t="shared" si="159"/>
        <v>41800.604895833334</v>
      </c>
      <c r="U1997">
        <f t="shared" si="155"/>
        <v>2016</v>
      </c>
    </row>
    <row r="1998" spans="1:21" ht="60" hidden="1" x14ac:dyDescent="0.25">
      <c r="A1998">
        <v>1995</v>
      </c>
      <c r="B1998" s="3" t="s">
        <v>1996</v>
      </c>
      <c r="C1998" s="3" t="s">
        <v>6105</v>
      </c>
      <c r="D1998" s="6">
        <v>1000</v>
      </c>
      <c r="E1998" s="8">
        <v>78</v>
      </c>
      <c r="F1998" t="s">
        <v>8220</v>
      </c>
      <c r="G1998" t="s">
        <v>8228</v>
      </c>
      <c r="H1998" t="s">
        <v>8250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8294</v>
      </c>
      <c r="O1998">
        <f t="shared" si="156"/>
        <v>8</v>
      </c>
      <c r="P1998">
        <f t="shared" si="157"/>
        <v>26</v>
      </c>
      <c r="Q1998" s="10" t="s">
        <v>8314</v>
      </c>
      <c r="R1998" t="s">
        <v>8356</v>
      </c>
      <c r="S1998" s="14">
        <f t="shared" si="158"/>
        <v>42181.902037037042</v>
      </c>
      <c r="T1998" s="14">
        <f t="shared" si="159"/>
        <v>41535.812708333331</v>
      </c>
      <c r="U1998">
        <f t="shared" si="155"/>
        <v>2015</v>
      </c>
    </row>
    <row r="1999" spans="1:21" ht="60" hidden="1" x14ac:dyDescent="0.25">
      <c r="A1999">
        <v>1996</v>
      </c>
      <c r="B1999" s="3" t="s">
        <v>1997</v>
      </c>
      <c r="C1999" s="3" t="s">
        <v>6106</v>
      </c>
      <c r="D1999" s="6">
        <v>133800</v>
      </c>
      <c r="E1999" s="8">
        <v>0</v>
      </c>
      <c r="F1999" t="s">
        <v>8220</v>
      </c>
      <c r="G1999" t="s">
        <v>8223</v>
      </c>
      <c r="H1999" t="s">
        <v>8245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10" t="s">
        <v>8314</v>
      </c>
      <c r="R1999" t="s">
        <v>8356</v>
      </c>
      <c r="S1999" s="14">
        <f t="shared" si="158"/>
        <v>41800.819571759261</v>
      </c>
      <c r="T1999" s="14">
        <f t="shared" si="159"/>
        <v>41941.500520833331</v>
      </c>
      <c r="U1999">
        <f t="shared" si="155"/>
        <v>2014</v>
      </c>
    </row>
    <row r="2000" spans="1:21" ht="60" hidden="1" x14ac:dyDescent="0.25">
      <c r="A2000">
        <v>1997</v>
      </c>
      <c r="B2000" s="3" t="s">
        <v>1998</v>
      </c>
      <c r="C2000" s="3" t="s">
        <v>6107</v>
      </c>
      <c r="D2000" s="6">
        <v>6500</v>
      </c>
      <c r="E2000" s="8">
        <v>0</v>
      </c>
      <c r="F2000" t="s">
        <v>8220</v>
      </c>
      <c r="G2000" t="s">
        <v>8223</v>
      </c>
      <c r="H2000" t="s">
        <v>8245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8294</v>
      </c>
      <c r="O2000">
        <f t="shared" si="156"/>
        <v>0</v>
      </c>
      <c r="P2000">
        <f t="shared" si="157"/>
        <v>0</v>
      </c>
      <c r="Q2000" s="10" t="s">
        <v>8314</v>
      </c>
      <c r="R2000" t="s">
        <v>8356</v>
      </c>
      <c r="S2000" s="14">
        <f t="shared" si="158"/>
        <v>41847.930694444447</v>
      </c>
      <c r="T2000" s="14">
        <f t="shared" si="159"/>
        <v>40347.837800925925</v>
      </c>
      <c r="U2000">
        <f t="shared" si="155"/>
        <v>2014</v>
      </c>
    </row>
    <row r="2001" spans="1:21" ht="60" hidden="1" x14ac:dyDescent="0.25">
      <c r="A2001">
        <v>1998</v>
      </c>
      <c r="B2001" s="3" t="s">
        <v>1999</v>
      </c>
      <c r="C2001" s="3" t="s">
        <v>6108</v>
      </c>
      <c r="D2001" s="6">
        <v>2500</v>
      </c>
      <c r="E2001" s="8">
        <v>655</v>
      </c>
      <c r="F2001" t="s">
        <v>8220</v>
      </c>
      <c r="G2001" t="s">
        <v>8223</v>
      </c>
      <c r="H2001" t="s">
        <v>8245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8294</v>
      </c>
      <c r="O2001">
        <f t="shared" si="156"/>
        <v>26</v>
      </c>
      <c r="P2001">
        <f t="shared" si="157"/>
        <v>218.33</v>
      </c>
      <c r="Q2001" s="10" t="s">
        <v>8314</v>
      </c>
      <c r="R2001" t="s">
        <v>8356</v>
      </c>
      <c r="S2001" s="14">
        <f t="shared" si="158"/>
        <v>41807.118495370371</v>
      </c>
      <c r="T2001" s="14">
        <f t="shared" si="159"/>
        <v>40761.604421296295</v>
      </c>
      <c r="U2001">
        <f t="shared" si="155"/>
        <v>2014</v>
      </c>
    </row>
    <row r="2002" spans="1:21" ht="45" hidden="1" x14ac:dyDescent="0.25">
      <c r="A2002">
        <v>1999</v>
      </c>
      <c r="B2002" s="3" t="s">
        <v>2000</v>
      </c>
      <c r="C2002" s="3" t="s">
        <v>6109</v>
      </c>
      <c r="D2002" s="6">
        <v>31000</v>
      </c>
      <c r="E2002" s="8">
        <v>236</v>
      </c>
      <c r="F2002" t="s">
        <v>8220</v>
      </c>
      <c r="G2002" t="s">
        <v>8224</v>
      </c>
      <c r="H2002" t="s">
        <v>8246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8294</v>
      </c>
      <c r="O2002">
        <f t="shared" si="156"/>
        <v>1</v>
      </c>
      <c r="P2002">
        <f t="shared" si="157"/>
        <v>33.71</v>
      </c>
      <c r="Q2002" s="10" t="s">
        <v>8314</v>
      </c>
      <c r="R2002" t="s">
        <v>8356</v>
      </c>
      <c r="S2002" s="14">
        <f t="shared" si="158"/>
        <v>41926.482731481483</v>
      </c>
      <c r="T2002" s="14">
        <f t="shared" si="159"/>
        <v>42661.323414351849</v>
      </c>
      <c r="U2002">
        <f t="shared" si="155"/>
        <v>2014</v>
      </c>
    </row>
    <row r="2003" spans="1:21" ht="60" hidden="1" x14ac:dyDescent="0.25">
      <c r="A2003">
        <v>2000</v>
      </c>
      <c r="B2003" s="3" t="s">
        <v>2001</v>
      </c>
      <c r="C2003" s="3" t="s">
        <v>6110</v>
      </c>
      <c r="D2003" s="6">
        <v>5000</v>
      </c>
      <c r="E2003" s="8">
        <v>625</v>
      </c>
      <c r="F2003" t="s">
        <v>8220</v>
      </c>
      <c r="G2003" t="s">
        <v>8228</v>
      </c>
      <c r="H2003" t="s">
        <v>8250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8294</v>
      </c>
      <c r="O2003">
        <f t="shared" si="156"/>
        <v>13</v>
      </c>
      <c r="P2003">
        <f t="shared" si="157"/>
        <v>25</v>
      </c>
      <c r="Q2003" s="10" t="s">
        <v>8314</v>
      </c>
      <c r="R2003" t="s">
        <v>8356</v>
      </c>
      <c r="S2003" s="14">
        <f t="shared" si="158"/>
        <v>42345.951539351852</v>
      </c>
      <c r="T2003" s="14">
        <f t="shared" si="159"/>
        <v>42570.996423611112</v>
      </c>
      <c r="U2003">
        <f t="shared" si="155"/>
        <v>2015</v>
      </c>
    </row>
    <row r="2004" spans="1:21" ht="45" hidden="1" x14ac:dyDescent="0.25">
      <c r="A2004">
        <v>2001</v>
      </c>
      <c r="B2004" s="3" t="s">
        <v>2002</v>
      </c>
      <c r="C2004" s="3" t="s">
        <v>6111</v>
      </c>
      <c r="D2004" s="6">
        <v>55000</v>
      </c>
      <c r="E2004" s="8">
        <v>210171</v>
      </c>
      <c r="F2004" t="s">
        <v>8218</v>
      </c>
      <c r="G2004" t="s">
        <v>8235</v>
      </c>
      <c r="H2004" t="s">
        <v>8248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8293</v>
      </c>
      <c r="O2004">
        <f t="shared" si="156"/>
        <v>382</v>
      </c>
      <c r="P2004">
        <f t="shared" si="157"/>
        <v>128.38999999999999</v>
      </c>
      <c r="Q2004" s="10" t="s">
        <v>8329</v>
      </c>
      <c r="R2004" t="s">
        <v>8330</v>
      </c>
      <c r="S2004" s="14">
        <f t="shared" si="158"/>
        <v>42136.209675925929</v>
      </c>
      <c r="T2004" s="14">
        <f t="shared" si="159"/>
        <v>42347.358483796299</v>
      </c>
      <c r="U2004">
        <f t="shared" si="155"/>
        <v>2015</v>
      </c>
    </row>
    <row r="2005" spans="1:21" ht="45" hidden="1" x14ac:dyDescent="0.25">
      <c r="A2005">
        <v>2002</v>
      </c>
      <c r="B2005" s="3" t="s">
        <v>2003</v>
      </c>
      <c r="C2005" s="3" t="s">
        <v>6112</v>
      </c>
      <c r="D2005" s="6">
        <v>50000</v>
      </c>
      <c r="E2005" s="8">
        <v>108397.11</v>
      </c>
      <c r="F2005" t="s">
        <v>8218</v>
      </c>
      <c r="G2005" t="s">
        <v>8223</v>
      </c>
      <c r="H2005" t="s">
        <v>8245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8293</v>
      </c>
      <c r="O2005">
        <f t="shared" si="156"/>
        <v>217</v>
      </c>
      <c r="P2005">
        <f t="shared" si="157"/>
        <v>78.83</v>
      </c>
      <c r="Q2005" s="10" t="s">
        <v>8329</v>
      </c>
      <c r="R2005" t="s">
        <v>8330</v>
      </c>
      <c r="S2005" s="14">
        <f t="shared" si="158"/>
        <v>42728.71230324074</v>
      </c>
      <c r="T2005" s="14">
        <f t="shared" si="159"/>
        <v>42010.822233796294</v>
      </c>
      <c r="U2005">
        <f t="shared" si="155"/>
        <v>2016</v>
      </c>
    </row>
    <row r="2006" spans="1:21" ht="60" hidden="1" x14ac:dyDescent="0.25">
      <c r="A2006">
        <v>2003</v>
      </c>
      <c r="B2006" s="3" t="s">
        <v>2004</v>
      </c>
      <c r="C2006" s="3" t="s">
        <v>6113</v>
      </c>
      <c r="D2006" s="6">
        <v>500</v>
      </c>
      <c r="E2006" s="8">
        <v>1560</v>
      </c>
      <c r="F2006" t="s">
        <v>8218</v>
      </c>
      <c r="G2006" t="s">
        <v>8223</v>
      </c>
      <c r="H2006" t="s">
        <v>8245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8293</v>
      </c>
      <c r="O2006">
        <f t="shared" si="156"/>
        <v>312</v>
      </c>
      <c r="P2006">
        <f t="shared" si="157"/>
        <v>91.76</v>
      </c>
      <c r="Q2006" s="10" t="s">
        <v>8329</v>
      </c>
      <c r="R2006" t="s">
        <v>8330</v>
      </c>
      <c r="S2006" s="14">
        <f t="shared" si="158"/>
        <v>40347.125601851854</v>
      </c>
      <c r="T2006" s="14">
        <f t="shared" si="159"/>
        <v>42499.960810185185</v>
      </c>
      <c r="U2006">
        <f t="shared" si="155"/>
        <v>2010</v>
      </c>
    </row>
    <row r="2007" spans="1:21" ht="60" hidden="1" x14ac:dyDescent="0.25">
      <c r="A2007">
        <v>2004</v>
      </c>
      <c r="B2007" s="3" t="s">
        <v>2005</v>
      </c>
      <c r="C2007" s="3" t="s">
        <v>6114</v>
      </c>
      <c r="D2007" s="6">
        <v>50000</v>
      </c>
      <c r="E2007" s="8">
        <v>117210.24000000001</v>
      </c>
      <c r="F2007" t="s">
        <v>8218</v>
      </c>
      <c r="G2007" t="s">
        <v>8223</v>
      </c>
      <c r="H2007" t="s">
        <v>8245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8293</v>
      </c>
      <c r="O2007">
        <f t="shared" si="156"/>
        <v>234</v>
      </c>
      <c r="P2007">
        <f t="shared" si="157"/>
        <v>331.1</v>
      </c>
      <c r="Q2007" s="10" t="s">
        <v>8329</v>
      </c>
      <c r="R2007" t="s">
        <v>8330</v>
      </c>
      <c r="S2007" s="14">
        <f t="shared" si="158"/>
        <v>41800.604895833334</v>
      </c>
      <c r="T2007" s="14">
        <f t="shared" si="159"/>
        <v>41324.214571759258</v>
      </c>
      <c r="U2007">
        <f t="shared" si="155"/>
        <v>2014</v>
      </c>
    </row>
    <row r="2008" spans="1:21" ht="60" hidden="1" x14ac:dyDescent="0.25">
      <c r="A2008">
        <v>2005</v>
      </c>
      <c r="B2008" s="3" t="s">
        <v>2006</v>
      </c>
      <c r="C2008" s="3" t="s">
        <v>6115</v>
      </c>
      <c r="D2008" s="6">
        <v>30000</v>
      </c>
      <c r="E2008" s="8">
        <v>37104.03</v>
      </c>
      <c r="F2008" t="s">
        <v>8218</v>
      </c>
      <c r="G2008" t="s">
        <v>8223</v>
      </c>
      <c r="H2008" t="s">
        <v>8245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8293</v>
      </c>
      <c r="O2008">
        <f t="shared" si="156"/>
        <v>124</v>
      </c>
      <c r="P2008">
        <f t="shared" si="157"/>
        <v>194.26</v>
      </c>
      <c r="Q2008" s="10" t="s">
        <v>8329</v>
      </c>
      <c r="R2008" t="s">
        <v>8330</v>
      </c>
      <c r="S2008" s="14">
        <f t="shared" si="158"/>
        <v>41535.812708333331</v>
      </c>
      <c r="T2008" s="14">
        <f t="shared" si="159"/>
        <v>40765.876886574071</v>
      </c>
      <c r="U2008">
        <f t="shared" si="155"/>
        <v>2013</v>
      </c>
    </row>
    <row r="2009" spans="1:21" ht="60" hidden="1" x14ac:dyDescent="0.25">
      <c r="A2009">
        <v>2006</v>
      </c>
      <c r="B2009" s="3" t="s">
        <v>2007</v>
      </c>
      <c r="C2009" s="3" t="s">
        <v>6116</v>
      </c>
      <c r="D2009" s="6">
        <v>50000</v>
      </c>
      <c r="E2009" s="8">
        <v>123920</v>
      </c>
      <c r="F2009" t="s">
        <v>8218</v>
      </c>
      <c r="G2009" t="s">
        <v>8223</v>
      </c>
      <c r="H2009" t="s">
        <v>8245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8293</v>
      </c>
      <c r="O2009">
        <f t="shared" si="156"/>
        <v>248</v>
      </c>
      <c r="P2009">
        <f t="shared" si="157"/>
        <v>408.98</v>
      </c>
      <c r="Q2009" s="10" t="s">
        <v>8329</v>
      </c>
      <c r="R2009" t="s">
        <v>8330</v>
      </c>
      <c r="S2009" s="14">
        <f t="shared" si="158"/>
        <v>41941.500520833331</v>
      </c>
      <c r="T2009" s="14">
        <f t="shared" si="159"/>
        <v>41312.88077546296</v>
      </c>
      <c r="U2009">
        <f t="shared" si="155"/>
        <v>2014</v>
      </c>
    </row>
    <row r="2010" spans="1:21" ht="60" hidden="1" x14ac:dyDescent="0.25">
      <c r="A2010">
        <v>2007</v>
      </c>
      <c r="B2010" s="3" t="s">
        <v>2008</v>
      </c>
      <c r="C2010" s="3" t="s">
        <v>6117</v>
      </c>
      <c r="D2010" s="6">
        <v>10000</v>
      </c>
      <c r="E2010" s="8">
        <v>11570.92</v>
      </c>
      <c r="F2010" t="s">
        <v>8218</v>
      </c>
      <c r="G2010" t="s">
        <v>8223</v>
      </c>
      <c r="H2010" t="s">
        <v>8245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8293</v>
      </c>
      <c r="O2010">
        <f t="shared" si="156"/>
        <v>116</v>
      </c>
      <c r="P2010">
        <f t="shared" si="157"/>
        <v>84.46</v>
      </c>
      <c r="Q2010" s="10" t="s">
        <v>8329</v>
      </c>
      <c r="R2010" t="s">
        <v>8330</v>
      </c>
      <c r="S2010" s="14">
        <f t="shared" si="158"/>
        <v>40347.837800925925</v>
      </c>
      <c r="T2010" s="14">
        <f t="shared" si="159"/>
        <v>40961.057349537034</v>
      </c>
      <c r="U2010">
        <f t="shared" si="155"/>
        <v>2010</v>
      </c>
    </row>
    <row r="2011" spans="1:21" ht="60" hidden="1" x14ac:dyDescent="0.25">
      <c r="A2011">
        <v>2008</v>
      </c>
      <c r="B2011" s="3" t="s">
        <v>2009</v>
      </c>
      <c r="C2011" s="3" t="s">
        <v>6118</v>
      </c>
      <c r="D2011" s="6">
        <v>1570.79</v>
      </c>
      <c r="E2011" s="8">
        <v>1839</v>
      </c>
      <c r="F2011" t="s">
        <v>8218</v>
      </c>
      <c r="G2011" t="s">
        <v>8223</v>
      </c>
      <c r="H2011" t="s">
        <v>8245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8293</v>
      </c>
      <c r="O2011">
        <f t="shared" si="156"/>
        <v>117</v>
      </c>
      <c r="P2011">
        <f t="shared" si="157"/>
        <v>44.85</v>
      </c>
      <c r="Q2011" s="10" t="s">
        <v>8329</v>
      </c>
      <c r="R2011" t="s">
        <v>8330</v>
      </c>
      <c r="S2011" s="14">
        <f t="shared" si="158"/>
        <v>40761.604421296295</v>
      </c>
      <c r="T2011" s="14">
        <f t="shared" si="159"/>
        <v>42199.365844907406</v>
      </c>
      <c r="U2011">
        <f t="shared" si="155"/>
        <v>2011</v>
      </c>
    </row>
    <row r="2012" spans="1:21" ht="60" hidden="1" x14ac:dyDescent="0.25">
      <c r="A2012">
        <v>2009</v>
      </c>
      <c r="B2012" s="3" t="s">
        <v>2010</v>
      </c>
      <c r="C2012" s="3" t="s">
        <v>6119</v>
      </c>
      <c r="D2012" s="6">
        <v>50000</v>
      </c>
      <c r="E2012" s="8">
        <v>152579</v>
      </c>
      <c r="F2012" t="s">
        <v>8218</v>
      </c>
      <c r="G2012" t="s">
        <v>8235</v>
      </c>
      <c r="H2012" t="s">
        <v>8248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8293</v>
      </c>
      <c r="O2012">
        <f t="shared" si="156"/>
        <v>305</v>
      </c>
      <c r="P2012">
        <f t="shared" si="157"/>
        <v>383.36</v>
      </c>
      <c r="Q2012" s="10" t="s">
        <v>8329</v>
      </c>
      <c r="R2012" t="s">
        <v>8330</v>
      </c>
      <c r="S2012" s="14">
        <f t="shared" si="158"/>
        <v>42661.323414351849</v>
      </c>
      <c r="T2012" s="14">
        <f t="shared" si="159"/>
        <v>42605.70857638889</v>
      </c>
      <c r="U2012">
        <f t="shared" si="155"/>
        <v>2016</v>
      </c>
    </row>
    <row r="2013" spans="1:21" ht="30" hidden="1" x14ac:dyDescent="0.25">
      <c r="A2013">
        <v>2010</v>
      </c>
      <c r="B2013" s="3" t="s">
        <v>2011</v>
      </c>
      <c r="C2013" s="3" t="s">
        <v>6120</v>
      </c>
      <c r="D2013" s="6">
        <v>30000</v>
      </c>
      <c r="E2013" s="8">
        <v>96015.9</v>
      </c>
      <c r="F2013" t="s">
        <v>8218</v>
      </c>
      <c r="G2013" t="s">
        <v>8223</v>
      </c>
      <c r="H2013" t="s">
        <v>8245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8293</v>
      </c>
      <c r="O2013">
        <f t="shared" si="156"/>
        <v>320</v>
      </c>
      <c r="P2013">
        <f t="shared" si="157"/>
        <v>55.28</v>
      </c>
      <c r="Q2013" s="10" t="s">
        <v>8329</v>
      </c>
      <c r="R2013" t="s">
        <v>8330</v>
      </c>
      <c r="S2013" s="14">
        <f t="shared" si="158"/>
        <v>42570.996423611112</v>
      </c>
      <c r="T2013" s="14">
        <f t="shared" si="159"/>
        <v>41737.097499999996</v>
      </c>
      <c r="U2013">
        <f t="shared" si="155"/>
        <v>2016</v>
      </c>
    </row>
    <row r="2014" spans="1:21" ht="45" hidden="1" x14ac:dyDescent="0.25">
      <c r="A2014">
        <v>2011</v>
      </c>
      <c r="B2014" s="3" t="s">
        <v>2012</v>
      </c>
      <c r="C2014" s="3" t="s">
        <v>6121</v>
      </c>
      <c r="D2014" s="6">
        <v>50000</v>
      </c>
      <c r="E2014" s="8">
        <v>409782</v>
      </c>
      <c r="F2014" t="s">
        <v>8218</v>
      </c>
      <c r="G2014" t="s">
        <v>8238</v>
      </c>
      <c r="H2014" t="s">
        <v>8248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8293</v>
      </c>
      <c r="O2014">
        <f t="shared" si="156"/>
        <v>820</v>
      </c>
      <c r="P2014">
        <f t="shared" si="157"/>
        <v>422.02</v>
      </c>
      <c r="Q2014" s="10" t="s">
        <v>8329</v>
      </c>
      <c r="R2014" t="s">
        <v>8330</v>
      </c>
      <c r="S2014" s="14">
        <f t="shared" si="158"/>
        <v>42347.358483796299</v>
      </c>
      <c r="T2014" s="14">
        <f t="shared" si="159"/>
        <v>41861.070567129631</v>
      </c>
      <c r="U2014">
        <f t="shared" si="155"/>
        <v>2015</v>
      </c>
    </row>
    <row r="2015" spans="1:21" ht="45" hidden="1" x14ac:dyDescent="0.25">
      <c r="A2015">
        <v>2012</v>
      </c>
      <c r="B2015" s="3" t="s">
        <v>2013</v>
      </c>
      <c r="C2015" s="3" t="s">
        <v>6122</v>
      </c>
      <c r="D2015" s="6">
        <v>5000</v>
      </c>
      <c r="E2015" s="8">
        <v>11745</v>
      </c>
      <c r="F2015" t="s">
        <v>8218</v>
      </c>
      <c r="G2015" t="s">
        <v>8223</v>
      </c>
      <c r="H2015" t="s">
        <v>8245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8293</v>
      </c>
      <c r="O2015">
        <f t="shared" si="156"/>
        <v>235</v>
      </c>
      <c r="P2015">
        <f t="shared" si="157"/>
        <v>64.180000000000007</v>
      </c>
      <c r="Q2015" s="10" t="s">
        <v>8329</v>
      </c>
      <c r="R2015" t="s">
        <v>8330</v>
      </c>
      <c r="S2015" s="14">
        <f t="shared" si="158"/>
        <v>42010.822233796294</v>
      </c>
      <c r="T2015" s="14">
        <f t="shared" si="159"/>
        <v>42502.569120370375</v>
      </c>
      <c r="U2015">
        <f t="shared" si="155"/>
        <v>2015</v>
      </c>
    </row>
    <row r="2016" spans="1:21" ht="60" hidden="1" x14ac:dyDescent="0.25">
      <c r="A2016">
        <v>2013</v>
      </c>
      <c r="B2016" s="3" t="s">
        <v>2014</v>
      </c>
      <c r="C2016" s="3" t="s">
        <v>6123</v>
      </c>
      <c r="D2016" s="6">
        <v>160000</v>
      </c>
      <c r="E2016" s="8">
        <v>791862</v>
      </c>
      <c r="F2016" t="s">
        <v>8218</v>
      </c>
      <c r="G2016" t="s">
        <v>8223</v>
      </c>
      <c r="H2016" t="s">
        <v>8245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8293</v>
      </c>
      <c r="O2016">
        <f t="shared" si="156"/>
        <v>495</v>
      </c>
      <c r="P2016">
        <f t="shared" si="157"/>
        <v>173.58</v>
      </c>
      <c r="Q2016" s="10" t="s">
        <v>8329</v>
      </c>
      <c r="R2016" t="s">
        <v>8330</v>
      </c>
      <c r="S2016" s="14">
        <f t="shared" si="158"/>
        <v>42499.960810185185</v>
      </c>
      <c r="T2016" s="14">
        <f t="shared" si="159"/>
        <v>42136.420752314814</v>
      </c>
      <c r="U2016">
        <f t="shared" si="155"/>
        <v>2016</v>
      </c>
    </row>
    <row r="2017" spans="1:21" ht="45" hidden="1" x14ac:dyDescent="0.25">
      <c r="A2017">
        <v>2014</v>
      </c>
      <c r="B2017" s="3" t="s">
        <v>2015</v>
      </c>
      <c r="C2017" s="3" t="s">
        <v>6124</v>
      </c>
      <c r="D2017" s="6">
        <v>30000</v>
      </c>
      <c r="E2017" s="8">
        <v>2344134.67</v>
      </c>
      <c r="F2017" t="s">
        <v>8218</v>
      </c>
      <c r="G2017" t="s">
        <v>8223</v>
      </c>
      <c r="H2017" t="s">
        <v>8245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8293</v>
      </c>
      <c r="O2017">
        <f t="shared" si="156"/>
        <v>7814</v>
      </c>
      <c r="P2017">
        <f t="shared" si="157"/>
        <v>88.6</v>
      </c>
      <c r="Q2017" s="10" t="s">
        <v>8329</v>
      </c>
      <c r="R2017" t="s">
        <v>8330</v>
      </c>
      <c r="S2017" s="14">
        <f t="shared" si="158"/>
        <v>41324.214571759258</v>
      </c>
      <c r="T2017" s="14">
        <f t="shared" si="159"/>
        <v>41099.966944444444</v>
      </c>
      <c r="U2017">
        <f t="shared" si="155"/>
        <v>2013</v>
      </c>
    </row>
    <row r="2018" spans="1:21" ht="45" hidden="1" x14ac:dyDescent="0.25">
      <c r="A2018">
        <v>2015</v>
      </c>
      <c r="B2018" s="3" t="s">
        <v>2016</v>
      </c>
      <c r="C2018" s="3" t="s">
        <v>6125</v>
      </c>
      <c r="D2018" s="6">
        <v>7200</v>
      </c>
      <c r="E2018" s="8">
        <v>8136.01</v>
      </c>
      <c r="F2018" t="s">
        <v>8218</v>
      </c>
      <c r="G2018" t="s">
        <v>8223</v>
      </c>
      <c r="H2018" t="s">
        <v>8245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8293</v>
      </c>
      <c r="O2018">
        <f t="shared" si="156"/>
        <v>113</v>
      </c>
      <c r="P2018">
        <f t="shared" si="157"/>
        <v>50.22</v>
      </c>
      <c r="Q2018" s="10" t="s">
        <v>8329</v>
      </c>
      <c r="R2018" t="s">
        <v>8330</v>
      </c>
      <c r="S2018" s="14">
        <f t="shared" si="158"/>
        <v>40765.876886574071</v>
      </c>
      <c r="T2018" s="14">
        <f t="shared" si="159"/>
        <v>42136.184560185182</v>
      </c>
      <c r="U2018">
        <f t="shared" si="155"/>
        <v>2011</v>
      </c>
    </row>
    <row r="2019" spans="1:21" ht="30" hidden="1" x14ac:dyDescent="0.25">
      <c r="A2019">
        <v>2016</v>
      </c>
      <c r="B2019" s="3" t="s">
        <v>2017</v>
      </c>
      <c r="C2019" s="3" t="s">
        <v>6126</v>
      </c>
      <c r="D2019" s="6">
        <v>10000</v>
      </c>
      <c r="E2019" s="8">
        <v>92154.22</v>
      </c>
      <c r="F2019" t="s">
        <v>8218</v>
      </c>
      <c r="G2019" t="s">
        <v>8223</v>
      </c>
      <c r="H2019" t="s">
        <v>8245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8293</v>
      </c>
      <c r="O2019">
        <f t="shared" si="156"/>
        <v>922</v>
      </c>
      <c r="P2019">
        <f t="shared" si="157"/>
        <v>192.39</v>
      </c>
      <c r="Q2019" s="10" t="s">
        <v>8329</v>
      </c>
      <c r="R2019" t="s">
        <v>8330</v>
      </c>
      <c r="S2019" s="14">
        <f t="shared" si="158"/>
        <v>41312.88077546296</v>
      </c>
      <c r="T2019" s="14">
        <f t="shared" si="159"/>
        <v>41704.735937500001</v>
      </c>
      <c r="U2019">
        <f t="shared" si="155"/>
        <v>2013</v>
      </c>
    </row>
    <row r="2020" spans="1:21" ht="60" hidden="1" x14ac:dyDescent="0.25">
      <c r="A2020">
        <v>2017</v>
      </c>
      <c r="B2020" s="3" t="s">
        <v>2018</v>
      </c>
      <c r="C2020" s="3" t="s">
        <v>6127</v>
      </c>
      <c r="D2020" s="6">
        <v>25000</v>
      </c>
      <c r="E2020" s="8">
        <v>31275.599999999999</v>
      </c>
      <c r="F2020" t="s">
        <v>8218</v>
      </c>
      <c r="G2020" t="s">
        <v>8223</v>
      </c>
      <c r="H2020" t="s">
        <v>8245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8293</v>
      </c>
      <c r="O2020">
        <f t="shared" si="156"/>
        <v>125</v>
      </c>
      <c r="P2020">
        <f t="shared" si="157"/>
        <v>73.42</v>
      </c>
      <c r="Q2020" s="10" t="s">
        <v>8329</v>
      </c>
      <c r="R2020" t="s">
        <v>8330</v>
      </c>
      <c r="S2020" s="14">
        <f t="shared" si="158"/>
        <v>40961.057349537034</v>
      </c>
      <c r="T2020" s="14">
        <f t="shared" si="159"/>
        <v>42048.813877314817</v>
      </c>
      <c r="U2020">
        <f t="shared" si="155"/>
        <v>2012</v>
      </c>
    </row>
    <row r="2021" spans="1:21" ht="60" hidden="1" x14ac:dyDescent="0.25">
      <c r="A2021">
        <v>2018</v>
      </c>
      <c r="B2021" s="3" t="s">
        <v>2019</v>
      </c>
      <c r="C2021" s="3" t="s">
        <v>6128</v>
      </c>
      <c r="D2021" s="6">
        <v>65000</v>
      </c>
      <c r="E2021" s="8">
        <v>66458.23</v>
      </c>
      <c r="F2021" t="s">
        <v>8218</v>
      </c>
      <c r="G2021" t="s">
        <v>8240</v>
      </c>
      <c r="H2021" t="s">
        <v>8248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8293</v>
      </c>
      <c r="O2021">
        <f t="shared" si="156"/>
        <v>102</v>
      </c>
      <c r="P2021">
        <f t="shared" si="157"/>
        <v>147.68</v>
      </c>
      <c r="Q2021" s="10" t="s">
        <v>8329</v>
      </c>
      <c r="R2021" t="s">
        <v>8330</v>
      </c>
      <c r="S2021" s="14">
        <f t="shared" si="158"/>
        <v>42199.365844907406</v>
      </c>
      <c r="T2021" s="14">
        <f t="shared" si="159"/>
        <v>40215.919050925928</v>
      </c>
      <c r="U2021">
        <f t="shared" si="155"/>
        <v>2015</v>
      </c>
    </row>
    <row r="2022" spans="1:21" ht="60" hidden="1" x14ac:dyDescent="0.25">
      <c r="A2022">
        <v>2019</v>
      </c>
      <c r="B2022" s="3" t="s">
        <v>2020</v>
      </c>
      <c r="C2022" s="3" t="s">
        <v>6129</v>
      </c>
      <c r="D2022" s="6">
        <v>40000</v>
      </c>
      <c r="E2022" s="8">
        <v>193963.9</v>
      </c>
      <c r="F2022" t="s">
        <v>8218</v>
      </c>
      <c r="G2022" t="s">
        <v>8223</v>
      </c>
      <c r="H2022" t="s">
        <v>8245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8293</v>
      </c>
      <c r="O2022">
        <f t="shared" si="156"/>
        <v>485</v>
      </c>
      <c r="P2022">
        <f t="shared" si="157"/>
        <v>108.97</v>
      </c>
      <c r="Q2022" s="10" t="s">
        <v>8329</v>
      </c>
      <c r="R2022" t="s">
        <v>8330</v>
      </c>
      <c r="S2022" s="14">
        <f t="shared" si="158"/>
        <v>42605.70857638889</v>
      </c>
      <c r="T2022" s="14">
        <f t="shared" si="159"/>
        <v>41848.021770833337</v>
      </c>
      <c r="U2022">
        <f t="shared" si="155"/>
        <v>2016</v>
      </c>
    </row>
    <row r="2023" spans="1:21" ht="60" hidden="1" x14ac:dyDescent="0.25">
      <c r="A2023">
        <v>2020</v>
      </c>
      <c r="B2023" s="3" t="s">
        <v>2021</v>
      </c>
      <c r="C2023" s="3" t="s">
        <v>6130</v>
      </c>
      <c r="D2023" s="6">
        <v>1500</v>
      </c>
      <c r="E2023" s="8">
        <v>2885</v>
      </c>
      <c r="F2023" t="s">
        <v>8218</v>
      </c>
      <c r="G2023" t="s">
        <v>8223</v>
      </c>
      <c r="H2023" t="s">
        <v>8245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8293</v>
      </c>
      <c r="O2023">
        <f t="shared" si="156"/>
        <v>192</v>
      </c>
      <c r="P2023">
        <f t="shared" si="157"/>
        <v>23.65</v>
      </c>
      <c r="Q2023" s="10" t="s">
        <v>8329</v>
      </c>
      <c r="R2023" t="s">
        <v>8330</v>
      </c>
      <c r="S2023" s="14">
        <f t="shared" si="158"/>
        <v>41737.097499999996</v>
      </c>
      <c r="T2023" s="14">
        <f t="shared" si="159"/>
        <v>41212.996481481481</v>
      </c>
      <c r="U2023">
        <f t="shared" si="155"/>
        <v>2014</v>
      </c>
    </row>
    <row r="2024" spans="1:21" ht="60" hidden="1" x14ac:dyDescent="0.25">
      <c r="A2024">
        <v>2021</v>
      </c>
      <c r="B2024" s="3" t="s">
        <v>2022</v>
      </c>
      <c r="C2024" s="3" t="s">
        <v>6131</v>
      </c>
      <c r="D2024" s="6">
        <v>5000</v>
      </c>
      <c r="E2024" s="8">
        <v>14055</v>
      </c>
      <c r="F2024" t="s">
        <v>8218</v>
      </c>
      <c r="G2024" t="s">
        <v>8223</v>
      </c>
      <c r="H2024" t="s">
        <v>8245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8293</v>
      </c>
      <c r="O2024">
        <f t="shared" si="156"/>
        <v>281</v>
      </c>
      <c r="P2024">
        <f t="shared" si="157"/>
        <v>147.94999999999999</v>
      </c>
      <c r="Q2024" s="10" t="s">
        <v>8329</v>
      </c>
      <c r="R2024" t="s">
        <v>8330</v>
      </c>
      <c r="S2024" s="14">
        <f t="shared" si="158"/>
        <v>41861.070567129631</v>
      </c>
      <c r="T2024" s="14">
        <f t="shared" si="159"/>
        <v>41975.329317129625</v>
      </c>
      <c r="U2024">
        <f t="shared" si="155"/>
        <v>2014</v>
      </c>
    </row>
    <row r="2025" spans="1:21" ht="60" hidden="1" x14ac:dyDescent="0.25">
      <c r="A2025">
        <v>2022</v>
      </c>
      <c r="B2025" s="3" t="s">
        <v>2023</v>
      </c>
      <c r="C2025" s="3" t="s">
        <v>6132</v>
      </c>
      <c r="D2025" s="6">
        <v>100000</v>
      </c>
      <c r="E2025" s="8">
        <v>125137</v>
      </c>
      <c r="F2025" t="s">
        <v>8218</v>
      </c>
      <c r="G2025" t="s">
        <v>8223</v>
      </c>
      <c r="H2025" t="s">
        <v>8245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8293</v>
      </c>
      <c r="O2025">
        <f t="shared" si="156"/>
        <v>125</v>
      </c>
      <c r="P2025">
        <f t="shared" si="157"/>
        <v>385.04</v>
      </c>
      <c r="Q2025" s="10" t="s">
        <v>8329</v>
      </c>
      <c r="R2025" t="s">
        <v>8330</v>
      </c>
      <c r="S2025" s="14">
        <f t="shared" si="158"/>
        <v>42502.569120370375</v>
      </c>
      <c r="T2025" s="14">
        <f t="shared" si="159"/>
        <v>42689.565671296295</v>
      </c>
      <c r="U2025">
        <f t="shared" si="155"/>
        <v>2016</v>
      </c>
    </row>
    <row r="2026" spans="1:21" ht="60" hidden="1" x14ac:dyDescent="0.25">
      <c r="A2026">
        <v>2023</v>
      </c>
      <c r="B2026" s="3" t="s">
        <v>2024</v>
      </c>
      <c r="C2026" s="3" t="s">
        <v>6133</v>
      </c>
      <c r="D2026" s="6">
        <v>100000</v>
      </c>
      <c r="E2026" s="8">
        <v>161459</v>
      </c>
      <c r="F2026" t="s">
        <v>8218</v>
      </c>
      <c r="G2026" t="s">
        <v>8223</v>
      </c>
      <c r="H2026" t="s">
        <v>8245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8293</v>
      </c>
      <c r="O2026">
        <f t="shared" si="156"/>
        <v>161</v>
      </c>
      <c r="P2026">
        <f t="shared" si="157"/>
        <v>457.39</v>
      </c>
      <c r="Q2026" s="10" t="s">
        <v>8329</v>
      </c>
      <c r="R2026" t="s">
        <v>8330</v>
      </c>
      <c r="S2026" s="14">
        <f t="shared" si="158"/>
        <v>42136.420752314814</v>
      </c>
      <c r="T2026" s="14">
        <f t="shared" si="159"/>
        <v>41725.082384259258</v>
      </c>
      <c r="U2026">
        <f t="shared" si="155"/>
        <v>2015</v>
      </c>
    </row>
    <row r="2027" spans="1:21" ht="60" hidden="1" x14ac:dyDescent="0.25">
      <c r="A2027">
        <v>2024</v>
      </c>
      <c r="B2027" s="3" t="s">
        <v>2025</v>
      </c>
      <c r="C2027" s="3" t="s">
        <v>6134</v>
      </c>
      <c r="D2027" s="6">
        <v>4000</v>
      </c>
      <c r="E2027" s="8">
        <v>23414</v>
      </c>
      <c r="F2027" t="s">
        <v>8218</v>
      </c>
      <c r="G2027" t="s">
        <v>8223</v>
      </c>
      <c r="H2027" t="s">
        <v>8245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8293</v>
      </c>
      <c r="O2027">
        <f t="shared" si="156"/>
        <v>585</v>
      </c>
      <c r="P2027">
        <f t="shared" si="157"/>
        <v>222.99</v>
      </c>
      <c r="Q2027" s="10" t="s">
        <v>8329</v>
      </c>
      <c r="R2027" t="s">
        <v>8330</v>
      </c>
      <c r="S2027" s="14">
        <f t="shared" si="158"/>
        <v>41099.966944444444</v>
      </c>
      <c r="T2027" s="14">
        <f t="shared" si="159"/>
        <v>42076.130011574074</v>
      </c>
      <c r="U2027">
        <f t="shared" si="155"/>
        <v>2012</v>
      </c>
    </row>
    <row r="2028" spans="1:21" ht="60" hidden="1" x14ac:dyDescent="0.25">
      <c r="A2028">
        <v>2025</v>
      </c>
      <c r="B2028" s="3" t="s">
        <v>2026</v>
      </c>
      <c r="C2028" s="3" t="s">
        <v>6135</v>
      </c>
      <c r="D2028" s="6">
        <v>80000</v>
      </c>
      <c r="E2028" s="8">
        <v>160920</v>
      </c>
      <c r="F2028" t="s">
        <v>8218</v>
      </c>
      <c r="G2028" t="s">
        <v>8235</v>
      </c>
      <c r="H2028" t="s">
        <v>8248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8293</v>
      </c>
      <c r="O2028">
        <f t="shared" si="156"/>
        <v>201</v>
      </c>
      <c r="P2028">
        <f t="shared" si="157"/>
        <v>220.74</v>
      </c>
      <c r="Q2028" s="10" t="s">
        <v>8329</v>
      </c>
      <c r="R2028" t="s">
        <v>8330</v>
      </c>
      <c r="S2028" s="14">
        <f t="shared" si="158"/>
        <v>42136.184560185182</v>
      </c>
      <c r="T2028" s="14">
        <f t="shared" si="159"/>
        <v>42311.625081018516</v>
      </c>
      <c r="U2028">
        <f t="shared" si="155"/>
        <v>2015</v>
      </c>
    </row>
    <row r="2029" spans="1:21" ht="30" hidden="1" x14ac:dyDescent="0.25">
      <c r="A2029">
        <v>2026</v>
      </c>
      <c r="B2029" s="3" t="s">
        <v>2027</v>
      </c>
      <c r="C2029" s="3" t="s">
        <v>6136</v>
      </c>
      <c r="D2029" s="6">
        <v>25000</v>
      </c>
      <c r="E2029" s="8">
        <v>33370.769999999997</v>
      </c>
      <c r="F2029" t="s">
        <v>8218</v>
      </c>
      <c r="G2029" t="s">
        <v>8223</v>
      </c>
      <c r="H2029" t="s">
        <v>8245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8293</v>
      </c>
      <c r="O2029">
        <f t="shared" si="156"/>
        <v>133</v>
      </c>
      <c r="P2029">
        <f t="shared" si="157"/>
        <v>73.5</v>
      </c>
      <c r="Q2029" s="10" t="s">
        <v>8329</v>
      </c>
      <c r="R2029" t="s">
        <v>8330</v>
      </c>
      <c r="S2029" s="14">
        <f t="shared" si="158"/>
        <v>41704.735937500001</v>
      </c>
      <c r="T2029" s="14">
        <f t="shared" si="159"/>
        <v>41738.864803240744</v>
      </c>
      <c r="U2029">
        <f t="shared" si="155"/>
        <v>2014</v>
      </c>
    </row>
    <row r="2030" spans="1:21" ht="45" hidden="1" x14ac:dyDescent="0.25">
      <c r="A2030">
        <v>2027</v>
      </c>
      <c r="B2030" s="3" t="s">
        <v>2028</v>
      </c>
      <c r="C2030" s="3" t="s">
        <v>6137</v>
      </c>
      <c r="D2030" s="6">
        <v>100000</v>
      </c>
      <c r="E2030" s="8">
        <v>120249</v>
      </c>
      <c r="F2030" t="s">
        <v>8218</v>
      </c>
      <c r="G2030" t="s">
        <v>8223</v>
      </c>
      <c r="H2030" t="s">
        <v>8245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8293</v>
      </c>
      <c r="O2030">
        <f t="shared" si="156"/>
        <v>120</v>
      </c>
      <c r="P2030">
        <f t="shared" si="157"/>
        <v>223.1</v>
      </c>
      <c r="Q2030" s="10" t="s">
        <v>8329</v>
      </c>
      <c r="R2030" t="s">
        <v>8330</v>
      </c>
      <c r="S2030" s="14">
        <f t="shared" si="158"/>
        <v>42048.813877314817</v>
      </c>
      <c r="T2030" s="14">
        <f t="shared" si="159"/>
        <v>41578.210104166668</v>
      </c>
      <c r="U2030">
        <f t="shared" si="155"/>
        <v>2015</v>
      </c>
    </row>
    <row r="2031" spans="1:21" ht="30" hidden="1" x14ac:dyDescent="0.25">
      <c r="A2031">
        <v>2028</v>
      </c>
      <c r="B2031" s="3" t="s">
        <v>2029</v>
      </c>
      <c r="C2031" s="3" t="s">
        <v>6138</v>
      </c>
      <c r="D2031" s="6">
        <v>3000</v>
      </c>
      <c r="E2031" s="8">
        <v>3785</v>
      </c>
      <c r="F2031" t="s">
        <v>8218</v>
      </c>
      <c r="G2031" t="s">
        <v>8223</v>
      </c>
      <c r="H2031" t="s">
        <v>8245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8293</v>
      </c>
      <c r="O2031">
        <f t="shared" si="156"/>
        <v>126</v>
      </c>
      <c r="P2031">
        <f t="shared" si="157"/>
        <v>47.91</v>
      </c>
      <c r="Q2031" s="10" t="s">
        <v>8329</v>
      </c>
      <c r="R2031" t="s">
        <v>8330</v>
      </c>
      <c r="S2031" s="14">
        <f t="shared" si="158"/>
        <v>40215.919050925928</v>
      </c>
      <c r="T2031" s="14">
        <f t="shared" si="159"/>
        <v>41424.27107638889</v>
      </c>
      <c r="U2031">
        <f t="shared" si="155"/>
        <v>2010</v>
      </c>
    </row>
    <row r="2032" spans="1:21" ht="45" hidden="1" x14ac:dyDescent="0.25">
      <c r="A2032">
        <v>2029</v>
      </c>
      <c r="B2032" s="3" t="s">
        <v>2030</v>
      </c>
      <c r="C2032" s="3" t="s">
        <v>6139</v>
      </c>
      <c r="D2032" s="6">
        <v>2500</v>
      </c>
      <c r="E2032" s="8">
        <v>9030</v>
      </c>
      <c r="F2032" t="s">
        <v>8218</v>
      </c>
      <c r="G2032" t="s">
        <v>8223</v>
      </c>
      <c r="H2032" t="s">
        <v>8245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8293</v>
      </c>
      <c r="O2032">
        <f t="shared" si="156"/>
        <v>361</v>
      </c>
      <c r="P2032">
        <f t="shared" si="157"/>
        <v>96.06</v>
      </c>
      <c r="Q2032" s="10" t="s">
        <v>8329</v>
      </c>
      <c r="R2032" t="s">
        <v>8330</v>
      </c>
      <c r="S2032" s="14">
        <f t="shared" si="158"/>
        <v>41848.021770833337</v>
      </c>
      <c r="T2032" s="14">
        <f t="shared" si="159"/>
        <v>42675.438946759255</v>
      </c>
      <c r="U2032">
        <f t="shared" si="155"/>
        <v>2014</v>
      </c>
    </row>
    <row r="2033" spans="1:21" ht="45" hidden="1" x14ac:dyDescent="0.25">
      <c r="A2033">
        <v>2030</v>
      </c>
      <c r="B2033" s="3" t="s">
        <v>2031</v>
      </c>
      <c r="C2033" s="3" t="s">
        <v>6140</v>
      </c>
      <c r="D2033" s="6">
        <v>32768</v>
      </c>
      <c r="E2033" s="8">
        <v>74134</v>
      </c>
      <c r="F2033" t="s">
        <v>8218</v>
      </c>
      <c r="G2033" t="s">
        <v>8224</v>
      </c>
      <c r="H2033" t="s">
        <v>8246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8293</v>
      </c>
      <c r="O2033">
        <f t="shared" si="156"/>
        <v>226</v>
      </c>
      <c r="P2033">
        <f t="shared" si="157"/>
        <v>118.61</v>
      </c>
      <c r="Q2033" s="10" t="s">
        <v>8329</v>
      </c>
      <c r="R2033" t="s">
        <v>8330</v>
      </c>
      <c r="S2033" s="14">
        <f t="shared" si="158"/>
        <v>41212.996481481481</v>
      </c>
      <c r="T2033" s="14">
        <f t="shared" si="159"/>
        <v>41578.927118055559</v>
      </c>
      <c r="U2033">
        <f t="shared" si="155"/>
        <v>2012</v>
      </c>
    </row>
    <row r="2034" spans="1:21" ht="45" hidden="1" x14ac:dyDescent="0.25">
      <c r="A2034">
        <v>2031</v>
      </c>
      <c r="B2034" s="3" t="s">
        <v>2032</v>
      </c>
      <c r="C2034" s="3" t="s">
        <v>6141</v>
      </c>
      <c r="D2034" s="6">
        <v>50000</v>
      </c>
      <c r="E2034" s="8">
        <v>60175</v>
      </c>
      <c r="F2034" t="s">
        <v>8218</v>
      </c>
      <c r="G2034" t="s">
        <v>8232</v>
      </c>
      <c r="H2034" t="s">
        <v>8248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8293</v>
      </c>
      <c r="O2034">
        <f t="shared" si="156"/>
        <v>120</v>
      </c>
      <c r="P2034">
        <f t="shared" si="157"/>
        <v>118.45</v>
      </c>
      <c r="Q2034" s="10" t="s">
        <v>8329</v>
      </c>
      <c r="R2034" t="s">
        <v>8330</v>
      </c>
      <c r="S2034" s="14">
        <f t="shared" si="158"/>
        <v>41975.329317129625</v>
      </c>
      <c r="T2034" s="14">
        <f t="shared" si="159"/>
        <v>42654.525775462964</v>
      </c>
      <c r="U2034">
        <f t="shared" si="155"/>
        <v>2014</v>
      </c>
    </row>
    <row r="2035" spans="1:21" ht="60" hidden="1" x14ac:dyDescent="0.25">
      <c r="A2035">
        <v>2032</v>
      </c>
      <c r="B2035" s="3" t="s">
        <v>2033</v>
      </c>
      <c r="C2035" s="3" t="s">
        <v>6142</v>
      </c>
      <c r="D2035" s="6">
        <v>25000</v>
      </c>
      <c r="E2035" s="8">
        <v>76047</v>
      </c>
      <c r="F2035" t="s">
        <v>8218</v>
      </c>
      <c r="G2035" t="s">
        <v>8223</v>
      </c>
      <c r="H2035" t="s">
        <v>8245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8293</v>
      </c>
      <c r="O2035">
        <f t="shared" si="156"/>
        <v>304</v>
      </c>
      <c r="P2035">
        <f t="shared" si="157"/>
        <v>143.21</v>
      </c>
      <c r="Q2035" s="10" t="s">
        <v>8329</v>
      </c>
      <c r="R2035" t="s">
        <v>8330</v>
      </c>
      <c r="S2035" s="14">
        <f t="shared" si="158"/>
        <v>42689.565671296295</v>
      </c>
      <c r="T2035" s="14">
        <f t="shared" si="159"/>
        <v>42331.708032407405</v>
      </c>
      <c r="U2035">
        <f t="shared" si="155"/>
        <v>2016</v>
      </c>
    </row>
    <row r="2036" spans="1:21" ht="60" hidden="1" x14ac:dyDescent="0.25">
      <c r="A2036">
        <v>2033</v>
      </c>
      <c r="B2036" s="3" t="s">
        <v>2034</v>
      </c>
      <c r="C2036" s="3" t="s">
        <v>6143</v>
      </c>
      <c r="D2036" s="6">
        <v>25000</v>
      </c>
      <c r="E2036" s="8">
        <v>44669</v>
      </c>
      <c r="F2036" t="s">
        <v>8218</v>
      </c>
      <c r="G2036" t="s">
        <v>8223</v>
      </c>
      <c r="H2036" t="s">
        <v>8245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8293</v>
      </c>
      <c r="O2036">
        <f t="shared" si="156"/>
        <v>179</v>
      </c>
      <c r="P2036">
        <f t="shared" si="157"/>
        <v>282.72000000000003</v>
      </c>
      <c r="Q2036" s="10" t="s">
        <v>8329</v>
      </c>
      <c r="R2036" t="s">
        <v>8330</v>
      </c>
      <c r="S2036" s="14">
        <f t="shared" si="158"/>
        <v>41725.082384259258</v>
      </c>
      <c r="T2036" s="14">
        <f t="shared" si="159"/>
        <v>42661.176817129628</v>
      </c>
      <c r="U2036">
        <f t="shared" si="155"/>
        <v>2014</v>
      </c>
    </row>
    <row r="2037" spans="1:21" ht="60" hidden="1" x14ac:dyDescent="0.25">
      <c r="A2037">
        <v>2034</v>
      </c>
      <c r="B2037" s="3" t="s">
        <v>2035</v>
      </c>
      <c r="C2037" s="3" t="s">
        <v>6144</v>
      </c>
      <c r="D2037" s="6">
        <v>78000</v>
      </c>
      <c r="E2037" s="8">
        <v>301719.59000000003</v>
      </c>
      <c r="F2037" t="s">
        <v>8218</v>
      </c>
      <c r="G2037" t="s">
        <v>8223</v>
      </c>
      <c r="H2037" t="s">
        <v>8245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8293</v>
      </c>
      <c r="O2037">
        <f t="shared" si="156"/>
        <v>387</v>
      </c>
      <c r="P2037">
        <f t="shared" si="157"/>
        <v>593.94000000000005</v>
      </c>
      <c r="Q2037" s="10" t="s">
        <v>8329</v>
      </c>
      <c r="R2037" t="s">
        <v>8330</v>
      </c>
      <c r="S2037" s="14">
        <f t="shared" si="158"/>
        <v>42076.130011574074</v>
      </c>
      <c r="T2037" s="14">
        <f t="shared" si="159"/>
        <v>42138.684189814812</v>
      </c>
      <c r="U2037">
        <f t="shared" si="155"/>
        <v>2015</v>
      </c>
    </row>
    <row r="2038" spans="1:21" ht="60" hidden="1" x14ac:dyDescent="0.25">
      <c r="A2038">
        <v>2035</v>
      </c>
      <c r="B2038" s="3" t="s">
        <v>2036</v>
      </c>
      <c r="C2038" s="3" t="s">
        <v>6145</v>
      </c>
      <c r="D2038" s="6">
        <v>80000</v>
      </c>
      <c r="E2038" s="8">
        <v>168829.14</v>
      </c>
      <c r="F2038" t="s">
        <v>8218</v>
      </c>
      <c r="G2038" t="s">
        <v>8223</v>
      </c>
      <c r="H2038" t="s">
        <v>8245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8293</v>
      </c>
      <c r="O2038">
        <f t="shared" si="156"/>
        <v>211</v>
      </c>
      <c r="P2038">
        <f t="shared" si="157"/>
        <v>262.16000000000003</v>
      </c>
      <c r="Q2038" s="10" t="s">
        <v>8329</v>
      </c>
      <c r="R2038" t="s">
        <v>8330</v>
      </c>
      <c r="S2038" s="14">
        <f t="shared" si="158"/>
        <v>42311.625081018516</v>
      </c>
      <c r="T2038" s="14">
        <f t="shared" si="159"/>
        <v>41069.088506944441</v>
      </c>
      <c r="U2038">
        <f t="shared" si="155"/>
        <v>2015</v>
      </c>
    </row>
    <row r="2039" spans="1:21" ht="60" hidden="1" x14ac:dyDescent="0.25">
      <c r="A2039">
        <v>2036</v>
      </c>
      <c r="B2039" s="3" t="s">
        <v>2037</v>
      </c>
      <c r="C2039" s="3" t="s">
        <v>6146</v>
      </c>
      <c r="D2039" s="6">
        <v>30000</v>
      </c>
      <c r="E2039" s="8">
        <v>39500.5</v>
      </c>
      <c r="F2039" t="s">
        <v>8218</v>
      </c>
      <c r="G2039" t="s">
        <v>8223</v>
      </c>
      <c r="H2039" t="s">
        <v>8245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8293</v>
      </c>
      <c r="O2039">
        <f t="shared" si="156"/>
        <v>132</v>
      </c>
      <c r="P2039">
        <f t="shared" si="157"/>
        <v>46.58</v>
      </c>
      <c r="Q2039" s="10" t="s">
        <v>8329</v>
      </c>
      <c r="R2039" t="s">
        <v>8330</v>
      </c>
      <c r="S2039" s="14">
        <f t="shared" si="158"/>
        <v>41738.864803240744</v>
      </c>
      <c r="T2039" s="14">
        <f t="shared" si="159"/>
        <v>41387.171805555554</v>
      </c>
      <c r="U2039">
        <f t="shared" si="155"/>
        <v>2014</v>
      </c>
    </row>
    <row r="2040" spans="1:21" ht="45" hidden="1" x14ac:dyDescent="0.25">
      <c r="A2040">
        <v>2037</v>
      </c>
      <c r="B2040" s="3" t="s">
        <v>2038</v>
      </c>
      <c r="C2040" s="3" t="s">
        <v>6147</v>
      </c>
      <c r="D2040" s="6">
        <v>10000</v>
      </c>
      <c r="E2040" s="8">
        <v>30047.64</v>
      </c>
      <c r="F2040" t="s">
        <v>8218</v>
      </c>
      <c r="G2040" t="s">
        <v>8223</v>
      </c>
      <c r="H2040" t="s">
        <v>8245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8293</v>
      </c>
      <c r="O2040">
        <f t="shared" si="156"/>
        <v>300</v>
      </c>
      <c r="P2040">
        <f t="shared" si="157"/>
        <v>70.040000000000006</v>
      </c>
      <c r="Q2040" s="10" t="s">
        <v>8329</v>
      </c>
      <c r="R2040" t="s">
        <v>8330</v>
      </c>
      <c r="S2040" s="14">
        <f t="shared" si="158"/>
        <v>41578.210104166668</v>
      </c>
      <c r="T2040" s="14">
        <f t="shared" si="159"/>
        <v>42081.903587962966</v>
      </c>
      <c r="U2040">
        <f t="shared" si="155"/>
        <v>2013</v>
      </c>
    </row>
    <row r="2041" spans="1:21" ht="60" hidden="1" x14ac:dyDescent="0.25">
      <c r="A2041">
        <v>2038</v>
      </c>
      <c r="B2041" s="3" t="s">
        <v>2039</v>
      </c>
      <c r="C2041" s="3" t="s">
        <v>6148</v>
      </c>
      <c r="D2041" s="6">
        <v>8000</v>
      </c>
      <c r="E2041" s="8">
        <v>33641</v>
      </c>
      <c r="F2041" t="s">
        <v>8218</v>
      </c>
      <c r="G2041" t="s">
        <v>8224</v>
      </c>
      <c r="H2041" t="s">
        <v>8246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8293</v>
      </c>
      <c r="O2041">
        <f t="shared" si="156"/>
        <v>421</v>
      </c>
      <c r="P2041">
        <f t="shared" si="157"/>
        <v>164.91</v>
      </c>
      <c r="Q2041" s="10" t="s">
        <v>8329</v>
      </c>
      <c r="R2041" t="s">
        <v>8330</v>
      </c>
      <c r="S2041" s="14">
        <f t="shared" si="158"/>
        <v>41424.27107638889</v>
      </c>
      <c r="T2041" s="14">
        <f t="shared" si="159"/>
        <v>41387.651516203703</v>
      </c>
      <c r="U2041">
        <f t="shared" si="155"/>
        <v>2013</v>
      </c>
    </row>
    <row r="2042" spans="1:21" ht="45" hidden="1" x14ac:dyDescent="0.25">
      <c r="A2042">
        <v>2039</v>
      </c>
      <c r="B2042" s="3" t="s">
        <v>2040</v>
      </c>
      <c r="C2042" s="3" t="s">
        <v>6149</v>
      </c>
      <c r="D2042" s="6">
        <v>125000</v>
      </c>
      <c r="E2042" s="8">
        <v>170271</v>
      </c>
      <c r="F2042" t="s">
        <v>8218</v>
      </c>
      <c r="G2042" t="s">
        <v>8223</v>
      </c>
      <c r="H2042" t="s">
        <v>8245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8293</v>
      </c>
      <c r="O2042">
        <f t="shared" si="156"/>
        <v>136</v>
      </c>
      <c r="P2042">
        <f t="shared" si="157"/>
        <v>449.26</v>
      </c>
      <c r="Q2042" s="10" t="s">
        <v>8329</v>
      </c>
      <c r="R2042" t="s">
        <v>8330</v>
      </c>
      <c r="S2042" s="14">
        <f t="shared" si="158"/>
        <v>42675.438946759255</v>
      </c>
      <c r="T2042" s="14">
        <f t="shared" si="159"/>
        <v>41575.527349537035</v>
      </c>
      <c r="U2042">
        <f t="shared" si="155"/>
        <v>2016</v>
      </c>
    </row>
    <row r="2043" spans="1:21" ht="30" hidden="1" x14ac:dyDescent="0.25">
      <c r="A2043">
        <v>2040</v>
      </c>
      <c r="B2043" s="3" t="s">
        <v>2041</v>
      </c>
      <c r="C2043" s="3" t="s">
        <v>6150</v>
      </c>
      <c r="D2043" s="6">
        <v>3000</v>
      </c>
      <c r="E2043" s="8">
        <v>7445.14</v>
      </c>
      <c r="F2043" t="s">
        <v>8218</v>
      </c>
      <c r="G2043" t="s">
        <v>8223</v>
      </c>
      <c r="H2043" t="s">
        <v>8245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8293</v>
      </c>
      <c r="O2043">
        <f t="shared" si="156"/>
        <v>248</v>
      </c>
      <c r="P2043">
        <f t="shared" si="157"/>
        <v>27.47</v>
      </c>
      <c r="Q2043" s="10" t="s">
        <v>8329</v>
      </c>
      <c r="R2043" t="s">
        <v>8330</v>
      </c>
      <c r="S2043" s="14">
        <f t="shared" si="158"/>
        <v>41578.927118055559</v>
      </c>
      <c r="T2043" s="14">
        <f t="shared" si="159"/>
        <v>42115.071504629625</v>
      </c>
      <c r="U2043">
        <f t="shared" si="155"/>
        <v>2013</v>
      </c>
    </row>
    <row r="2044" spans="1:21" ht="60" hidden="1" x14ac:dyDescent="0.25">
      <c r="A2044">
        <v>2041</v>
      </c>
      <c r="B2044" s="3" t="s">
        <v>2042</v>
      </c>
      <c r="C2044" s="3" t="s">
        <v>6151</v>
      </c>
      <c r="D2044" s="6">
        <v>9500</v>
      </c>
      <c r="E2044" s="8">
        <v>17277</v>
      </c>
      <c r="F2044" t="s">
        <v>8218</v>
      </c>
      <c r="G2044" t="s">
        <v>8223</v>
      </c>
      <c r="H2044" t="s">
        <v>8245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8293</v>
      </c>
      <c r="O2044">
        <f t="shared" si="156"/>
        <v>182</v>
      </c>
      <c r="P2044">
        <f t="shared" si="157"/>
        <v>143.97999999999999</v>
      </c>
      <c r="Q2044" s="10" t="s">
        <v>8329</v>
      </c>
      <c r="R2044" t="s">
        <v>8330</v>
      </c>
      <c r="S2044" s="14">
        <f t="shared" si="158"/>
        <v>42654.525775462964</v>
      </c>
      <c r="T2044" s="14">
        <f t="shared" si="159"/>
        <v>41604.022418981483</v>
      </c>
      <c r="U2044">
        <f t="shared" si="155"/>
        <v>2016</v>
      </c>
    </row>
    <row r="2045" spans="1:21" ht="45" hidden="1" x14ac:dyDescent="0.25">
      <c r="A2045">
        <v>2042</v>
      </c>
      <c r="B2045" s="3" t="s">
        <v>2043</v>
      </c>
      <c r="C2045" s="3" t="s">
        <v>6152</v>
      </c>
      <c r="D2045" s="6">
        <v>10000</v>
      </c>
      <c r="E2045" s="8">
        <v>12353</v>
      </c>
      <c r="F2045" t="s">
        <v>8218</v>
      </c>
      <c r="G2045" t="s">
        <v>8223</v>
      </c>
      <c r="H2045" t="s">
        <v>8245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8293</v>
      </c>
      <c r="O2045">
        <f t="shared" si="156"/>
        <v>124</v>
      </c>
      <c r="P2045">
        <f t="shared" si="157"/>
        <v>88.24</v>
      </c>
      <c r="Q2045" s="10" t="s">
        <v>8329</v>
      </c>
      <c r="R2045" t="s">
        <v>8330</v>
      </c>
      <c r="S2045" s="14">
        <f t="shared" si="158"/>
        <v>42331.708032407405</v>
      </c>
      <c r="T2045" s="14">
        <f t="shared" si="159"/>
        <v>42375.08394675926</v>
      </c>
      <c r="U2045">
        <f t="shared" si="155"/>
        <v>2015</v>
      </c>
    </row>
    <row r="2046" spans="1:21" ht="60" hidden="1" x14ac:dyDescent="0.25">
      <c r="A2046">
        <v>2043</v>
      </c>
      <c r="B2046" s="3" t="s">
        <v>2044</v>
      </c>
      <c r="C2046" s="3" t="s">
        <v>6153</v>
      </c>
      <c r="D2046" s="6">
        <v>1385</v>
      </c>
      <c r="E2046" s="8">
        <v>7011</v>
      </c>
      <c r="F2046" t="s">
        <v>8218</v>
      </c>
      <c r="G2046" t="s">
        <v>8223</v>
      </c>
      <c r="H2046" t="s">
        <v>8245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8293</v>
      </c>
      <c r="O2046">
        <f t="shared" si="156"/>
        <v>506</v>
      </c>
      <c r="P2046">
        <f t="shared" si="157"/>
        <v>36.33</v>
      </c>
      <c r="Q2046" s="10" t="s">
        <v>8329</v>
      </c>
      <c r="R2046" t="s">
        <v>8330</v>
      </c>
      <c r="S2046" s="14">
        <f t="shared" si="158"/>
        <v>42661.176817129628</v>
      </c>
      <c r="T2046" s="14">
        <f t="shared" si="159"/>
        <v>42303.617488425924</v>
      </c>
      <c r="U2046">
        <f t="shared" si="155"/>
        <v>2016</v>
      </c>
    </row>
    <row r="2047" spans="1:21" ht="60" hidden="1" x14ac:dyDescent="0.25">
      <c r="A2047">
        <v>2044</v>
      </c>
      <c r="B2047" s="3" t="s">
        <v>2045</v>
      </c>
      <c r="C2047" s="3" t="s">
        <v>6154</v>
      </c>
      <c r="D2047" s="6">
        <v>15000</v>
      </c>
      <c r="E2047" s="8">
        <v>16232</v>
      </c>
      <c r="F2047" t="s">
        <v>8218</v>
      </c>
      <c r="G2047" t="s">
        <v>8223</v>
      </c>
      <c r="H2047" t="s">
        <v>8245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8293</v>
      </c>
      <c r="O2047">
        <f t="shared" si="156"/>
        <v>108</v>
      </c>
      <c r="P2047">
        <f t="shared" si="157"/>
        <v>90.18</v>
      </c>
      <c r="Q2047" s="10" t="s">
        <v>8329</v>
      </c>
      <c r="R2047" t="s">
        <v>8330</v>
      </c>
      <c r="S2047" s="14">
        <f t="shared" si="158"/>
        <v>42138.684189814812</v>
      </c>
      <c r="T2047" s="14">
        <f t="shared" si="159"/>
        <v>41731.520949074074</v>
      </c>
      <c r="U2047">
        <f t="shared" si="155"/>
        <v>2015</v>
      </c>
    </row>
    <row r="2048" spans="1:21" ht="60" hidden="1" x14ac:dyDescent="0.25">
      <c r="A2048">
        <v>2045</v>
      </c>
      <c r="B2048" s="3" t="s">
        <v>2046</v>
      </c>
      <c r="C2048" s="3" t="s">
        <v>6155</v>
      </c>
      <c r="D2048" s="6">
        <v>4900</v>
      </c>
      <c r="E2048" s="8">
        <v>40140.01</v>
      </c>
      <c r="F2048" t="s">
        <v>8218</v>
      </c>
      <c r="G2048" t="s">
        <v>8223</v>
      </c>
      <c r="H2048" t="s">
        <v>8245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8293</v>
      </c>
      <c r="O2048">
        <f t="shared" si="156"/>
        <v>819</v>
      </c>
      <c r="P2048">
        <f t="shared" si="157"/>
        <v>152.62</v>
      </c>
      <c r="Q2048" s="10" t="s">
        <v>8329</v>
      </c>
      <c r="R2048" t="s">
        <v>8330</v>
      </c>
      <c r="S2048" s="14">
        <f t="shared" si="158"/>
        <v>41069.088506944441</v>
      </c>
      <c r="T2048" s="14">
        <f t="shared" si="159"/>
        <v>41946.674108796295</v>
      </c>
      <c r="U2048">
        <f t="shared" si="155"/>
        <v>2012</v>
      </c>
    </row>
    <row r="2049" spans="1:21" ht="60" hidden="1" x14ac:dyDescent="0.25">
      <c r="A2049">
        <v>2046</v>
      </c>
      <c r="B2049" s="3" t="s">
        <v>2047</v>
      </c>
      <c r="C2049" s="3" t="s">
        <v>6156</v>
      </c>
      <c r="D2049" s="6">
        <v>10000</v>
      </c>
      <c r="E2049" s="8">
        <v>12110</v>
      </c>
      <c r="F2049" t="s">
        <v>8218</v>
      </c>
      <c r="G2049" t="s">
        <v>8223</v>
      </c>
      <c r="H2049" t="s">
        <v>8245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8293</v>
      </c>
      <c r="O2049">
        <f t="shared" si="156"/>
        <v>121</v>
      </c>
      <c r="P2049">
        <f t="shared" si="157"/>
        <v>55.81</v>
      </c>
      <c r="Q2049" s="10" t="s">
        <v>8329</v>
      </c>
      <c r="R2049" t="s">
        <v>8330</v>
      </c>
      <c r="S2049" s="14">
        <f t="shared" si="158"/>
        <v>41387.171805555554</v>
      </c>
      <c r="T2049" s="14">
        <f t="shared" si="159"/>
        <v>41351.76090277778</v>
      </c>
      <c r="U2049">
        <f t="shared" si="155"/>
        <v>2013</v>
      </c>
    </row>
    <row r="2050" spans="1:21" ht="60" hidden="1" x14ac:dyDescent="0.25">
      <c r="A2050">
        <v>2047</v>
      </c>
      <c r="B2050" s="3" t="s">
        <v>2048</v>
      </c>
      <c r="C2050" s="3" t="s">
        <v>6157</v>
      </c>
      <c r="D2050" s="6">
        <v>98000</v>
      </c>
      <c r="E2050" s="8">
        <v>100939</v>
      </c>
      <c r="F2050" t="s">
        <v>8218</v>
      </c>
      <c r="G2050" t="s">
        <v>8225</v>
      </c>
      <c r="H2050" t="s">
        <v>8247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8293</v>
      </c>
      <c r="O2050">
        <f t="shared" si="156"/>
        <v>103</v>
      </c>
      <c r="P2050">
        <f t="shared" si="157"/>
        <v>227.85</v>
      </c>
      <c r="Q2050" s="10" t="s">
        <v>8329</v>
      </c>
      <c r="R2050" t="s">
        <v>8330</v>
      </c>
      <c r="S2050" s="14">
        <f t="shared" si="158"/>
        <v>42081.903587962966</v>
      </c>
      <c r="T2050" s="14">
        <f t="shared" si="159"/>
        <v>42396.494583333333</v>
      </c>
      <c r="U2050">
        <f t="shared" si="155"/>
        <v>2015</v>
      </c>
    </row>
    <row r="2051" spans="1:21" ht="60" hidden="1" x14ac:dyDescent="0.25">
      <c r="A2051">
        <v>2048</v>
      </c>
      <c r="B2051" s="3" t="s">
        <v>2049</v>
      </c>
      <c r="C2051" s="3" t="s">
        <v>6158</v>
      </c>
      <c r="D2051" s="6">
        <v>85000</v>
      </c>
      <c r="E2051" s="8">
        <v>126082.45</v>
      </c>
      <c r="F2051" t="s">
        <v>8218</v>
      </c>
      <c r="G2051" t="s">
        <v>8223</v>
      </c>
      <c r="H2051" t="s">
        <v>8245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8293</v>
      </c>
      <c r="O2051">
        <f t="shared" si="156"/>
        <v>148</v>
      </c>
      <c r="P2051">
        <f t="shared" si="157"/>
        <v>91.83</v>
      </c>
      <c r="Q2051" s="10" t="s">
        <v>8329</v>
      </c>
      <c r="R2051" t="s">
        <v>8330</v>
      </c>
      <c r="S2051" s="14">
        <f t="shared" si="158"/>
        <v>41387.651516203703</v>
      </c>
      <c r="T2051" s="14">
        <f t="shared" si="159"/>
        <v>42026.370717592596</v>
      </c>
      <c r="U2051">
        <f t="shared" ref="U2051:U2114" si="160">YEAR(S2051)</f>
        <v>2013</v>
      </c>
    </row>
    <row r="2052" spans="1:21" hidden="1" x14ac:dyDescent="0.25">
      <c r="A2052">
        <v>2049</v>
      </c>
      <c r="B2052" s="3" t="s">
        <v>2050</v>
      </c>
      <c r="C2052" s="3" t="s">
        <v>6159</v>
      </c>
      <c r="D2052" s="6">
        <v>50000</v>
      </c>
      <c r="E2052" s="8">
        <v>60095.35</v>
      </c>
      <c r="F2052" t="s">
        <v>8218</v>
      </c>
      <c r="G2052" t="s">
        <v>8224</v>
      </c>
      <c r="H2052" t="s">
        <v>8246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8293</v>
      </c>
      <c r="O2052">
        <f t="shared" ref="O2052:O2115" si="161">ROUND(E2052/D2052*100,0)</f>
        <v>120</v>
      </c>
      <c r="P2052">
        <f t="shared" ref="P2052:P2115" si="162">IFERROR(ROUND(E2052/L2052,2),0)</f>
        <v>80.989999999999995</v>
      </c>
      <c r="Q2052" s="10" t="s">
        <v>8329</v>
      </c>
      <c r="R2052" t="s">
        <v>8330</v>
      </c>
      <c r="S2052" s="14">
        <f t="shared" ref="S2052:S2115" si="163">(((J2052/60)/60)/24)+DATE(1970,1,1)</f>
        <v>41575.527349537035</v>
      </c>
      <c r="T2052" s="14">
        <f t="shared" ref="T2052:T2115" si="164">(((J2062/60)/60)/24)+DATE(1970,1,1)</f>
        <v>42361.602476851855</v>
      </c>
      <c r="U2052">
        <f t="shared" si="160"/>
        <v>2013</v>
      </c>
    </row>
    <row r="2053" spans="1:21" ht="60" hidden="1" x14ac:dyDescent="0.25">
      <c r="A2053">
        <v>2050</v>
      </c>
      <c r="B2053" s="3" t="s">
        <v>2051</v>
      </c>
      <c r="C2053" s="3" t="s">
        <v>6160</v>
      </c>
      <c r="D2053" s="6">
        <v>10000</v>
      </c>
      <c r="E2053" s="8">
        <v>47327</v>
      </c>
      <c r="F2053" t="s">
        <v>8218</v>
      </c>
      <c r="G2053" t="s">
        <v>8223</v>
      </c>
      <c r="H2053" t="s">
        <v>8245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8293</v>
      </c>
      <c r="O2053">
        <f t="shared" si="161"/>
        <v>473</v>
      </c>
      <c r="P2053">
        <f t="shared" si="162"/>
        <v>278.39</v>
      </c>
      <c r="Q2053" s="10" t="s">
        <v>8329</v>
      </c>
      <c r="R2053" t="s">
        <v>8330</v>
      </c>
      <c r="S2053" s="14">
        <f t="shared" si="163"/>
        <v>42115.071504629625</v>
      </c>
      <c r="T2053" s="14">
        <f t="shared" si="164"/>
        <v>41783.642939814818</v>
      </c>
      <c r="U2053">
        <f t="shared" si="160"/>
        <v>2015</v>
      </c>
    </row>
    <row r="2054" spans="1:21" ht="60" hidden="1" x14ac:dyDescent="0.25">
      <c r="A2054">
        <v>2051</v>
      </c>
      <c r="B2054" s="3" t="s">
        <v>2052</v>
      </c>
      <c r="C2054" s="3" t="s">
        <v>6161</v>
      </c>
      <c r="D2054" s="6">
        <v>8000</v>
      </c>
      <c r="E2054" s="8">
        <v>10429</v>
      </c>
      <c r="F2054" t="s">
        <v>8218</v>
      </c>
      <c r="G2054" t="s">
        <v>8223</v>
      </c>
      <c r="H2054" t="s">
        <v>8245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8293</v>
      </c>
      <c r="O2054">
        <f t="shared" si="161"/>
        <v>130</v>
      </c>
      <c r="P2054">
        <f t="shared" si="162"/>
        <v>43.1</v>
      </c>
      <c r="Q2054" s="10" t="s">
        <v>8329</v>
      </c>
      <c r="R2054" t="s">
        <v>8330</v>
      </c>
      <c r="S2054" s="14">
        <f t="shared" si="163"/>
        <v>41604.022418981483</v>
      </c>
      <c r="T2054" s="14">
        <f t="shared" si="164"/>
        <v>42705.764513888891</v>
      </c>
      <c r="U2054">
        <f t="shared" si="160"/>
        <v>2013</v>
      </c>
    </row>
    <row r="2055" spans="1:21" ht="60" hidden="1" x14ac:dyDescent="0.25">
      <c r="A2055">
        <v>2052</v>
      </c>
      <c r="B2055" s="3" t="s">
        <v>2053</v>
      </c>
      <c r="C2055" s="3" t="s">
        <v>6162</v>
      </c>
      <c r="D2055" s="6">
        <v>50000</v>
      </c>
      <c r="E2055" s="8">
        <v>176524</v>
      </c>
      <c r="F2055" t="s">
        <v>8218</v>
      </c>
      <c r="G2055" t="s">
        <v>8223</v>
      </c>
      <c r="H2055" t="s">
        <v>8245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8293</v>
      </c>
      <c r="O2055">
        <f t="shared" si="161"/>
        <v>353</v>
      </c>
      <c r="P2055">
        <f t="shared" si="162"/>
        <v>326.29000000000002</v>
      </c>
      <c r="Q2055" s="10" t="s">
        <v>8329</v>
      </c>
      <c r="R2055" t="s">
        <v>8330</v>
      </c>
      <c r="S2055" s="14">
        <f t="shared" si="163"/>
        <v>42375.08394675926</v>
      </c>
      <c r="T2055" s="14">
        <f t="shared" si="164"/>
        <v>42423.3830787037</v>
      </c>
      <c r="U2055">
        <f t="shared" si="160"/>
        <v>2016</v>
      </c>
    </row>
    <row r="2056" spans="1:21" ht="60" hidden="1" x14ac:dyDescent="0.25">
      <c r="A2056">
        <v>2053</v>
      </c>
      <c r="B2056" s="3" t="s">
        <v>2054</v>
      </c>
      <c r="C2056" s="3" t="s">
        <v>6163</v>
      </c>
      <c r="D2056" s="6">
        <v>5000</v>
      </c>
      <c r="E2056" s="8">
        <v>5051</v>
      </c>
      <c r="F2056" t="s">
        <v>8218</v>
      </c>
      <c r="G2056" t="s">
        <v>8223</v>
      </c>
      <c r="H2056" t="s">
        <v>8245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8293</v>
      </c>
      <c r="O2056">
        <f t="shared" si="161"/>
        <v>101</v>
      </c>
      <c r="P2056">
        <f t="shared" si="162"/>
        <v>41.74</v>
      </c>
      <c r="Q2056" s="10" t="s">
        <v>8329</v>
      </c>
      <c r="R2056" t="s">
        <v>8330</v>
      </c>
      <c r="S2056" s="14">
        <f t="shared" si="163"/>
        <v>42303.617488425924</v>
      </c>
      <c r="T2056" s="14">
        <f t="shared" si="164"/>
        <v>42472.73265046296</v>
      </c>
      <c r="U2056">
        <f t="shared" si="160"/>
        <v>2015</v>
      </c>
    </row>
    <row r="2057" spans="1:21" ht="60" hidden="1" x14ac:dyDescent="0.25">
      <c r="A2057">
        <v>2054</v>
      </c>
      <c r="B2057" s="3" t="s">
        <v>2055</v>
      </c>
      <c r="C2057" s="3" t="s">
        <v>6164</v>
      </c>
      <c r="D2057" s="6">
        <v>35000</v>
      </c>
      <c r="E2057" s="8">
        <v>39757</v>
      </c>
      <c r="F2057" t="s">
        <v>8218</v>
      </c>
      <c r="G2057" t="s">
        <v>8224</v>
      </c>
      <c r="H2057" t="s">
        <v>8246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8293</v>
      </c>
      <c r="O2057">
        <f t="shared" si="161"/>
        <v>114</v>
      </c>
      <c r="P2057">
        <f t="shared" si="162"/>
        <v>64.02</v>
      </c>
      <c r="Q2057" s="10" t="s">
        <v>8329</v>
      </c>
      <c r="R2057" t="s">
        <v>8330</v>
      </c>
      <c r="S2057" s="14">
        <f t="shared" si="163"/>
        <v>41731.520949074074</v>
      </c>
      <c r="T2057" s="14">
        <f t="shared" si="164"/>
        <v>41389.364849537036</v>
      </c>
      <c r="U2057">
        <f t="shared" si="160"/>
        <v>2014</v>
      </c>
    </row>
    <row r="2058" spans="1:21" ht="60" hidden="1" x14ac:dyDescent="0.25">
      <c r="A2058">
        <v>2055</v>
      </c>
      <c r="B2058" s="3" t="s">
        <v>2056</v>
      </c>
      <c r="C2058" s="3" t="s">
        <v>6165</v>
      </c>
      <c r="D2058" s="6">
        <v>6000</v>
      </c>
      <c r="E2058" s="8">
        <v>10045</v>
      </c>
      <c r="F2058" t="s">
        <v>8218</v>
      </c>
      <c r="G2058" t="s">
        <v>8223</v>
      </c>
      <c r="H2058" t="s">
        <v>8245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8293</v>
      </c>
      <c r="O2058">
        <f t="shared" si="161"/>
        <v>167</v>
      </c>
      <c r="P2058">
        <f t="shared" si="162"/>
        <v>99.46</v>
      </c>
      <c r="Q2058" s="10" t="s">
        <v>8329</v>
      </c>
      <c r="R2058" t="s">
        <v>8330</v>
      </c>
      <c r="S2058" s="14">
        <f t="shared" si="163"/>
        <v>41946.674108796295</v>
      </c>
      <c r="T2058" s="14">
        <f t="shared" si="164"/>
        <v>41603.333668981482</v>
      </c>
      <c r="U2058">
        <f t="shared" si="160"/>
        <v>2014</v>
      </c>
    </row>
    <row r="2059" spans="1:21" ht="45" hidden="1" x14ac:dyDescent="0.25">
      <c r="A2059">
        <v>2056</v>
      </c>
      <c r="B2059" s="3" t="s">
        <v>2057</v>
      </c>
      <c r="C2059" s="3" t="s">
        <v>6166</v>
      </c>
      <c r="D2059" s="6">
        <v>50000</v>
      </c>
      <c r="E2059" s="8">
        <v>76726</v>
      </c>
      <c r="F2059" t="s">
        <v>8218</v>
      </c>
      <c r="G2059" t="s">
        <v>8223</v>
      </c>
      <c r="H2059" t="s">
        <v>8245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8293</v>
      </c>
      <c r="O2059">
        <f t="shared" si="161"/>
        <v>153</v>
      </c>
      <c r="P2059">
        <f t="shared" si="162"/>
        <v>138.49</v>
      </c>
      <c r="Q2059" s="10" t="s">
        <v>8329</v>
      </c>
      <c r="R2059" t="s">
        <v>8330</v>
      </c>
      <c r="S2059" s="14">
        <f t="shared" si="163"/>
        <v>41351.76090277778</v>
      </c>
      <c r="T2059" s="14">
        <f t="shared" si="164"/>
        <v>41844.771793981483</v>
      </c>
      <c r="U2059">
        <f t="shared" si="160"/>
        <v>2013</v>
      </c>
    </row>
    <row r="2060" spans="1:21" ht="60" hidden="1" x14ac:dyDescent="0.25">
      <c r="A2060">
        <v>2057</v>
      </c>
      <c r="B2060" s="3" t="s">
        <v>2058</v>
      </c>
      <c r="C2060" s="3" t="s">
        <v>6167</v>
      </c>
      <c r="D2060" s="6">
        <v>15000</v>
      </c>
      <c r="E2060" s="8">
        <v>30334.83</v>
      </c>
      <c r="F2060" t="s">
        <v>8218</v>
      </c>
      <c r="G2060" t="s">
        <v>8224</v>
      </c>
      <c r="H2060" t="s">
        <v>8246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8293</v>
      </c>
      <c r="O2060">
        <f t="shared" si="161"/>
        <v>202</v>
      </c>
      <c r="P2060">
        <f t="shared" si="162"/>
        <v>45.55</v>
      </c>
      <c r="Q2060" s="10" t="s">
        <v>8329</v>
      </c>
      <c r="R2060" t="s">
        <v>8330</v>
      </c>
      <c r="S2060" s="14">
        <f t="shared" si="163"/>
        <v>42396.494583333333</v>
      </c>
      <c r="T2060" s="14">
        <f t="shared" si="164"/>
        <v>42115.853888888887</v>
      </c>
      <c r="U2060">
        <f t="shared" si="160"/>
        <v>2016</v>
      </c>
    </row>
    <row r="2061" spans="1:21" ht="30" hidden="1" x14ac:dyDescent="0.25">
      <c r="A2061">
        <v>2058</v>
      </c>
      <c r="B2061" s="3" t="s">
        <v>2059</v>
      </c>
      <c r="C2061" s="3" t="s">
        <v>6168</v>
      </c>
      <c r="D2061" s="6">
        <v>2560</v>
      </c>
      <c r="E2061" s="8">
        <v>4308</v>
      </c>
      <c r="F2061" t="s">
        <v>8218</v>
      </c>
      <c r="G2061" t="s">
        <v>8224</v>
      </c>
      <c r="H2061" t="s">
        <v>8246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8293</v>
      </c>
      <c r="O2061">
        <f t="shared" si="161"/>
        <v>168</v>
      </c>
      <c r="P2061">
        <f t="shared" si="162"/>
        <v>10.51</v>
      </c>
      <c r="Q2061" s="10" t="s">
        <v>8329</v>
      </c>
      <c r="R2061" t="s">
        <v>8330</v>
      </c>
      <c r="S2061" s="14">
        <f t="shared" si="163"/>
        <v>42026.370717592596</v>
      </c>
      <c r="T2061" s="14">
        <f t="shared" si="164"/>
        <v>42633.841608796298</v>
      </c>
      <c r="U2061">
        <f t="shared" si="160"/>
        <v>2015</v>
      </c>
    </row>
    <row r="2062" spans="1:21" ht="60" hidden="1" x14ac:dyDescent="0.25">
      <c r="A2062">
        <v>2059</v>
      </c>
      <c r="B2062" s="3" t="s">
        <v>2060</v>
      </c>
      <c r="C2062" s="3" t="s">
        <v>6169</v>
      </c>
      <c r="D2062" s="6">
        <v>30000</v>
      </c>
      <c r="E2062" s="8">
        <v>43037</v>
      </c>
      <c r="F2062" t="s">
        <v>8218</v>
      </c>
      <c r="G2062" t="s">
        <v>8223</v>
      </c>
      <c r="H2062" t="s">
        <v>8245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8293</v>
      </c>
      <c r="O2062">
        <f t="shared" si="161"/>
        <v>143</v>
      </c>
      <c r="P2062">
        <f t="shared" si="162"/>
        <v>114.77</v>
      </c>
      <c r="Q2062" s="10" t="s">
        <v>8329</v>
      </c>
      <c r="R2062" t="s">
        <v>8330</v>
      </c>
      <c r="S2062" s="14">
        <f t="shared" si="163"/>
        <v>42361.602476851855</v>
      </c>
      <c r="T2062" s="14">
        <f t="shared" si="164"/>
        <v>42340.972118055557</v>
      </c>
      <c r="U2062">
        <f t="shared" si="160"/>
        <v>2015</v>
      </c>
    </row>
    <row r="2063" spans="1:21" ht="60" hidden="1" x14ac:dyDescent="0.25">
      <c r="A2063">
        <v>2060</v>
      </c>
      <c r="B2063" s="3" t="s">
        <v>2061</v>
      </c>
      <c r="C2063" s="3" t="s">
        <v>6170</v>
      </c>
      <c r="D2063" s="6">
        <v>25000</v>
      </c>
      <c r="E2063" s="8">
        <v>49100</v>
      </c>
      <c r="F2063" t="s">
        <v>8218</v>
      </c>
      <c r="G2063" t="s">
        <v>8223</v>
      </c>
      <c r="H2063" t="s">
        <v>8245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8293</v>
      </c>
      <c r="O2063">
        <f t="shared" si="161"/>
        <v>196</v>
      </c>
      <c r="P2063">
        <f t="shared" si="162"/>
        <v>36</v>
      </c>
      <c r="Q2063" s="10" t="s">
        <v>8329</v>
      </c>
      <c r="R2063" t="s">
        <v>8330</v>
      </c>
      <c r="S2063" s="14">
        <f t="shared" si="163"/>
        <v>41783.642939814818</v>
      </c>
      <c r="T2063" s="14">
        <f t="shared" si="164"/>
        <v>42519.6565162037</v>
      </c>
      <c r="U2063">
        <f t="shared" si="160"/>
        <v>2014</v>
      </c>
    </row>
    <row r="2064" spans="1:21" ht="60" hidden="1" x14ac:dyDescent="0.25">
      <c r="A2064">
        <v>2061</v>
      </c>
      <c r="B2064" s="3" t="s">
        <v>2062</v>
      </c>
      <c r="C2064" s="3" t="s">
        <v>6171</v>
      </c>
      <c r="D2064" s="6">
        <v>5000</v>
      </c>
      <c r="E2064" s="8">
        <v>5396</v>
      </c>
      <c r="F2064" t="s">
        <v>8218</v>
      </c>
      <c r="G2064" t="s">
        <v>8223</v>
      </c>
      <c r="H2064" t="s">
        <v>8245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8293</v>
      </c>
      <c r="O2064">
        <f t="shared" si="161"/>
        <v>108</v>
      </c>
      <c r="P2064">
        <f t="shared" si="162"/>
        <v>154.16999999999999</v>
      </c>
      <c r="Q2064" s="10" t="s">
        <v>8329</v>
      </c>
      <c r="R2064" t="s">
        <v>8330</v>
      </c>
      <c r="S2064" s="14">
        <f t="shared" si="163"/>
        <v>42705.764513888891</v>
      </c>
      <c r="T2064" s="14">
        <f t="shared" si="164"/>
        <v>42600.278749999998</v>
      </c>
      <c r="U2064">
        <f t="shared" si="160"/>
        <v>2016</v>
      </c>
    </row>
    <row r="2065" spans="1:21" ht="60" hidden="1" x14ac:dyDescent="0.25">
      <c r="A2065">
        <v>2062</v>
      </c>
      <c r="B2065" s="3" t="s">
        <v>2063</v>
      </c>
      <c r="C2065" s="3" t="s">
        <v>6172</v>
      </c>
      <c r="D2065" s="6">
        <v>100000</v>
      </c>
      <c r="E2065" s="8">
        <v>114977</v>
      </c>
      <c r="F2065" t="s">
        <v>8218</v>
      </c>
      <c r="G2065" t="s">
        <v>8231</v>
      </c>
      <c r="H2065" t="s">
        <v>8252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8293</v>
      </c>
      <c r="O2065">
        <f t="shared" si="161"/>
        <v>115</v>
      </c>
      <c r="P2065">
        <f t="shared" si="162"/>
        <v>566.39</v>
      </c>
      <c r="Q2065" s="10" t="s">
        <v>8329</v>
      </c>
      <c r="R2065" t="s">
        <v>8330</v>
      </c>
      <c r="S2065" s="14">
        <f t="shared" si="163"/>
        <v>42423.3830787037</v>
      </c>
      <c r="T2065" s="14">
        <f t="shared" si="164"/>
        <v>42467.581388888888</v>
      </c>
      <c r="U2065">
        <f t="shared" si="160"/>
        <v>2016</v>
      </c>
    </row>
    <row r="2066" spans="1:21" ht="45" hidden="1" x14ac:dyDescent="0.25">
      <c r="A2066">
        <v>2063</v>
      </c>
      <c r="B2066" s="3" t="s">
        <v>2064</v>
      </c>
      <c r="C2066" s="3" t="s">
        <v>6173</v>
      </c>
      <c r="D2066" s="6">
        <v>4000</v>
      </c>
      <c r="E2066" s="8">
        <v>5922</v>
      </c>
      <c r="F2066" t="s">
        <v>8218</v>
      </c>
      <c r="G2066" t="s">
        <v>8235</v>
      </c>
      <c r="H2066" t="s">
        <v>8248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8293</v>
      </c>
      <c r="O2066">
        <f t="shared" si="161"/>
        <v>148</v>
      </c>
      <c r="P2066">
        <f t="shared" si="162"/>
        <v>120.86</v>
      </c>
      <c r="Q2066" s="10" t="s">
        <v>8329</v>
      </c>
      <c r="R2066" t="s">
        <v>8330</v>
      </c>
      <c r="S2066" s="14">
        <f t="shared" si="163"/>
        <v>42472.73265046296</v>
      </c>
      <c r="T2066" s="14">
        <f t="shared" si="164"/>
        <v>42087.668032407411</v>
      </c>
      <c r="U2066">
        <f t="shared" si="160"/>
        <v>2016</v>
      </c>
    </row>
    <row r="2067" spans="1:21" ht="60" hidden="1" x14ac:dyDescent="0.25">
      <c r="A2067">
        <v>2064</v>
      </c>
      <c r="B2067" s="3" t="s">
        <v>2065</v>
      </c>
      <c r="C2067" s="3" t="s">
        <v>6174</v>
      </c>
      <c r="D2067" s="6">
        <v>261962</v>
      </c>
      <c r="E2067" s="8">
        <v>500784.27</v>
      </c>
      <c r="F2067" t="s">
        <v>8218</v>
      </c>
      <c r="G2067" t="s">
        <v>8223</v>
      </c>
      <c r="H2067" t="s">
        <v>8245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8293</v>
      </c>
      <c r="O2067">
        <f t="shared" si="161"/>
        <v>191</v>
      </c>
      <c r="P2067">
        <f t="shared" si="162"/>
        <v>86.16</v>
      </c>
      <c r="Q2067" s="10" t="s">
        <v>8329</v>
      </c>
      <c r="R2067" t="s">
        <v>8330</v>
      </c>
      <c r="S2067" s="14">
        <f t="shared" si="163"/>
        <v>41389.364849537036</v>
      </c>
      <c r="T2067" s="14">
        <f t="shared" si="164"/>
        <v>42466.826180555552</v>
      </c>
      <c r="U2067">
        <f t="shared" si="160"/>
        <v>2013</v>
      </c>
    </row>
    <row r="2068" spans="1:21" ht="60" hidden="1" x14ac:dyDescent="0.25">
      <c r="A2068">
        <v>2065</v>
      </c>
      <c r="B2068" s="3" t="s">
        <v>2066</v>
      </c>
      <c r="C2068" s="3" t="s">
        <v>6175</v>
      </c>
      <c r="D2068" s="6">
        <v>40000</v>
      </c>
      <c r="E2068" s="8">
        <v>79686.05</v>
      </c>
      <c r="F2068" t="s">
        <v>8218</v>
      </c>
      <c r="G2068" t="s">
        <v>8224</v>
      </c>
      <c r="H2068" t="s">
        <v>8246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8293</v>
      </c>
      <c r="O2068">
        <f t="shared" si="161"/>
        <v>199</v>
      </c>
      <c r="P2068">
        <f t="shared" si="162"/>
        <v>51.21</v>
      </c>
      <c r="Q2068" s="10" t="s">
        <v>8329</v>
      </c>
      <c r="R2068" t="s">
        <v>8330</v>
      </c>
      <c r="S2068" s="14">
        <f t="shared" si="163"/>
        <v>41603.333668981482</v>
      </c>
      <c r="T2068" s="14">
        <f t="shared" si="164"/>
        <v>41450.681574074071</v>
      </c>
      <c r="U2068">
        <f t="shared" si="160"/>
        <v>2013</v>
      </c>
    </row>
    <row r="2069" spans="1:21" ht="45" hidden="1" x14ac:dyDescent="0.25">
      <c r="A2069">
        <v>2066</v>
      </c>
      <c r="B2069" s="3" t="s">
        <v>2067</v>
      </c>
      <c r="C2069" s="3" t="s">
        <v>6176</v>
      </c>
      <c r="D2069" s="6">
        <v>2000</v>
      </c>
      <c r="E2069" s="8">
        <v>4372</v>
      </c>
      <c r="F2069" t="s">
        <v>8218</v>
      </c>
      <c r="G2069" t="s">
        <v>8223</v>
      </c>
      <c r="H2069" t="s">
        <v>8245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8293</v>
      </c>
      <c r="O2069">
        <f t="shared" si="161"/>
        <v>219</v>
      </c>
      <c r="P2069">
        <f t="shared" si="162"/>
        <v>67.260000000000005</v>
      </c>
      <c r="Q2069" s="10" t="s">
        <v>8329</v>
      </c>
      <c r="R2069" t="s">
        <v>8330</v>
      </c>
      <c r="S2069" s="14">
        <f t="shared" si="163"/>
        <v>41844.771793981483</v>
      </c>
      <c r="T2069" s="14">
        <f t="shared" si="164"/>
        <v>41803.880659722221</v>
      </c>
      <c r="U2069">
        <f t="shared" si="160"/>
        <v>2014</v>
      </c>
    </row>
    <row r="2070" spans="1:21" ht="45" hidden="1" x14ac:dyDescent="0.25">
      <c r="A2070">
        <v>2067</v>
      </c>
      <c r="B2070" s="3" t="s">
        <v>2068</v>
      </c>
      <c r="C2070" s="3" t="s">
        <v>6177</v>
      </c>
      <c r="D2070" s="6">
        <v>495</v>
      </c>
      <c r="E2070" s="8">
        <v>628</v>
      </c>
      <c r="F2070" t="s">
        <v>8218</v>
      </c>
      <c r="G2070" t="s">
        <v>8224</v>
      </c>
      <c r="H2070" t="s">
        <v>8246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8293</v>
      </c>
      <c r="O2070">
        <f t="shared" si="161"/>
        <v>127</v>
      </c>
      <c r="P2070">
        <f t="shared" si="162"/>
        <v>62.8</v>
      </c>
      <c r="Q2070" s="10" t="s">
        <v>8329</v>
      </c>
      <c r="R2070" t="s">
        <v>8330</v>
      </c>
      <c r="S2070" s="14">
        <f t="shared" si="163"/>
        <v>42115.853888888887</v>
      </c>
      <c r="T2070" s="14">
        <f t="shared" si="164"/>
        <v>42103.042546296296</v>
      </c>
      <c r="U2070">
        <f t="shared" si="160"/>
        <v>2015</v>
      </c>
    </row>
    <row r="2071" spans="1:21" ht="60" hidden="1" x14ac:dyDescent="0.25">
      <c r="A2071">
        <v>2068</v>
      </c>
      <c r="B2071" s="3" t="s">
        <v>2069</v>
      </c>
      <c r="C2071" s="3" t="s">
        <v>6178</v>
      </c>
      <c r="D2071" s="6">
        <v>25000</v>
      </c>
      <c r="E2071" s="8">
        <v>26305.97</v>
      </c>
      <c r="F2071" t="s">
        <v>8218</v>
      </c>
      <c r="G2071" t="s">
        <v>8223</v>
      </c>
      <c r="H2071" t="s">
        <v>8245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8293</v>
      </c>
      <c r="O2071">
        <f t="shared" si="161"/>
        <v>105</v>
      </c>
      <c r="P2071">
        <f t="shared" si="162"/>
        <v>346.13</v>
      </c>
      <c r="Q2071" s="10" t="s">
        <v>8329</v>
      </c>
      <c r="R2071" t="s">
        <v>8330</v>
      </c>
      <c r="S2071" s="14">
        <f t="shared" si="163"/>
        <v>42633.841608796298</v>
      </c>
      <c r="T2071" s="14">
        <f t="shared" si="164"/>
        <v>42692.771493055552</v>
      </c>
      <c r="U2071">
        <f t="shared" si="160"/>
        <v>2016</v>
      </c>
    </row>
    <row r="2072" spans="1:21" ht="60" hidden="1" x14ac:dyDescent="0.25">
      <c r="A2072">
        <v>2069</v>
      </c>
      <c r="B2072" s="3" t="s">
        <v>2070</v>
      </c>
      <c r="C2072" s="3" t="s">
        <v>6179</v>
      </c>
      <c r="D2072" s="6">
        <v>50000</v>
      </c>
      <c r="E2072" s="8">
        <v>64203.33</v>
      </c>
      <c r="F2072" t="s">
        <v>8218</v>
      </c>
      <c r="G2072" t="s">
        <v>8223</v>
      </c>
      <c r="H2072" t="s">
        <v>8245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8293</v>
      </c>
      <c r="O2072">
        <f t="shared" si="161"/>
        <v>128</v>
      </c>
      <c r="P2072">
        <f t="shared" si="162"/>
        <v>244.12</v>
      </c>
      <c r="Q2072" s="10" t="s">
        <v>8329</v>
      </c>
      <c r="R2072" t="s">
        <v>8330</v>
      </c>
      <c r="S2072" s="14">
        <f t="shared" si="163"/>
        <v>42340.972118055557</v>
      </c>
      <c r="T2072" s="14">
        <f t="shared" si="164"/>
        <v>42150.71056712963</v>
      </c>
      <c r="U2072">
        <f t="shared" si="160"/>
        <v>2015</v>
      </c>
    </row>
    <row r="2073" spans="1:21" ht="60" hidden="1" x14ac:dyDescent="0.25">
      <c r="A2073">
        <v>2070</v>
      </c>
      <c r="B2073" s="3" t="s">
        <v>2071</v>
      </c>
      <c r="C2073" s="3" t="s">
        <v>6180</v>
      </c>
      <c r="D2073" s="6">
        <v>125000</v>
      </c>
      <c r="E2073" s="8">
        <v>396659</v>
      </c>
      <c r="F2073" t="s">
        <v>8218</v>
      </c>
      <c r="G2073" t="s">
        <v>8235</v>
      </c>
      <c r="H2073" t="s">
        <v>8248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8293</v>
      </c>
      <c r="O2073">
        <f t="shared" si="161"/>
        <v>317</v>
      </c>
      <c r="P2073">
        <f t="shared" si="162"/>
        <v>259.25</v>
      </c>
      <c r="Q2073" s="10" t="s">
        <v>8329</v>
      </c>
      <c r="R2073" t="s">
        <v>8330</v>
      </c>
      <c r="S2073" s="14">
        <f t="shared" si="163"/>
        <v>42519.6565162037</v>
      </c>
      <c r="T2073" s="14">
        <f t="shared" si="164"/>
        <v>42289.957175925927</v>
      </c>
      <c r="U2073">
        <f t="shared" si="160"/>
        <v>2016</v>
      </c>
    </row>
    <row r="2074" spans="1:21" ht="60" hidden="1" x14ac:dyDescent="0.25">
      <c r="A2074">
        <v>2071</v>
      </c>
      <c r="B2074" s="3" t="s">
        <v>2072</v>
      </c>
      <c r="C2074" s="3" t="s">
        <v>6181</v>
      </c>
      <c r="D2074" s="6">
        <v>20000</v>
      </c>
      <c r="E2074" s="8">
        <v>56146</v>
      </c>
      <c r="F2074" t="s">
        <v>8218</v>
      </c>
      <c r="G2074" t="s">
        <v>8223</v>
      </c>
      <c r="H2074" t="s">
        <v>8245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8293</v>
      </c>
      <c r="O2074">
        <f t="shared" si="161"/>
        <v>281</v>
      </c>
      <c r="P2074">
        <f t="shared" si="162"/>
        <v>201.96</v>
      </c>
      <c r="Q2074" s="10" t="s">
        <v>8329</v>
      </c>
      <c r="R2074" t="s">
        <v>8330</v>
      </c>
      <c r="S2074" s="14">
        <f t="shared" si="163"/>
        <v>42600.278749999998</v>
      </c>
      <c r="T2074" s="14">
        <f t="shared" si="164"/>
        <v>41004.156886574077</v>
      </c>
      <c r="U2074">
        <f t="shared" si="160"/>
        <v>2016</v>
      </c>
    </row>
    <row r="2075" spans="1:21" ht="60" hidden="1" x14ac:dyDescent="0.25">
      <c r="A2075">
        <v>2072</v>
      </c>
      <c r="B2075" s="3" t="s">
        <v>2073</v>
      </c>
      <c r="C2075" s="3" t="s">
        <v>6182</v>
      </c>
      <c r="D2075" s="6">
        <v>71500</v>
      </c>
      <c r="E2075" s="8">
        <v>79173</v>
      </c>
      <c r="F2075" t="s">
        <v>8218</v>
      </c>
      <c r="G2075" t="s">
        <v>8223</v>
      </c>
      <c r="H2075" t="s">
        <v>8245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8293</v>
      </c>
      <c r="O2075">
        <f t="shared" si="161"/>
        <v>111</v>
      </c>
      <c r="P2075">
        <f t="shared" si="162"/>
        <v>226.21</v>
      </c>
      <c r="Q2075" s="10" t="s">
        <v>8329</v>
      </c>
      <c r="R2075" t="s">
        <v>8330</v>
      </c>
      <c r="S2075" s="14">
        <f t="shared" si="163"/>
        <v>42467.581388888888</v>
      </c>
      <c r="T2075" s="14">
        <f t="shared" si="164"/>
        <v>40811.120324074072</v>
      </c>
      <c r="U2075">
        <f t="shared" si="160"/>
        <v>2016</v>
      </c>
    </row>
    <row r="2076" spans="1:21" ht="60" hidden="1" x14ac:dyDescent="0.25">
      <c r="A2076">
        <v>2073</v>
      </c>
      <c r="B2076" s="3" t="s">
        <v>2074</v>
      </c>
      <c r="C2076" s="3" t="s">
        <v>6183</v>
      </c>
      <c r="D2076" s="6">
        <v>100000</v>
      </c>
      <c r="E2076" s="8">
        <v>152604.29999999999</v>
      </c>
      <c r="F2076" t="s">
        <v>8218</v>
      </c>
      <c r="G2076" t="s">
        <v>8223</v>
      </c>
      <c r="H2076" t="s">
        <v>8245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8293</v>
      </c>
      <c r="O2076">
        <f t="shared" si="161"/>
        <v>153</v>
      </c>
      <c r="P2076">
        <f t="shared" si="162"/>
        <v>324.69</v>
      </c>
      <c r="Q2076" s="10" t="s">
        <v>8329</v>
      </c>
      <c r="R2076" t="s">
        <v>8330</v>
      </c>
      <c r="S2076" s="14">
        <f t="shared" si="163"/>
        <v>42087.668032407411</v>
      </c>
      <c r="T2076" s="14">
        <f t="shared" si="164"/>
        <v>41034.72216435185</v>
      </c>
      <c r="U2076">
        <f t="shared" si="160"/>
        <v>2015</v>
      </c>
    </row>
    <row r="2077" spans="1:21" ht="30" hidden="1" x14ac:dyDescent="0.25">
      <c r="A2077">
        <v>2074</v>
      </c>
      <c r="B2077" s="3" t="s">
        <v>2075</v>
      </c>
      <c r="C2077" s="3" t="s">
        <v>6184</v>
      </c>
      <c r="D2077" s="6">
        <v>600</v>
      </c>
      <c r="E2077" s="8">
        <v>615</v>
      </c>
      <c r="F2077" t="s">
        <v>8218</v>
      </c>
      <c r="G2077" t="s">
        <v>8223</v>
      </c>
      <c r="H2077" t="s">
        <v>8245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8293</v>
      </c>
      <c r="O2077">
        <f t="shared" si="161"/>
        <v>103</v>
      </c>
      <c r="P2077">
        <f t="shared" si="162"/>
        <v>205</v>
      </c>
      <c r="Q2077" s="10" t="s">
        <v>8329</v>
      </c>
      <c r="R2077" t="s">
        <v>8330</v>
      </c>
      <c r="S2077" s="14">
        <f t="shared" si="163"/>
        <v>42466.826180555552</v>
      </c>
      <c r="T2077" s="14">
        <f t="shared" si="164"/>
        <v>41731.833124999997</v>
      </c>
      <c r="U2077">
        <f t="shared" si="160"/>
        <v>2016</v>
      </c>
    </row>
    <row r="2078" spans="1:21" ht="45" hidden="1" x14ac:dyDescent="0.25">
      <c r="A2078">
        <v>2075</v>
      </c>
      <c r="B2078" s="3" t="s">
        <v>2076</v>
      </c>
      <c r="C2078" s="3" t="s">
        <v>6185</v>
      </c>
      <c r="D2078" s="6">
        <v>9999</v>
      </c>
      <c r="E2078" s="8">
        <v>167820.6</v>
      </c>
      <c r="F2078" t="s">
        <v>8218</v>
      </c>
      <c r="G2078" t="s">
        <v>8223</v>
      </c>
      <c r="H2078" t="s">
        <v>8245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8293</v>
      </c>
      <c r="O2078">
        <f t="shared" si="161"/>
        <v>1678</v>
      </c>
      <c r="P2078">
        <f t="shared" si="162"/>
        <v>20.47</v>
      </c>
      <c r="Q2078" s="10" t="s">
        <v>8329</v>
      </c>
      <c r="R2078" t="s">
        <v>8330</v>
      </c>
      <c r="S2078" s="14">
        <f t="shared" si="163"/>
        <v>41450.681574074071</v>
      </c>
      <c r="T2078" s="14">
        <f t="shared" si="164"/>
        <v>41075.835497685184</v>
      </c>
      <c r="U2078">
        <f t="shared" si="160"/>
        <v>2013</v>
      </c>
    </row>
    <row r="2079" spans="1:21" ht="30" hidden="1" x14ac:dyDescent="0.25">
      <c r="A2079">
        <v>2076</v>
      </c>
      <c r="B2079" s="3" t="s">
        <v>2077</v>
      </c>
      <c r="C2079" s="3" t="s">
        <v>6186</v>
      </c>
      <c r="D2079" s="6">
        <v>179000</v>
      </c>
      <c r="E2079" s="8">
        <v>972594.99</v>
      </c>
      <c r="F2079" t="s">
        <v>8218</v>
      </c>
      <c r="G2079" t="s">
        <v>8224</v>
      </c>
      <c r="H2079" t="s">
        <v>8246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8293</v>
      </c>
      <c r="O2079">
        <f t="shared" si="161"/>
        <v>543</v>
      </c>
      <c r="P2079">
        <f t="shared" si="162"/>
        <v>116.35</v>
      </c>
      <c r="Q2079" s="10" t="s">
        <v>8329</v>
      </c>
      <c r="R2079" t="s">
        <v>8330</v>
      </c>
      <c r="S2079" s="14">
        <f t="shared" si="163"/>
        <v>41803.880659722221</v>
      </c>
      <c r="T2079" s="14">
        <f t="shared" si="164"/>
        <v>40860.67050925926</v>
      </c>
      <c r="U2079">
        <f t="shared" si="160"/>
        <v>2014</v>
      </c>
    </row>
    <row r="2080" spans="1:21" ht="45" hidden="1" x14ac:dyDescent="0.25">
      <c r="A2080">
        <v>2077</v>
      </c>
      <c r="B2080" s="3" t="s">
        <v>2078</v>
      </c>
      <c r="C2080" s="3" t="s">
        <v>6187</v>
      </c>
      <c r="D2080" s="6">
        <v>50000</v>
      </c>
      <c r="E2080" s="8">
        <v>57754</v>
      </c>
      <c r="F2080" t="s">
        <v>8218</v>
      </c>
      <c r="G2080" t="s">
        <v>8223</v>
      </c>
      <c r="H2080" t="s">
        <v>8245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8293</v>
      </c>
      <c r="O2080">
        <f t="shared" si="161"/>
        <v>116</v>
      </c>
      <c r="P2080">
        <f t="shared" si="162"/>
        <v>307.2</v>
      </c>
      <c r="Q2080" s="10" t="s">
        <v>8329</v>
      </c>
      <c r="R2080" t="s">
        <v>8330</v>
      </c>
      <c r="S2080" s="14">
        <f t="shared" si="163"/>
        <v>42103.042546296296</v>
      </c>
      <c r="T2080" s="14">
        <f t="shared" si="164"/>
        <v>40764.204375000001</v>
      </c>
      <c r="U2080">
        <f t="shared" si="160"/>
        <v>2015</v>
      </c>
    </row>
    <row r="2081" spans="1:21" ht="45" hidden="1" x14ac:dyDescent="0.25">
      <c r="A2081">
        <v>2078</v>
      </c>
      <c r="B2081" s="3" t="s">
        <v>2079</v>
      </c>
      <c r="C2081" s="3" t="s">
        <v>6188</v>
      </c>
      <c r="D2081" s="6">
        <v>20000</v>
      </c>
      <c r="E2081" s="8">
        <v>26241</v>
      </c>
      <c r="F2081" t="s">
        <v>8218</v>
      </c>
      <c r="G2081" t="s">
        <v>8226</v>
      </c>
      <c r="H2081" t="s">
        <v>8248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8293</v>
      </c>
      <c r="O2081">
        <f t="shared" si="161"/>
        <v>131</v>
      </c>
      <c r="P2081">
        <f t="shared" si="162"/>
        <v>546.69000000000005</v>
      </c>
      <c r="Q2081" s="10" t="s">
        <v>8329</v>
      </c>
      <c r="R2081" t="s">
        <v>8330</v>
      </c>
      <c r="S2081" s="14">
        <f t="shared" si="163"/>
        <v>42692.771493055552</v>
      </c>
      <c r="T2081" s="14">
        <f t="shared" si="164"/>
        <v>40395.714722222219</v>
      </c>
      <c r="U2081">
        <f t="shared" si="160"/>
        <v>2016</v>
      </c>
    </row>
    <row r="2082" spans="1:21" ht="60" hidden="1" x14ac:dyDescent="0.25">
      <c r="A2082">
        <v>2079</v>
      </c>
      <c r="B2082" s="3" t="s">
        <v>2080</v>
      </c>
      <c r="C2082" s="3" t="s">
        <v>6189</v>
      </c>
      <c r="D2082" s="6">
        <v>10000</v>
      </c>
      <c r="E2082" s="8">
        <v>28817</v>
      </c>
      <c r="F2082" t="s">
        <v>8218</v>
      </c>
      <c r="G2082" t="s">
        <v>8224</v>
      </c>
      <c r="H2082" t="s">
        <v>8246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8293</v>
      </c>
      <c r="O2082">
        <f t="shared" si="161"/>
        <v>288</v>
      </c>
      <c r="P2082">
        <f t="shared" si="162"/>
        <v>47.47</v>
      </c>
      <c r="Q2082" s="10" t="s">
        <v>8329</v>
      </c>
      <c r="R2082" t="s">
        <v>8330</v>
      </c>
      <c r="S2082" s="14">
        <f t="shared" si="163"/>
        <v>42150.71056712963</v>
      </c>
      <c r="T2082" s="14">
        <f t="shared" si="164"/>
        <v>41453.076319444444</v>
      </c>
      <c r="U2082">
        <f t="shared" si="160"/>
        <v>2015</v>
      </c>
    </row>
    <row r="2083" spans="1:21" ht="60" hidden="1" x14ac:dyDescent="0.25">
      <c r="A2083">
        <v>2080</v>
      </c>
      <c r="B2083" s="3" t="s">
        <v>2081</v>
      </c>
      <c r="C2083" s="3" t="s">
        <v>6190</v>
      </c>
      <c r="D2083" s="6">
        <v>1000</v>
      </c>
      <c r="E2083" s="8">
        <v>5078</v>
      </c>
      <c r="F2083" t="s">
        <v>8218</v>
      </c>
      <c r="G2083" t="s">
        <v>8223</v>
      </c>
      <c r="H2083" t="s">
        <v>8245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8293</v>
      </c>
      <c r="O2083">
        <f t="shared" si="161"/>
        <v>508</v>
      </c>
      <c r="P2083">
        <f t="shared" si="162"/>
        <v>101.56</v>
      </c>
      <c r="Q2083" s="10" t="s">
        <v>8329</v>
      </c>
      <c r="R2083" t="s">
        <v>8330</v>
      </c>
      <c r="S2083" s="14">
        <f t="shared" si="163"/>
        <v>42289.957175925927</v>
      </c>
      <c r="T2083" s="14">
        <f t="shared" si="164"/>
        <v>41299.381423611114</v>
      </c>
      <c r="U2083">
        <f t="shared" si="160"/>
        <v>2015</v>
      </c>
    </row>
    <row r="2084" spans="1:21" ht="60" hidden="1" x14ac:dyDescent="0.25">
      <c r="A2084">
        <v>2081</v>
      </c>
      <c r="B2084" s="3" t="s">
        <v>2082</v>
      </c>
      <c r="C2084" s="3" t="s">
        <v>6191</v>
      </c>
      <c r="D2084" s="6">
        <v>3500</v>
      </c>
      <c r="E2084" s="8">
        <v>4010</v>
      </c>
      <c r="F2084" t="s">
        <v>8218</v>
      </c>
      <c r="G2084" t="s">
        <v>8223</v>
      </c>
      <c r="H2084" t="s">
        <v>8245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8277</v>
      </c>
      <c r="O2084">
        <f t="shared" si="161"/>
        <v>115</v>
      </c>
      <c r="P2084">
        <f t="shared" si="162"/>
        <v>72.91</v>
      </c>
      <c r="Q2084" s="10" t="s">
        <v>8310</v>
      </c>
      <c r="R2084" t="s">
        <v>8311</v>
      </c>
      <c r="S2084" s="14">
        <f t="shared" si="163"/>
        <v>41004.156886574077</v>
      </c>
      <c r="T2084" s="14">
        <f t="shared" si="164"/>
        <v>40555.322662037033</v>
      </c>
      <c r="U2084">
        <f t="shared" si="160"/>
        <v>2012</v>
      </c>
    </row>
    <row r="2085" spans="1:21" ht="60" hidden="1" x14ac:dyDescent="0.25">
      <c r="A2085">
        <v>2082</v>
      </c>
      <c r="B2085" s="3" t="s">
        <v>2083</v>
      </c>
      <c r="C2085" s="3" t="s">
        <v>6192</v>
      </c>
      <c r="D2085" s="6">
        <v>1500</v>
      </c>
      <c r="E2085" s="8">
        <v>1661</v>
      </c>
      <c r="F2085" t="s">
        <v>8218</v>
      </c>
      <c r="G2085" t="s">
        <v>8223</v>
      </c>
      <c r="H2085" t="s">
        <v>8245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8277</v>
      </c>
      <c r="O2085">
        <f t="shared" si="161"/>
        <v>111</v>
      </c>
      <c r="P2085">
        <f t="shared" si="162"/>
        <v>43.71</v>
      </c>
      <c r="Q2085" s="10" t="s">
        <v>8310</v>
      </c>
      <c r="R2085" t="s">
        <v>8311</v>
      </c>
      <c r="S2085" s="14">
        <f t="shared" si="163"/>
        <v>40811.120324074072</v>
      </c>
      <c r="T2085" s="14">
        <f t="shared" si="164"/>
        <v>40763.707546296297</v>
      </c>
      <c r="U2085">
        <f t="shared" si="160"/>
        <v>2011</v>
      </c>
    </row>
    <row r="2086" spans="1:21" ht="60" hidden="1" x14ac:dyDescent="0.25">
      <c r="A2086">
        <v>2083</v>
      </c>
      <c r="B2086" s="3" t="s">
        <v>2084</v>
      </c>
      <c r="C2086" s="3" t="s">
        <v>6193</v>
      </c>
      <c r="D2086" s="6">
        <v>750</v>
      </c>
      <c r="E2086" s="8">
        <v>850</v>
      </c>
      <c r="F2086" t="s">
        <v>8218</v>
      </c>
      <c r="G2086" t="s">
        <v>8223</v>
      </c>
      <c r="H2086" t="s">
        <v>8245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8277</v>
      </c>
      <c r="O2086">
        <f t="shared" si="161"/>
        <v>113</v>
      </c>
      <c r="P2086">
        <f t="shared" si="162"/>
        <v>34</v>
      </c>
      <c r="Q2086" s="10" t="s">
        <v>8310</v>
      </c>
      <c r="R2086" t="s">
        <v>8311</v>
      </c>
      <c r="S2086" s="14">
        <f t="shared" si="163"/>
        <v>41034.72216435185</v>
      </c>
      <c r="T2086" s="14">
        <f t="shared" si="164"/>
        <v>41205.854537037041</v>
      </c>
      <c r="U2086">
        <f t="shared" si="160"/>
        <v>2012</v>
      </c>
    </row>
    <row r="2087" spans="1:21" ht="45" hidden="1" x14ac:dyDescent="0.25">
      <c r="A2087">
        <v>2084</v>
      </c>
      <c r="B2087" s="3" t="s">
        <v>2085</v>
      </c>
      <c r="C2087" s="3" t="s">
        <v>6194</v>
      </c>
      <c r="D2087" s="6">
        <v>3000</v>
      </c>
      <c r="E2087" s="8">
        <v>3250</v>
      </c>
      <c r="F2087" t="s">
        <v>8218</v>
      </c>
      <c r="G2087" t="s">
        <v>8223</v>
      </c>
      <c r="H2087" t="s">
        <v>8245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8277</v>
      </c>
      <c r="O2087">
        <f t="shared" si="161"/>
        <v>108</v>
      </c>
      <c r="P2087">
        <f t="shared" si="162"/>
        <v>70.650000000000006</v>
      </c>
      <c r="Q2087" s="10" t="s">
        <v>8310</v>
      </c>
      <c r="R2087" t="s">
        <v>8311</v>
      </c>
      <c r="S2087" s="14">
        <f t="shared" si="163"/>
        <v>41731.833124999997</v>
      </c>
      <c r="T2087" s="14">
        <f t="shared" si="164"/>
        <v>40939.02002314815</v>
      </c>
      <c r="U2087">
        <f t="shared" si="160"/>
        <v>2014</v>
      </c>
    </row>
    <row r="2088" spans="1:21" ht="60" hidden="1" x14ac:dyDescent="0.25">
      <c r="A2088">
        <v>2085</v>
      </c>
      <c r="B2088" s="3" t="s">
        <v>2086</v>
      </c>
      <c r="C2088" s="3" t="s">
        <v>6195</v>
      </c>
      <c r="D2088" s="6">
        <v>6000</v>
      </c>
      <c r="E2088" s="8">
        <v>7412</v>
      </c>
      <c r="F2088" t="s">
        <v>8218</v>
      </c>
      <c r="G2088" t="s">
        <v>8223</v>
      </c>
      <c r="H2088" t="s">
        <v>8245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8277</v>
      </c>
      <c r="O2088">
        <f t="shared" si="161"/>
        <v>124</v>
      </c>
      <c r="P2088">
        <f t="shared" si="162"/>
        <v>89.3</v>
      </c>
      <c r="Q2088" s="10" t="s">
        <v>8310</v>
      </c>
      <c r="R2088" t="s">
        <v>8311</v>
      </c>
      <c r="S2088" s="14">
        <f t="shared" si="163"/>
        <v>41075.835497685184</v>
      </c>
      <c r="T2088" s="14">
        <f t="shared" si="164"/>
        <v>41192.758506944447</v>
      </c>
      <c r="U2088">
        <f t="shared" si="160"/>
        <v>2012</v>
      </c>
    </row>
    <row r="2089" spans="1:21" ht="45" hidden="1" x14ac:dyDescent="0.25">
      <c r="A2089">
        <v>2086</v>
      </c>
      <c r="B2089" s="3" t="s">
        <v>2087</v>
      </c>
      <c r="C2089" s="3" t="s">
        <v>6196</v>
      </c>
      <c r="D2089" s="6">
        <v>4000</v>
      </c>
      <c r="E2089" s="8">
        <v>4028</v>
      </c>
      <c r="F2089" t="s">
        <v>8218</v>
      </c>
      <c r="G2089" t="s">
        <v>8223</v>
      </c>
      <c r="H2089" t="s">
        <v>8245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8277</v>
      </c>
      <c r="O2089">
        <f t="shared" si="161"/>
        <v>101</v>
      </c>
      <c r="P2089">
        <f t="shared" si="162"/>
        <v>115.09</v>
      </c>
      <c r="Q2089" s="10" t="s">
        <v>8310</v>
      </c>
      <c r="R2089" t="s">
        <v>8311</v>
      </c>
      <c r="S2089" s="14">
        <f t="shared" si="163"/>
        <v>40860.67050925926</v>
      </c>
      <c r="T2089" s="14">
        <f t="shared" si="164"/>
        <v>40818.58489583333</v>
      </c>
      <c r="U2089">
        <f t="shared" si="160"/>
        <v>2011</v>
      </c>
    </row>
    <row r="2090" spans="1:21" ht="60" hidden="1" x14ac:dyDescent="0.25">
      <c r="A2090">
        <v>2087</v>
      </c>
      <c r="B2090" s="3" t="s">
        <v>2088</v>
      </c>
      <c r="C2090" s="3" t="s">
        <v>6197</v>
      </c>
      <c r="D2090" s="6">
        <v>1500</v>
      </c>
      <c r="E2090" s="8">
        <v>1553</v>
      </c>
      <c r="F2090" t="s">
        <v>8218</v>
      </c>
      <c r="G2090" t="s">
        <v>8223</v>
      </c>
      <c r="H2090" t="s">
        <v>8245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8277</v>
      </c>
      <c r="O2090">
        <f t="shared" si="161"/>
        <v>104</v>
      </c>
      <c r="P2090">
        <f t="shared" si="162"/>
        <v>62.12</v>
      </c>
      <c r="Q2090" s="10" t="s">
        <v>8310</v>
      </c>
      <c r="R2090" t="s">
        <v>8311</v>
      </c>
      <c r="S2090" s="14">
        <f t="shared" si="163"/>
        <v>40764.204375000001</v>
      </c>
      <c r="T2090" s="14">
        <f t="shared" si="164"/>
        <v>40946.11383101852</v>
      </c>
      <c r="U2090">
        <f t="shared" si="160"/>
        <v>2011</v>
      </c>
    </row>
    <row r="2091" spans="1:21" ht="60" hidden="1" x14ac:dyDescent="0.25">
      <c r="A2091">
        <v>2088</v>
      </c>
      <c r="B2091" s="3" t="s">
        <v>2089</v>
      </c>
      <c r="C2091" s="3" t="s">
        <v>6198</v>
      </c>
      <c r="D2091" s="6">
        <v>3000</v>
      </c>
      <c r="E2091" s="8">
        <v>3465.32</v>
      </c>
      <c r="F2091" t="s">
        <v>8218</v>
      </c>
      <c r="G2091" t="s">
        <v>8223</v>
      </c>
      <c r="H2091" t="s">
        <v>8245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8277</v>
      </c>
      <c r="O2091">
        <f t="shared" si="161"/>
        <v>116</v>
      </c>
      <c r="P2091">
        <f t="shared" si="162"/>
        <v>46.2</v>
      </c>
      <c r="Q2091" s="10" t="s">
        <v>8310</v>
      </c>
      <c r="R2091" t="s">
        <v>8311</v>
      </c>
      <c r="S2091" s="14">
        <f t="shared" si="163"/>
        <v>40395.714722222219</v>
      </c>
      <c r="T2091" s="14">
        <f t="shared" si="164"/>
        <v>42173.746342592596</v>
      </c>
      <c r="U2091">
        <f t="shared" si="160"/>
        <v>2010</v>
      </c>
    </row>
    <row r="2092" spans="1:21" ht="30" hidden="1" x14ac:dyDescent="0.25">
      <c r="A2092">
        <v>2089</v>
      </c>
      <c r="B2092" s="3" t="s">
        <v>2090</v>
      </c>
      <c r="C2092" s="3" t="s">
        <v>6199</v>
      </c>
      <c r="D2092" s="6">
        <v>2500</v>
      </c>
      <c r="E2092" s="8">
        <v>3010.01</v>
      </c>
      <c r="F2092" t="s">
        <v>8218</v>
      </c>
      <c r="G2092" t="s">
        <v>8223</v>
      </c>
      <c r="H2092" t="s">
        <v>8245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8277</v>
      </c>
      <c r="O2092">
        <f t="shared" si="161"/>
        <v>120</v>
      </c>
      <c r="P2092">
        <f t="shared" si="162"/>
        <v>48.55</v>
      </c>
      <c r="Q2092" s="10" t="s">
        <v>8310</v>
      </c>
      <c r="R2092" t="s">
        <v>8311</v>
      </c>
      <c r="S2092" s="14">
        <f t="shared" si="163"/>
        <v>41453.076319444444</v>
      </c>
      <c r="T2092" s="14">
        <f t="shared" si="164"/>
        <v>41074.834965277776</v>
      </c>
      <c r="U2092">
        <f t="shared" si="160"/>
        <v>2013</v>
      </c>
    </row>
    <row r="2093" spans="1:21" ht="60" hidden="1" x14ac:dyDescent="0.25">
      <c r="A2093">
        <v>2090</v>
      </c>
      <c r="B2093" s="3" t="s">
        <v>2091</v>
      </c>
      <c r="C2093" s="3" t="s">
        <v>6200</v>
      </c>
      <c r="D2093" s="6">
        <v>8000</v>
      </c>
      <c r="E2093" s="8">
        <v>9203.23</v>
      </c>
      <c r="F2093" t="s">
        <v>8218</v>
      </c>
      <c r="G2093" t="s">
        <v>8223</v>
      </c>
      <c r="H2093" t="s">
        <v>8245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8277</v>
      </c>
      <c r="O2093">
        <f t="shared" si="161"/>
        <v>115</v>
      </c>
      <c r="P2093">
        <f t="shared" si="162"/>
        <v>57.52</v>
      </c>
      <c r="Q2093" s="10" t="s">
        <v>8310</v>
      </c>
      <c r="R2093" t="s">
        <v>8311</v>
      </c>
      <c r="S2093" s="14">
        <f t="shared" si="163"/>
        <v>41299.381423611114</v>
      </c>
      <c r="T2093" s="14">
        <f t="shared" si="164"/>
        <v>40892.149467592593</v>
      </c>
      <c r="U2093">
        <f t="shared" si="160"/>
        <v>2013</v>
      </c>
    </row>
    <row r="2094" spans="1:21" ht="60" hidden="1" x14ac:dyDescent="0.25">
      <c r="A2094">
        <v>2091</v>
      </c>
      <c r="B2094" s="3" t="s">
        <v>2092</v>
      </c>
      <c r="C2094" s="3" t="s">
        <v>6201</v>
      </c>
      <c r="D2094" s="6">
        <v>18000</v>
      </c>
      <c r="E2094" s="8">
        <v>21684.2</v>
      </c>
      <c r="F2094" t="s">
        <v>8218</v>
      </c>
      <c r="G2094" t="s">
        <v>8223</v>
      </c>
      <c r="H2094" t="s">
        <v>8245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8277</v>
      </c>
      <c r="O2094">
        <f t="shared" si="161"/>
        <v>120</v>
      </c>
      <c r="P2094">
        <f t="shared" si="162"/>
        <v>88.15</v>
      </c>
      <c r="Q2094" s="10" t="s">
        <v>8310</v>
      </c>
      <c r="R2094" t="s">
        <v>8311</v>
      </c>
      <c r="S2094" s="14">
        <f t="shared" si="163"/>
        <v>40555.322662037033</v>
      </c>
      <c r="T2094" s="14">
        <f t="shared" si="164"/>
        <v>40638.868611111109</v>
      </c>
      <c r="U2094">
        <f t="shared" si="160"/>
        <v>2011</v>
      </c>
    </row>
    <row r="2095" spans="1:21" ht="45" hidden="1" x14ac:dyDescent="0.25">
      <c r="A2095">
        <v>2092</v>
      </c>
      <c r="B2095" s="3" t="s">
        <v>2093</v>
      </c>
      <c r="C2095" s="3" t="s">
        <v>6202</v>
      </c>
      <c r="D2095" s="6">
        <v>6000</v>
      </c>
      <c r="E2095" s="8">
        <v>6077</v>
      </c>
      <c r="F2095" t="s">
        <v>8218</v>
      </c>
      <c r="G2095" t="s">
        <v>8223</v>
      </c>
      <c r="H2095" t="s">
        <v>8245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8277</v>
      </c>
      <c r="O2095">
        <f t="shared" si="161"/>
        <v>101</v>
      </c>
      <c r="P2095">
        <f t="shared" si="162"/>
        <v>110.49</v>
      </c>
      <c r="Q2095" s="10" t="s">
        <v>8310</v>
      </c>
      <c r="R2095" t="s">
        <v>8311</v>
      </c>
      <c r="S2095" s="14">
        <f t="shared" si="163"/>
        <v>40763.707546296297</v>
      </c>
      <c r="T2095" s="14">
        <f t="shared" si="164"/>
        <v>41192.754942129628</v>
      </c>
      <c r="U2095">
        <f t="shared" si="160"/>
        <v>2011</v>
      </c>
    </row>
    <row r="2096" spans="1:21" ht="45" hidden="1" x14ac:dyDescent="0.25">
      <c r="A2096">
        <v>2093</v>
      </c>
      <c r="B2096" s="3" t="s">
        <v>2094</v>
      </c>
      <c r="C2096" s="3" t="s">
        <v>6203</v>
      </c>
      <c r="D2096" s="6">
        <v>1500</v>
      </c>
      <c r="E2096" s="8">
        <v>1537</v>
      </c>
      <c r="F2096" t="s">
        <v>8218</v>
      </c>
      <c r="G2096" t="s">
        <v>8223</v>
      </c>
      <c r="H2096" t="s">
        <v>8245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8277</v>
      </c>
      <c r="O2096">
        <f t="shared" si="161"/>
        <v>102</v>
      </c>
      <c r="P2096">
        <f t="shared" si="162"/>
        <v>66.83</v>
      </c>
      <c r="Q2096" s="10" t="s">
        <v>8310</v>
      </c>
      <c r="R2096" t="s">
        <v>8311</v>
      </c>
      <c r="S2096" s="14">
        <f t="shared" si="163"/>
        <v>41205.854537037041</v>
      </c>
      <c r="T2096" s="14">
        <f t="shared" si="164"/>
        <v>41394.074467592596</v>
      </c>
      <c r="U2096">
        <f t="shared" si="160"/>
        <v>2012</v>
      </c>
    </row>
    <row r="2097" spans="1:21" ht="60" hidden="1" x14ac:dyDescent="0.25">
      <c r="A2097">
        <v>2094</v>
      </c>
      <c r="B2097" s="3" t="s">
        <v>2095</v>
      </c>
      <c r="C2097" s="3" t="s">
        <v>6204</v>
      </c>
      <c r="D2097" s="6">
        <v>3500</v>
      </c>
      <c r="E2097" s="8">
        <v>4219</v>
      </c>
      <c r="F2097" t="s">
        <v>8218</v>
      </c>
      <c r="G2097" t="s">
        <v>8223</v>
      </c>
      <c r="H2097" t="s">
        <v>8245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8277</v>
      </c>
      <c r="O2097">
        <f t="shared" si="161"/>
        <v>121</v>
      </c>
      <c r="P2097">
        <f t="shared" si="162"/>
        <v>58.6</v>
      </c>
      <c r="Q2097" s="10" t="s">
        <v>8310</v>
      </c>
      <c r="R2097" t="s">
        <v>8311</v>
      </c>
      <c r="S2097" s="14">
        <f t="shared" si="163"/>
        <v>40939.02002314815</v>
      </c>
      <c r="T2097" s="14">
        <f t="shared" si="164"/>
        <v>41951.788807870369</v>
      </c>
      <c r="U2097">
        <f t="shared" si="160"/>
        <v>2012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10" t="s">
        <v>8310</v>
      </c>
      <c r="R2098" t="s">
        <v>8311</v>
      </c>
      <c r="S2098" s="14">
        <f t="shared" si="163"/>
        <v>41192.758506944447</v>
      </c>
      <c r="T2098" s="14">
        <f t="shared" si="164"/>
        <v>41270.21497685185</v>
      </c>
      <c r="U2098">
        <f t="shared" si="160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10" t="s">
        <v>8310</v>
      </c>
      <c r="R2099" t="s">
        <v>8311</v>
      </c>
      <c r="S2099" s="14">
        <f t="shared" si="163"/>
        <v>40818.58489583333</v>
      </c>
      <c r="T2099" s="14">
        <f t="shared" si="164"/>
        <v>41934.71056712963</v>
      </c>
      <c r="U2099">
        <f t="shared" si="160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10" t="s">
        <v>8310</v>
      </c>
      <c r="R2100" t="s">
        <v>8311</v>
      </c>
      <c r="S2100" s="14">
        <f t="shared" si="163"/>
        <v>40946.11383101852</v>
      </c>
      <c r="T2100" s="14">
        <f t="shared" si="164"/>
        <v>41135.175694444442</v>
      </c>
      <c r="U2100">
        <f t="shared" si="160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10" t="s">
        <v>8310</v>
      </c>
      <c r="R2101" t="s">
        <v>8311</v>
      </c>
      <c r="S2101" s="14">
        <f t="shared" si="163"/>
        <v>42173.746342592596</v>
      </c>
      <c r="T2101" s="14">
        <f t="shared" si="164"/>
        <v>42160.708530092597</v>
      </c>
      <c r="U2101">
        <f t="shared" si="160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10" t="s">
        <v>8310</v>
      </c>
      <c r="R2102" t="s">
        <v>8311</v>
      </c>
      <c r="S2102" s="14">
        <f t="shared" si="163"/>
        <v>41074.834965277776</v>
      </c>
      <c r="T2102" s="14">
        <f t="shared" si="164"/>
        <v>41759.670937499999</v>
      </c>
      <c r="U2102">
        <f t="shared" si="160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10" t="s">
        <v>8310</v>
      </c>
      <c r="R2103" t="s">
        <v>8311</v>
      </c>
      <c r="S2103" s="14">
        <f t="shared" si="163"/>
        <v>40892.149467592593</v>
      </c>
      <c r="T2103" s="14">
        <f t="shared" si="164"/>
        <v>40703.197048611109</v>
      </c>
      <c r="U2103">
        <f t="shared" si="160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10" t="s">
        <v>8310</v>
      </c>
      <c r="R2104" t="s">
        <v>8311</v>
      </c>
      <c r="S2104" s="14">
        <f t="shared" si="163"/>
        <v>40638.868611111109</v>
      </c>
      <c r="T2104" s="14">
        <f t="shared" si="164"/>
        <v>41365.928159722222</v>
      </c>
      <c r="U2104">
        <f t="shared" si="160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10" t="s">
        <v>8310</v>
      </c>
      <c r="R2105" t="s">
        <v>8311</v>
      </c>
      <c r="S2105" s="14">
        <f t="shared" si="163"/>
        <v>41192.754942129628</v>
      </c>
      <c r="T2105" s="14">
        <f t="shared" si="164"/>
        <v>41870.86546296296</v>
      </c>
      <c r="U2105">
        <f t="shared" si="160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10" t="s">
        <v>8310</v>
      </c>
      <c r="R2106" t="s">
        <v>8311</v>
      </c>
      <c r="S2106" s="14">
        <f t="shared" si="163"/>
        <v>41394.074467592596</v>
      </c>
      <c r="T2106" s="14">
        <f t="shared" si="164"/>
        <v>40458.815625000003</v>
      </c>
      <c r="U2106">
        <f t="shared" si="160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10" t="s">
        <v>8310</v>
      </c>
      <c r="R2107" t="s">
        <v>8311</v>
      </c>
      <c r="S2107" s="14">
        <f t="shared" si="163"/>
        <v>41951.788807870369</v>
      </c>
      <c r="T2107" s="14">
        <f t="shared" si="164"/>
        <v>40564.081030092595</v>
      </c>
      <c r="U2107">
        <f t="shared" si="160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10" t="s">
        <v>8310</v>
      </c>
      <c r="R2108" t="s">
        <v>8311</v>
      </c>
      <c r="S2108" s="14">
        <f t="shared" si="163"/>
        <v>41270.21497685185</v>
      </c>
      <c r="T2108" s="14">
        <f t="shared" si="164"/>
        <v>41136.777812500004</v>
      </c>
      <c r="U2108">
        <f t="shared" si="160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10" t="s">
        <v>8310</v>
      </c>
      <c r="R2109" t="s">
        <v>8311</v>
      </c>
      <c r="S2109" s="14">
        <f t="shared" si="163"/>
        <v>41934.71056712963</v>
      </c>
      <c r="T2109" s="14">
        <f t="shared" si="164"/>
        <v>42290.059594907405</v>
      </c>
      <c r="U2109">
        <f t="shared" si="160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10" t="s">
        <v>8310</v>
      </c>
      <c r="R2110" t="s">
        <v>8311</v>
      </c>
      <c r="S2110" s="14">
        <f t="shared" si="163"/>
        <v>41135.175694444442</v>
      </c>
      <c r="T2110" s="14">
        <f t="shared" si="164"/>
        <v>40718.839537037034</v>
      </c>
      <c r="U2110">
        <f t="shared" si="160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10" t="s">
        <v>8310</v>
      </c>
      <c r="R2111" t="s">
        <v>8311</v>
      </c>
      <c r="S2111" s="14">
        <f t="shared" si="163"/>
        <v>42160.708530092597</v>
      </c>
      <c r="T2111" s="14">
        <f t="shared" si="164"/>
        <v>41107.130150462966</v>
      </c>
      <c r="U2111">
        <f t="shared" si="160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10" t="s">
        <v>8310</v>
      </c>
      <c r="R2112" t="s">
        <v>8311</v>
      </c>
      <c r="S2112" s="14">
        <f t="shared" si="163"/>
        <v>41759.670937499999</v>
      </c>
      <c r="T2112" s="14">
        <f t="shared" si="164"/>
        <v>41591.964537037034</v>
      </c>
      <c r="U2112">
        <f t="shared" si="160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10" t="s">
        <v>8310</v>
      </c>
      <c r="R2113" t="s">
        <v>8311</v>
      </c>
      <c r="S2113" s="14">
        <f t="shared" si="163"/>
        <v>40703.197048611109</v>
      </c>
      <c r="T2113" s="14">
        <f t="shared" si="164"/>
        <v>42716.7424537037</v>
      </c>
      <c r="U2113">
        <f t="shared" si="160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2"/>
        <v>27.27</v>
      </c>
      <c r="Q2114" s="10" t="s">
        <v>8310</v>
      </c>
      <c r="R2114" t="s">
        <v>8311</v>
      </c>
      <c r="S2114" s="14">
        <f t="shared" si="163"/>
        <v>41365.928159722222</v>
      </c>
      <c r="T2114" s="14">
        <f t="shared" si="164"/>
        <v>42712.300567129627</v>
      </c>
      <c r="U2114">
        <f t="shared" si="160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1"/>
        <v>105</v>
      </c>
      <c r="P2115">
        <f t="shared" si="162"/>
        <v>68.599999999999994</v>
      </c>
      <c r="Q2115" s="10" t="s">
        <v>8310</v>
      </c>
      <c r="R2115" t="s">
        <v>8311</v>
      </c>
      <c r="S2115" s="14">
        <f t="shared" si="163"/>
        <v>41870.86546296296</v>
      </c>
      <c r="T2115" s="14">
        <f t="shared" si="164"/>
        <v>40198.424849537041</v>
      </c>
      <c r="U2115">
        <f t="shared" ref="U2115:U2178" si="165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ref="O2116:O2179" si="166">ROUND(E2116/D2116*100,0)</f>
        <v>105</v>
      </c>
      <c r="P2116">
        <f t="shared" ref="P2116:P2179" si="167">IFERROR(ROUND(E2116/L2116,2),0)</f>
        <v>35.61</v>
      </c>
      <c r="Q2116" s="10" t="s">
        <v>8310</v>
      </c>
      <c r="R2116" t="s">
        <v>8311</v>
      </c>
      <c r="S2116" s="14">
        <f t="shared" ref="S2116:S2179" si="168">(((J2116/60)/60)/24)+DATE(1970,1,1)</f>
        <v>40458.815625000003</v>
      </c>
      <c r="T2116" s="14">
        <f t="shared" ref="T2116:T2179" si="169">(((J2126/60)/60)/24)+DATE(1970,1,1)</f>
        <v>40464.028182870366</v>
      </c>
      <c r="U2116">
        <f t="shared" si="165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10" t="s">
        <v>8310</v>
      </c>
      <c r="R2117" t="s">
        <v>8311</v>
      </c>
      <c r="S2117" s="14">
        <f t="shared" si="168"/>
        <v>40564.081030092595</v>
      </c>
      <c r="T2117" s="14">
        <f t="shared" si="169"/>
        <v>42191.023530092592</v>
      </c>
      <c r="U2117">
        <f t="shared" si="165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10" t="s">
        <v>8310</v>
      </c>
      <c r="R2118" t="s">
        <v>8311</v>
      </c>
      <c r="S2118" s="14">
        <f t="shared" si="168"/>
        <v>41136.777812500004</v>
      </c>
      <c r="T2118" s="14">
        <f t="shared" si="169"/>
        <v>41951.973229166666</v>
      </c>
      <c r="U2118">
        <f t="shared" si="165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10" t="s">
        <v>8310</v>
      </c>
      <c r="R2119" t="s">
        <v>8311</v>
      </c>
      <c r="S2119" s="14">
        <f t="shared" si="168"/>
        <v>42290.059594907405</v>
      </c>
      <c r="T2119" s="14">
        <f t="shared" si="169"/>
        <v>42045.50535879629</v>
      </c>
      <c r="U2119">
        <f t="shared" si="165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10" t="s">
        <v>8310</v>
      </c>
      <c r="R2120" t="s">
        <v>8311</v>
      </c>
      <c r="S2120" s="14">
        <f t="shared" si="168"/>
        <v>40718.839537037034</v>
      </c>
      <c r="T2120" s="14">
        <f t="shared" si="169"/>
        <v>41843.772789351853</v>
      </c>
      <c r="U2120">
        <f t="shared" si="165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10" t="s">
        <v>8310</v>
      </c>
      <c r="R2121" t="s">
        <v>8311</v>
      </c>
      <c r="S2121" s="14">
        <f t="shared" si="168"/>
        <v>41107.130150462966</v>
      </c>
      <c r="T2121" s="14">
        <f t="shared" si="169"/>
        <v>42409.024305555555</v>
      </c>
      <c r="U2121">
        <f t="shared" si="165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10" t="s">
        <v>8310</v>
      </c>
      <c r="R2122" t="s">
        <v>8311</v>
      </c>
      <c r="S2122" s="14">
        <f t="shared" si="168"/>
        <v>41591.964537037034</v>
      </c>
      <c r="T2122" s="14">
        <f t="shared" si="169"/>
        <v>41832.086377314816</v>
      </c>
      <c r="U2122">
        <f t="shared" si="165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10" t="s">
        <v>8339</v>
      </c>
      <c r="R2123" t="s">
        <v>8347</v>
      </c>
      <c r="S2123" s="14">
        <f t="shared" si="168"/>
        <v>42716.7424537037</v>
      </c>
      <c r="T2123" s="14">
        <f t="shared" si="169"/>
        <v>42167.207071759258</v>
      </c>
      <c r="U2123">
        <f t="shared" si="165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10" t="s">
        <v>8339</v>
      </c>
      <c r="R2124" t="s">
        <v>8347</v>
      </c>
      <c r="S2124" s="14">
        <f t="shared" si="168"/>
        <v>42712.300567129627</v>
      </c>
      <c r="T2124" s="14">
        <f t="shared" si="169"/>
        <v>41643.487175925926</v>
      </c>
      <c r="U2124">
        <f t="shared" si="165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10" t="s">
        <v>8339</v>
      </c>
      <c r="R2125" t="s">
        <v>8347</v>
      </c>
      <c r="S2125" s="14">
        <f t="shared" si="168"/>
        <v>40198.424849537041</v>
      </c>
      <c r="T2125" s="14">
        <f t="shared" si="169"/>
        <v>40619.097210648149</v>
      </c>
      <c r="U2125">
        <f t="shared" si="165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10" t="s">
        <v>8339</v>
      </c>
      <c r="R2126" t="s">
        <v>8347</v>
      </c>
      <c r="S2126" s="14">
        <f t="shared" si="168"/>
        <v>40464.028182870366</v>
      </c>
      <c r="T2126" s="14">
        <f t="shared" si="169"/>
        <v>41361.886469907404</v>
      </c>
      <c r="U2126">
        <f t="shared" si="165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10" t="s">
        <v>8339</v>
      </c>
      <c r="R2127" t="s">
        <v>8347</v>
      </c>
      <c r="S2127" s="14">
        <f t="shared" si="168"/>
        <v>42191.023530092592</v>
      </c>
      <c r="T2127" s="14">
        <f t="shared" si="169"/>
        <v>41156.963344907403</v>
      </c>
      <c r="U2127">
        <f t="shared" si="165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10" t="s">
        <v>8339</v>
      </c>
      <c r="R2128" t="s">
        <v>8347</v>
      </c>
      <c r="S2128" s="14">
        <f t="shared" si="168"/>
        <v>41951.973229166666</v>
      </c>
      <c r="T2128" s="14">
        <f t="shared" si="169"/>
        <v>41536.509097222224</v>
      </c>
      <c r="U2128">
        <f t="shared" si="165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10" t="s">
        <v>8339</v>
      </c>
      <c r="R2129" t="s">
        <v>8347</v>
      </c>
      <c r="S2129" s="14">
        <f t="shared" si="168"/>
        <v>42045.50535879629</v>
      </c>
      <c r="T2129" s="14">
        <f t="shared" si="169"/>
        <v>41948.771168981482</v>
      </c>
      <c r="U2129">
        <f t="shared" si="165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10" t="s">
        <v>8339</v>
      </c>
      <c r="R2130" t="s">
        <v>8347</v>
      </c>
      <c r="S2130" s="14">
        <f t="shared" si="168"/>
        <v>41843.772789351853</v>
      </c>
      <c r="T2130" s="14">
        <f t="shared" si="169"/>
        <v>41557.013182870374</v>
      </c>
      <c r="U2130">
        <f t="shared" si="165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10" t="s">
        <v>8339</v>
      </c>
      <c r="R2131" t="s">
        <v>8347</v>
      </c>
      <c r="S2131" s="14">
        <f t="shared" si="168"/>
        <v>42409.024305555555</v>
      </c>
      <c r="T2131" s="14">
        <f t="shared" si="169"/>
        <v>42647.750092592592</v>
      </c>
      <c r="U2131">
        <f t="shared" si="165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10" t="s">
        <v>8339</v>
      </c>
      <c r="R2132" t="s">
        <v>8347</v>
      </c>
      <c r="S2132" s="14">
        <f t="shared" si="168"/>
        <v>41832.086377314816</v>
      </c>
      <c r="T2132" s="14">
        <f t="shared" si="169"/>
        <v>41255.833611111113</v>
      </c>
      <c r="U2132">
        <f t="shared" si="165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10" t="s">
        <v>8339</v>
      </c>
      <c r="R2133" t="s">
        <v>8347</v>
      </c>
      <c r="S2133" s="14">
        <f t="shared" si="168"/>
        <v>42167.207071759258</v>
      </c>
      <c r="T2133" s="14">
        <f t="shared" si="169"/>
        <v>41927.235636574071</v>
      </c>
      <c r="U2133">
        <f t="shared" si="165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10" t="s">
        <v>8339</v>
      </c>
      <c r="R2134" t="s">
        <v>8347</v>
      </c>
      <c r="S2134" s="14">
        <f t="shared" si="168"/>
        <v>41643.487175925926</v>
      </c>
      <c r="T2134" s="14">
        <f t="shared" si="169"/>
        <v>42340.701504629629</v>
      </c>
      <c r="U2134">
        <f t="shared" si="165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10" t="s">
        <v>8339</v>
      </c>
      <c r="R2135" t="s">
        <v>8347</v>
      </c>
      <c r="S2135" s="14">
        <f t="shared" si="168"/>
        <v>40619.097210648149</v>
      </c>
      <c r="T2135" s="14">
        <f t="shared" si="169"/>
        <v>40332.886712962965</v>
      </c>
      <c r="U2135">
        <f t="shared" si="165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10" t="s">
        <v>8339</v>
      </c>
      <c r="R2136" t="s">
        <v>8347</v>
      </c>
      <c r="S2136" s="14">
        <f t="shared" si="168"/>
        <v>41361.886469907404</v>
      </c>
      <c r="T2136" s="14">
        <f t="shared" si="169"/>
        <v>41499.546759259261</v>
      </c>
      <c r="U2136">
        <f t="shared" si="165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10" t="s">
        <v>8339</v>
      </c>
      <c r="R2137" t="s">
        <v>8347</v>
      </c>
      <c r="S2137" s="14">
        <f t="shared" si="168"/>
        <v>41156.963344907403</v>
      </c>
      <c r="T2137" s="14">
        <f t="shared" si="169"/>
        <v>41575.237430555557</v>
      </c>
      <c r="U2137">
        <f t="shared" si="165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10" t="s">
        <v>8339</v>
      </c>
      <c r="R2138" t="s">
        <v>8347</v>
      </c>
      <c r="S2138" s="14">
        <f t="shared" si="168"/>
        <v>41536.509097222224</v>
      </c>
      <c r="T2138" s="14">
        <f t="shared" si="169"/>
        <v>42397.679513888885</v>
      </c>
      <c r="U2138">
        <f t="shared" si="165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10" t="s">
        <v>8339</v>
      </c>
      <c r="R2139" t="s">
        <v>8347</v>
      </c>
      <c r="S2139" s="14">
        <f t="shared" si="168"/>
        <v>41948.771168981482</v>
      </c>
      <c r="T2139" s="14">
        <f t="shared" si="169"/>
        <v>41927.295694444445</v>
      </c>
      <c r="U2139">
        <f t="shared" si="165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10" t="s">
        <v>8339</v>
      </c>
      <c r="R2140" t="s">
        <v>8347</v>
      </c>
      <c r="S2140" s="14">
        <f t="shared" si="168"/>
        <v>41557.013182870374</v>
      </c>
      <c r="T2140" s="14">
        <f t="shared" si="169"/>
        <v>42066.733587962968</v>
      </c>
      <c r="U2140">
        <f t="shared" si="165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10" t="s">
        <v>8339</v>
      </c>
      <c r="R2141" t="s">
        <v>8347</v>
      </c>
      <c r="S2141" s="14">
        <f t="shared" si="168"/>
        <v>42647.750092592592</v>
      </c>
      <c r="T2141" s="14">
        <f t="shared" si="169"/>
        <v>40355.024953703702</v>
      </c>
      <c r="U2141">
        <f t="shared" si="165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10" t="s">
        <v>8339</v>
      </c>
      <c r="R2142" t="s">
        <v>8347</v>
      </c>
      <c r="S2142" s="14">
        <f t="shared" si="168"/>
        <v>41255.833611111113</v>
      </c>
      <c r="T2142" s="14">
        <f t="shared" si="169"/>
        <v>42534.284710648149</v>
      </c>
      <c r="U2142">
        <f t="shared" si="165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s="10" t="s">
        <v>8339</v>
      </c>
      <c r="R2143" t="s">
        <v>8347</v>
      </c>
      <c r="S2143" s="14">
        <f t="shared" si="168"/>
        <v>41927.235636574071</v>
      </c>
      <c r="T2143" s="14">
        <f t="shared" si="169"/>
        <v>42520.847384259265</v>
      </c>
      <c r="U2143">
        <f t="shared" si="165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10" t="s">
        <v>8339</v>
      </c>
      <c r="R2144" t="s">
        <v>8347</v>
      </c>
      <c r="S2144" s="14">
        <f t="shared" si="168"/>
        <v>42340.701504629629</v>
      </c>
      <c r="T2144" s="14">
        <f t="shared" si="169"/>
        <v>41683.832280092596</v>
      </c>
      <c r="U2144">
        <f t="shared" si="165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10" t="s">
        <v>8339</v>
      </c>
      <c r="R2145" t="s">
        <v>8347</v>
      </c>
      <c r="S2145" s="14">
        <f t="shared" si="168"/>
        <v>40332.886712962965</v>
      </c>
      <c r="T2145" s="14">
        <f t="shared" si="169"/>
        <v>41974.911087962959</v>
      </c>
      <c r="U2145">
        <f t="shared" si="165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10" t="s">
        <v>8339</v>
      </c>
      <c r="R2146" t="s">
        <v>8347</v>
      </c>
      <c r="S2146" s="14">
        <f t="shared" si="168"/>
        <v>41499.546759259261</v>
      </c>
      <c r="T2146" s="14">
        <f t="shared" si="169"/>
        <v>41647.632256944446</v>
      </c>
      <c r="U2146">
        <f t="shared" si="165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10" t="s">
        <v>8339</v>
      </c>
      <c r="R2147" t="s">
        <v>8347</v>
      </c>
      <c r="S2147" s="14">
        <f t="shared" si="168"/>
        <v>41575.237430555557</v>
      </c>
      <c r="T2147" s="14">
        <f t="shared" si="169"/>
        <v>42430.747511574074</v>
      </c>
      <c r="U2147">
        <f t="shared" si="165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10" t="s">
        <v>8339</v>
      </c>
      <c r="R2148" t="s">
        <v>8347</v>
      </c>
      <c r="S2148" s="14">
        <f t="shared" si="168"/>
        <v>42397.679513888885</v>
      </c>
      <c r="T2148" s="14">
        <f t="shared" si="169"/>
        <v>41488.85423611111</v>
      </c>
      <c r="U2148">
        <f t="shared" si="165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10" t="s">
        <v>8339</v>
      </c>
      <c r="R2149" t="s">
        <v>8347</v>
      </c>
      <c r="S2149" s="14">
        <f t="shared" si="168"/>
        <v>41927.295694444445</v>
      </c>
      <c r="T2149" s="14">
        <f t="shared" si="169"/>
        <v>42694.98128472222</v>
      </c>
      <c r="U2149">
        <f t="shared" si="165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10" t="s">
        <v>8339</v>
      </c>
      <c r="R2150" t="s">
        <v>8347</v>
      </c>
      <c r="S2150" s="14">
        <f t="shared" si="168"/>
        <v>42066.733587962968</v>
      </c>
      <c r="T2150" s="14">
        <f t="shared" si="169"/>
        <v>41264.853865740741</v>
      </c>
      <c r="U2150">
        <f t="shared" si="165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s="10" t="s">
        <v>8339</v>
      </c>
      <c r="R2151" t="s">
        <v>8347</v>
      </c>
      <c r="S2151" s="14">
        <f t="shared" si="168"/>
        <v>40355.024953703702</v>
      </c>
      <c r="T2151" s="14">
        <f t="shared" si="169"/>
        <v>40710.731180555551</v>
      </c>
      <c r="U2151">
        <f t="shared" si="165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10" t="s">
        <v>8339</v>
      </c>
      <c r="R2152" t="s">
        <v>8347</v>
      </c>
      <c r="S2152" s="14">
        <f t="shared" si="168"/>
        <v>42534.284710648149</v>
      </c>
      <c r="T2152" s="14">
        <f t="shared" si="169"/>
        <v>41018.711863425924</v>
      </c>
      <c r="U2152">
        <f t="shared" si="165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10" t="s">
        <v>8339</v>
      </c>
      <c r="R2153" t="s">
        <v>8347</v>
      </c>
      <c r="S2153" s="14">
        <f t="shared" si="168"/>
        <v>42520.847384259265</v>
      </c>
      <c r="T2153" s="14">
        <f t="shared" si="169"/>
        <v>42240.852534722217</v>
      </c>
      <c r="U2153">
        <f t="shared" si="165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10" t="s">
        <v>8339</v>
      </c>
      <c r="R2154" t="s">
        <v>8347</v>
      </c>
      <c r="S2154" s="14">
        <f t="shared" si="168"/>
        <v>41683.832280092596</v>
      </c>
      <c r="T2154" s="14">
        <f t="shared" si="169"/>
        <v>41813.766099537039</v>
      </c>
      <c r="U2154">
        <f t="shared" si="165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10" t="s">
        <v>8339</v>
      </c>
      <c r="R2155" t="s">
        <v>8347</v>
      </c>
      <c r="S2155" s="14">
        <f t="shared" si="168"/>
        <v>41974.911087962959</v>
      </c>
      <c r="T2155" s="14">
        <f t="shared" si="169"/>
        <v>42111.899537037039</v>
      </c>
      <c r="U2155">
        <f t="shared" si="165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10" t="s">
        <v>8339</v>
      </c>
      <c r="R2156" t="s">
        <v>8347</v>
      </c>
      <c r="S2156" s="14">
        <f t="shared" si="168"/>
        <v>41647.632256944446</v>
      </c>
      <c r="T2156" s="14">
        <f t="shared" si="169"/>
        <v>42515.71775462963</v>
      </c>
      <c r="U2156">
        <f t="shared" si="165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10" t="s">
        <v>8339</v>
      </c>
      <c r="R2157" t="s">
        <v>8347</v>
      </c>
      <c r="S2157" s="14">
        <f t="shared" si="168"/>
        <v>42430.747511574074</v>
      </c>
      <c r="T2157" s="14">
        <f t="shared" si="169"/>
        <v>42438.667071759264</v>
      </c>
      <c r="U2157">
        <f t="shared" si="165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10" t="s">
        <v>8339</v>
      </c>
      <c r="R2158" t="s">
        <v>8347</v>
      </c>
      <c r="S2158" s="14">
        <f t="shared" si="168"/>
        <v>41488.85423611111</v>
      </c>
      <c r="T2158" s="14">
        <f t="shared" si="169"/>
        <v>41933.838171296295</v>
      </c>
      <c r="U2158">
        <f t="shared" si="165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10" t="s">
        <v>8339</v>
      </c>
      <c r="R2159" t="s">
        <v>8347</v>
      </c>
      <c r="S2159" s="14">
        <f t="shared" si="168"/>
        <v>42694.98128472222</v>
      </c>
      <c r="T2159" s="14">
        <f t="shared" si="169"/>
        <v>41153.066400462965</v>
      </c>
      <c r="U2159">
        <f t="shared" si="165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10" t="s">
        <v>8339</v>
      </c>
      <c r="R2160" t="s">
        <v>8347</v>
      </c>
      <c r="S2160" s="14">
        <f t="shared" si="168"/>
        <v>41264.853865740741</v>
      </c>
      <c r="T2160" s="14">
        <f t="shared" si="169"/>
        <v>42745.600243055553</v>
      </c>
      <c r="U2160">
        <f t="shared" si="165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10" t="s">
        <v>8339</v>
      </c>
      <c r="R2161" t="s">
        <v>8347</v>
      </c>
      <c r="S2161" s="14">
        <f t="shared" si="168"/>
        <v>40710.731180555551</v>
      </c>
      <c r="T2161" s="14">
        <f t="shared" si="169"/>
        <v>42793.700821759259</v>
      </c>
      <c r="U2161">
        <f t="shared" si="165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10" t="s">
        <v>8339</v>
      </c>
      <c r="R2162" t="s">
        <v>8347</v>
      </c>
      <c r="S2162" s="14">
        <f t="shared" si="168"/>
        <v>41018.711863425924</v>
      </c>
      <c r="T2162" s="14">
        <f t="shared" si="169"/>
        <v>42198.750254629631</v>
      </c>
      <c r="U2162">
        <f t="shared" si="165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10" t="s">
        <v>8310</v>
      </c>
      <c r="R2163" t="s">
        <v>8319</v>
      </c>
      <c r="S2163" s="14">
        <f t="shared" si="168"/>
        <v>42240.852534722217</v>
      </c>
      <c r="T2163" s="14">
        <f t="shared" si="169"/>
        <v>42141.95711805555</v>
      </c>
      <c r="U2163">
        <f t="shared" si="165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10" t="s">
        <v>8310</v>
      </c>
      <c r="R2164" t="s">
        <v>8319</v>
      </c>
      <c r="S2164" s="14">
        <f t="shared" si="168"/>
        <v>41813.766099537039</v>
      </c>
      <c r="T2164" s="14">
        <f t="shared" si="169"/>
        <v>42082.580092592587</v>
      </c>
      <c r="U2164">
        <f t="shared" si="165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10" t="s">
        <v>8310</v>
      </c>
      <c r="R2165" t="s">
        <v>8319</v>
      </c>
      <c r="S2165" s="14">
        <f t="shared" si="168"/>
        <v>42111.899537037039</v>
      </c>
      <c r="T2165" s="14">
        <f t="shared" si="169"/>
        <v>41495.692627314813</v>
      </c>
      <c r="U2165">
        <f t="shared" si="165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10" t="s">
        <v>8310</v>
      </c>
      <c r="R2166" t="s">
        <v>8319</v>
      </c>
      <c r="S2166" s="14">
        <f t="shared" si="168"/>
        <v>42515.71775462963</v>
      </c>
      <c r="T2166" s="14">
        <f t="shared" si="169"/>
        <v>42465.542905092589</v>
      </c>
      <c r="U2166">
        <f t="shared" si="165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10" t="s">
        <v>8310</v>
      </c>
      <c r="R2167" t="s">
        <v>8319</v>
      </c>
      <c r="S2167" s="14">
        <f t="shared" si="168"/>
        <v>42438.667071759264</v>
      </c>
      <c r="T2167" s="14">
        <f t="shared" si="169"/>
        <v>42565.009097222224</v>
      </c>
      <c r="U2167">
        <f t="shared" si="165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10" t="s">
        <v>8310</v>
      </c>
      <c r="R2168" t="s">
        <v>8319</v>
      </c>
      <c r="S2168" s="14">
        <f t="shared" si="168"/>
        <v>41933.838171296295</v>
      </c>
      <c r="T2168" s="14">
        <f t="shared" si="169"/>
        <v>42096.633206018523</v>
      </c>
      <c r="U2168">
        <f t="shared" si="165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10" t="s">
        <v>8310</v>
      </c>
      <c r="R2169" t="s">
        <v>8319</v>
      </c>
      <c r="S2169" s="14">
        <f t="shared" si="168"/>
        <v>41153.066400462965</v>
      </c>
      <c r="T2169" s="14">
        <f t="shared" si="169"/>
        <v>42502.250775462962</v>
      </c>
      <c r="U2169">
        <f t="shared" si="165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10" t="s">
        <v>8310</v>
      </c>
      <c r="R2170" t="s">
        <v>8319</v>
      </c>
      <c r="S2170" s="14">
        <f t="shared" si="168"/>
        <v>42745.600243055553</v>
      </c>
      <c r="T2170" s="14">
        <f t="shared" si="169"/>
        <v>42723.63653935185</v>
      </c>
      <c r="U2170">
        <f t="shared" si="165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10" t="s">
        <v>8310</v>
      </c>
      <c r="R2171" t="s">
        <v>8319</v>
      </c>
      <c r="S2171" s="14">
        <f t="shared" si="168"/>
        <v>42793.700821759259</v>
      </c>
      <c r="T2171" s="14">
        <f t="shared" si="169"/>
        <v>42075.171203703707</v>
      </c>
      <c r="U2171">
        <f t="shared" si="165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10" t="s">
        <v>8310</v>
      </c>
      <c r="R2172" t="s">
        <v>8319</v>
      </c>
      <c r="S2172" s="14">
        <f t="shared" si="168"/>
        <v>42198.750254629631</v>
      </c>
      <c r="T2172" s="14">
        <f t="shared" si="169"/>
        <v>42279.669768518521</v>
      </c>
      <c r="U2172">
        <f t="shared" si="165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10" t="s">
        <v>8310</v>
      </c>
      <c r="R2173" t="s">
        <v>8319</v>
      </c>
      <c r="S2173" s="14">
        <f t="shared" si="168"/>
        <v>42141.95711805555</v>
      </c>
      <c r="T2173" s="14">
        <f t="shared" si="169"/>
        <v>42773.005243055552</v>
      </c>
      <c r="U2173">
        <f t="shared" si="165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10" t="s">
        <v>8310</v>
      </c>
      <c r="R2174" t="s">
        <v>8319</v>
      </c>
      <c r="S2174" s="14">
        <f t="shared" si="168"/>
        <v>42082.580092592587</v>
      </c>
      <c r="T2174" s="14">
        <f t="shared" si="169"/>
        <v>41879.900752314818</v>
      </c>
      <c r="U2174">
        <f t="shared" si="165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10" t="s">
        <v>8310</v>
      </c>
      <c r="R2175" t="s">
        <v>8319</v>
      </c>
      <c r="S2175" s="14">
        <f t="shared" si="168"/>
        <v>41495.692627314813</v>
      </c>
      <c r="T2175" s="14">
        <f t="shared" si="169"/>
        <v>42745.365474537044</v>
      </c>
      <c r="U2175">
        <f t="shared" si="165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10" t="s">
        <v>8310</v>
      </c>
      <c r="R2176" t="s">
        <v>8319</v>
      </c>
      <c r="S2176" s="14">
        <f t="shared" si="168"/>
        <v>42465.542905092589</v>
      </c>
      <c r="T2176" s="14">
        <f t="shared" si="169"/>
        <v>42380.690289351856</v>
      </c>
      <c r="U2176">
        <f t="shared" si="165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10" t="s">
        <v>8310</v>
      </c>
      <c r="R2177" t="s">
        <v>8319</v>
      </c>
      <c r="S2177" s="14">
        <f t="shared" si="168"/>
        <v>42565.009097222224</v>
      </c>
      <c r="T2177" s="14">
        <f t="shared" si="169"/>
        <v>41319.349988425929</v>
      </c>
      <c r="U2177">
        <f t="shared" si="165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67"/>
        <v>88.75</v>
      </c>
      <c r="Q2178" s="10" t="s">
        <v>8310</v>
      </c>
      <c r="R2178" t="s">
        <v>8319</v>
      </c>
      <c r="S2178" s="14">
        <f t="shared" si="168"/>
        <v>42096.633206018523</v>
      </c>
      <c r="T2178" s="14">
        <f t="shared" si="169"/>
        <v>42583.615081018521</v>
      </c>
      <c r="U2178">
        <f t="shared" si="165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66"/>
        <v>100</v>
      </c>
      <c r="P2179">
        <f t="shared" si="167"/>
        <v>65.87</v>
      </c>
      <c r="Q2179" s="10" t="s">
        <v>8310</v>
      </c>
      <c r="R2179" t="s">
        <v>8319</v>
      </c>
      <c r="S2179" s="14">
        <f t="shared" si="168"/>
        <v>42502.250775462962</v>
      </c>
      <c r="T2179" s="14">
        <f t="shared" si="169"/>
        <v>42068.209097222221</v>
      </c>
      <c r="U2179">
        <f t="shared" ref="U2179:U2242" si="170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ref="O2180:O2243" si="171">ROUND(E2180/D2180*100,0)</f>
        <v>139</v>
      </c>
      <c r="P2180">
        <f t="shared" ref="P2180:P2243" si="172">IFERROR(ROUND(E2180/L2180,2),0)</f>
        <v>40.35</v>
      </c>
      <c r="Q2180" s="10" t="s">
        <v>8310</v>
      </c>
      <c r="R2180" t="s">
        <v>8319</v>
      </c>
      <c r="S2180" s="14">
        <f t="shared" ref="S2180:S2243" si="173">(((J2180/60)/60)/24)+DATE(1970,1,1)</f>
        <v>42723.63653935185</v>
      </c>
      <c r="T2180" s="14">
        <f t="shared" ref="T2180:T2243" si="174">(((J2190/60)/60)/24)+DATE(1970,1,1)</f>
        <v>42633.586122685185</v>
      </c>
      <c r="U2180">
        <f t="shared" si="170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10" t="s">
        <v>8310</v>
      </c>
      <c r="R2181" t="s">
        <v>8319</v>
      </c>
      <c r="S2181" s="14">
        <f t="shared" si="173"/>
        <v>42075.171203703707</v>
      </c>
      <c r="T2181" s="14">
        <f t="shared" si="174"/>
        <v>42467.788194444445</v>
      </c>
      <c r="U2181">
        <f t="shared" si="170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10" t="s">
        <v>8310</v>
      </c>
      <c r="R2182" t="s">
        <v>8319</v>
      </c>
      <c r="S2182" s="14">
        <f t="shared" si="173"/>
        <v>42279.669768518521</v>
      </c>
      <c r="T2182" s="14">
        <f t="shared" si="174"/>
        <v>42417.625046296293</v>
      </c>
      <c r="U2182">
        <f t="shared" si="170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10" t="s">
        <v>8339</v>
      </c>
      <c r="R2183" t="s">
        <v>8340</v>
      </c>
      <c r="S2183" s="14">
        <f t="shared" si="173"/>
        <v>42773.005243055552</v>
      </c>
      <c r="T2183" s="14">
        <f t="shared" si="174"/>
        <v>42768.833645833336</v>
      </c>
      <c r="U2183">
        <f t="shared" si="170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10" t="s">
        <v>8339</v>
      </c>
      <c r="R2184" t="s">
        <v>8340</v>
      </c>
      <c r="S2184" s="14">
        <f t="shared" si="173"/>
        <v>41879.900752314818</v>
      </c>
      <c r="T2184" s="14">
        <f t="shared" si="174"/>
        <v>42691.8512037037</v>
      </c>
      <c r="U2184">
        <f t="shared" si="170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10" t="s">
        <v>8339</v>
      </c>
      <c r="R2185" t="s">
        <v>8340</v>
      </c>
      <c r="S2185" s="14">
        <f t="shared" si="173"/>
        <v>42745.365474537044</v>
      </c>
      <c r="T2185" s="14">
        <f t="shared" si="174"/>
        <v>42664.405925925923</v>
      </c>
      <c r="U2185">
        <f t="shared" si="170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10" t="s">
        <v>8339</v>
      </c>
      <c r="R2186" t="s">
        <v>8340</v>
      </c>
      <c r="S2186" s="14">
        <f t="shared" si="173"/>
        <v>42380.690289351856</v>
      </c>
      <c r="T2186" s="14">
        <f t="shared" si="174"/>
        <v>42425.757986111115</v>
      </c>
      <c r="U2186">
        <f t="shared" si="170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10" t="s">
        <v>8339</v>
      </c>
      <c r="R2187" t="s">
        <v>8340</v>
      </c>
      <c r="S2187" s="14">
        <f t="shared" si="173"/>
        <v>41319.349988425929</v>
      </c>
      <c r="T2187" s="14">
        <f t="shared" si="174"/>
        <v>42197.771990740745</v>
      </c>
      <c r="U2187">
        <f t="shared" si="170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10" t="s">
        <v>8339</v>
      </c>
      <c r="R2188" t="s">
        <v>8340</v>
      </c>
      <c r="S2188" s="14">
        <f t="shared" si="173"/>
        <v>42583.615081018521</v>
      </c>
      <c r="T2188" s="14">
        <f t="shared" si="174"/>
        <v>42675.487291666665</v>
      </c>
      <c r="U2188">
        <f t="shared" si="170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10" t="s">
        <v>8339</v>
      </c>
      <c r="R2189" t="s">
        <v>8340</v>
      </c>
      <c r="S2189" s="14">
        <f t="shared" si="173"/>
        <v>42068.209097222221</v>
      </c>
      <c r="T2189" s="14">
        <f t="shared" si="174"/>
        <v>42033.584016203706</v>
      </c>
      <c r="U2189">
        <f t="shared" si="170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10" t="s">
        <v>8339</v>
      </c>
      <c r="R2190" t="s">
        <v>8340</v>
      </c>
      <c r="S2190" s="14">
        <f t="shared" si="173"/>
        <v>42633.586122685185</v>
      </c>
      <c r="T2190" s="14">
        <f t="shared" si="174"/>
        <v>42292.513888888891</v>
      </c>
      <c r="U2190">
        <f t="shared" si="170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10" t="s">
        <v>8339</v>
      </c>
      <c r="R2191" t="s">
        <v>8340</v>
      </c>
      <c r="S2191" s="14">
        <f t="shared" si="173"/>
        <v>42467.788194444445</v>
      </c>
      <c r="T2191" s="14">
        <f t="shared" si="174"/>
        <v>42262.416643518518</v>
      </c>
      <c r="U2191">
        <f t="shared" si="170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10" t="s">
        <v>8339</v>
      </c>
      <c r="R2192" t="s">
        <v>8340</v>
      </c>
      <c r="S2192" s="14">
        <f t="shared" si="173"/>
        <v>42417.625046296293</v>
      </c>
      <c r="T2192" s="14">
        <f t="shared" si="174"/>
        <v>42163.625787037032</v>
      </c>
      <c r="U2192">
        <f t="shared" si="170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10" t="s">
        <v>8339</v>
      </c>
      <c r="R2193" t="s">
        <v>8340</v>
      </c>
      <c r="S2193" s="14">
        <f t="shared" si="173"/>
        <v>42768.833645833336</v>
      </c>
      <c r="T2193" s="14">
        <f t="shared" si="174"/>
        <v>41276.846817129634</v>
      </c>
      <c r="U2193">
        <f t="shared" si="170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10" t="s">
        <v>8339</v>
      </c>
      <c r="R2194" t="s">
        <v>8340</v>
      </c>
      <c r="S2194" s="14">
        <f t="shared" si="173"/>
        <v>42691.8512037037</v>
      </c>
      <c r="T2194" s="14">
        <f t="shared" si="174"/>
        <v>41184.849166666667</v>
      </c>
      <c r="U2194">
        <f t="shared" si="170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10" t="s">
        <v>8339</v>
      </c>
      <c r="R2195" t="s">
        <v>8340</v>
      </c>
      <c r="S2195" s="14">
        <f t="shared" si="173"/>
        <v>42664.405925925923</v>
      </c>
      <c r="T2195" s="14">
        <f t="shared" si="174"/>
        <v>42241.85974537037</v>
      </c>
      <c r="U2195">
        <f t="shared" si="170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10" t="s">
        <v>8339</v>
      </c>
      <c r="R2196" t="s">
        <v>8340</v>
      </c>
      <c r="S2196" s="14">
        <f t="shared" si="173"/>
        <v>42425.757986111115</v>
      </c>
      <c r="T2196" s="14">
        <f t="shared" si="174"/>
        <v>41312.311562499999</v>
      </c>
      <c r="U2196">
        <f t="shared" si="170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10" t="s">
        <v>8339</v>
      </c>
      <c r="R2197" t="s">
        <v>8340</v>
      </c>
      <c r="S2197" s="14">
        <f t="shared" si="173"/>
        <v>42197.771990740745</v>
      </c>
      <c r="T2197" s="14">
        <f t="shared" si="174"/>
        <v>41031.82163194444</v>
      </c>
      <c r="U2197">
        <f t="shared" si="170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10" t="s">
        <v>8339</v>
      </c>
      <c r="R2198" t="s">
        <v>8340</v>
      </c>
      <c r="S2198" s="14">
        <f t="shared" si="173"/>
        <v>42675.487291666665</v>
      </c>
      <c r="T2198" s="14">
        <f t="shared" si="174"/>
        <v>40997.257222222222</v>
      </c>
      <c r="U2198">
        <f t="shared" si="170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10" t="s">
        <v>8339</v>
      </c>
      <c r="R2199" t="s">
        <v>8340</v>
      </c>
      <c r="S2199" s="14">
        <f t="shared" si="173"/>
        <v>42033.584016203706</v>
      </c>
      <c r="T2199" s="14">
        <f t="shared" si="174"/>
        <v>41564.194131944445</v>
      </c>
      <c r="U2199">
        <f t="shared" si="170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10" t="s">
        <v>8339</v>
      </c>
      <c r="R2200" t="s">
        <v>8340</v>
      </c>
      <c r="S2200" s="14">
        <f t="shared" si="173"/>
        <v>42292.513888888891</v>
      </c>
      <c r="T2200" s="14">
        <f t="shared" si="174"/>
        <v>40946.882245370369</v>
      </c>
      <c r="U2200">
        <f t="shared" si="170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10" t="s">
        <v>8339</v>
      </c>
      <c r="R2201" t="s">
        <v>8340</v>
      </c>
      <c r="S2201" s="14">
        <f t="shared" si="173"/>
        <v>42262.416643518518</v>
      </c>
      <c r="T2201" s="14">
        <f t="shared" si="174"/>
        <v>41732.479675925926</v>
      </c>
      <c r="U2201">
        <f t="shared" si="170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10" t="s">
        <v>8339</v>
      </c>
      <c r="R2202" t="s">
        <v>8340</v>
      </c>
      <c r="S2202" s="14">
        <f t="shared" si="173"/>
        <v>42163.625787037032</v>
      </c>
      <c r="T2202" s="14">
        <f t="shared" si="174"/>
        <v>40956.066087962965</v>
      </c>
      <c r="U2202">
        <f t="shared" si="170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10" t="s">
        <v>8310</v>
      </c>
      <c r="R2203" t="s">
        <v>8336</v>
      </c>
      <c r="S2203" s="14">
        <f t="shared" si="173"/>
        <v>41276.846817129634</v>
      </c>
      <c r="T2203" s="14">
        <f t="shared" si="174"/>
        <v>41716.785011574073</v>
      </c>
      <c r="U2203">
        <f t="shared" si="170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10" t="s">
        <v>8310</v>
      </c>
      <c r="R2204" t="s">
        <v>8336</v>
      </c>
      <c r="S2204" s="14">
        <f t="shared" si="173"/>
        <v>41184.849166666667</v>
      </c>
      <c r="T2204" s="14">
        <f t="shared" si="174"/>
        <v>41548.747418981482</v>
      </c>
      <c r="U2204">
        <f t="shared" si="170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10" t="s">
        <v>8310</v>
      </c>
      <c r="R2205" t="s">
        <v>8336</v>
      </c>
      <c r="S2205" s="14">
        <f t="shared" si="173"/>
        <v>42241.85974537037</v>
      </c>
      <c r="T2205" s="14">
        <f t="shared" si="174"/>
        <v>42109.826145833329</v>
      </c>
      <c r="U2205">
        <f t="shared" si="170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10" t="s">
        <v>8310</v>
      </c>
      <c r="R2206" t="s">
        <v>8336</v>
      </c>
      <c r="S2206" s="14">
        <f t="shared" si="173"/>
        <v>41312.311562499999</v>
      </c>
      <c r="T2206" s="14">
        <f t="shared" si="174"/>
        <v>41646.792222222226</v>
      </c>
      <c r="U2206">
        <f t="shared" si="170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10" t="s">
        <v>8310</v>
      </c>
      <c r="R2207" t="s">
        <v>8336</v>
      </c>
      <c r="S2207" s="14">
        <f t="shared" si="173"/>
        <v>41031.82163194444</v>
      </c>
      <c r="T2207" s="14">
        <f t="shared" si="174"/>
        <v>40958.717268518521</v>
      </c>
      <c r="U2207">
        <f t="shared" si="170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10" t="s">
        <v>8310</v>
      </c>
      <c r="R2208" t="s">
        <v>8336</v>
      </c>
      <c r="S2208" s="14">
        <f t="shared" si="173"/>
        <v>40997.257222222222</v>
      </c>
      <c r="T2208" s="14">
        <f t="shared" si="174"/>
        <v>42194.751678240747</v>
      </c>
      <c r="U2208">
        <f t="shared" si="170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10" t="s">
        <v>8310</v>
      </c>
      <c r="R2209" t="s">
        <v>8336</v>
      </c>
      <c r="S2209" s="14">
        <f t="shared" si="173"/>
        <v>41564.194131944445</v>
      </c>
      <c r="T2209" s="14">
        <f t="shared" si="174"/>
        <v>42299.776770833334</v>
      </c>
      <c r="U2209">
        <f t="shared" si="170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10" t="s">
        <v>8310</v>
      </c>
      <c r="R2210" t="s">
        <v>8336</v>
      </c>
      <c r="S2210" s="14">
        <f t="shared" si="173"/>
        <v>40946.882245370369</v>
      </c>
      <c r="T2210" s="14">
        <f t="shared" si="174"/>
        <v>41127.812303240738</v>
      </c>
      <c r="U2210">
        <f t="shared" si="170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10" t="s">
        <v>8310</v>
      </c>
      <c r="R2211" t="s">
        <v>8336</v>
      </c>
      <c r="S2211" s="14">
        <f t="shared" si="173"/>
        <v>41732.479675925926</v>
      </c>
      <c r="T2211" s="14">
        <f t="shared" si="174"/>
        <v>42205.718888888892</v>
      </c>
      <c r="U2211">
        <f t="shared" si="170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10" t="s">
        <v>8310</v>
      </c>
      <c r="R2212" t="s">
        <v>8336</v>
      </c>
      <c r="S2212" s="14">
        <f t="shared" si="173"/>
        <v>40956.066087962965</v>
      </c>
      <c r="T2212" s="14">
        <f t="shared" si="174"/>
        <v>41452.060601851852</v>
      </c>
      <c r="U2212">
        <f t="shared" si="170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10" t="s">
        <v>8310</v>
      </c>
      <c r="R2213" t="s">
        <v>8336</v>
      </c>
      <c r="S2213" s="14">
        <f t="shared" si="173"/>
        <v>41716.785011574073</v>
      </c>
      <c r="T2213" s="14">
        <f t="shared" si="174"/>
        <v>42452.666770833333</v>
      </c>
      <c r="U2213">
        <f t="shared" si="170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10" t="s">
        <v>8310</v>
      </c>
      <c r="R2214" t="s">
        <v>8336</v>
      </c>
      <c r="S2214" s="14">
        <f t="shared" si="173"/>
        <v>41548.747418981482</v>
      </c>
      <c r="T2214" s="14">
        <f t="shared" si="174"/>
        <v>40906.787581018521</v>
      </c>
      <c r="U2214">
        <f t="shared" si="170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10" t="s">
        <v>8310</v>
      </c>
      <c r="R2215" t="s">
        <v>8336</v>
      </c>
      <c r="S2215" s="14">
        <f t="shared" si="173"/>
        <v>42109.826145833329</v>
      </c>
      <c r="T2215" s="14">
        <f t="shared" si="174"/>
        <v>42152.640833333338</v>
      </c>
      <c r="U2215">
        <f t="shared" si="170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10" t="s">
        <v>8310</v>
      </c>
      <c r="R2216" t="s">
        <v>8336</v>
      </c>
      <c r="S2216" s="14">
        <f t="shared" si="173"/>
        <v>41646.792222222226</v>
      </c>
      <c r="T2216" s="14">
        <f t="shared" si="174"/>
        <v>42644.667534722219</v>
      </c>
      <c r="U2216">
        <f t="shared" si="170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10" t="s">
        <v>8310</v>
      </c>
      <c r="R2217" t="s">
        <v>8336</v>
      </c>
      <c r="S2217" s="14">
        <f t="shared" si="173"/>
        <v>40958.717268518521</v>
      </c>
      <c r="T2217" s="14">
        <f t="shared" si="174"/>
        <v>41873.79184027778</v>
      </c>
      <c r="U2217">
        <f t="shared" si="170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10" t="s">
        <v>8310</v>
      </c>
      <c r="R2218" t="s">
        <v>8336</v>
      </c>
      <c r="S2218" s="14">
        <f t="shared" si="173"/>
        <v>42194.751678240747</v>
      </c>
      <c r="T2218" s="14">
        <f t="shared" si="174"/>
        <v>42381.79886574074</v>
      </c>
      <c r="U2218">
        <f t="shared" si="170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10" t="s">
        <v>8310</v>
      </c>
      <c r="R2219" t="s">
        <v>8336</v>
      </c>
      <c r="S2219" s="14">
        <f t="shared" si="173"/>
        <v>42299.776770833334</v>
      </c>
      <c r="T2219" s="14">
        <f t="shared" si="174"/>
        <v>41561.807349537034</v>
      </c>
      <c r="U2219">
        <f t="shared" si="170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10" t="s">
        <v>8310</v>
      </c>
      <c r="R2220" t="s">
        <v>8336</v>
      </c>
      <c r="S2220" s="14">
        <f t="shared" si="173"/>
        <v>41127.812303240738</v>
      </c>
      <c r="T2220" s="14">
        <f t="shared" si="174"/>
        <v>42202.278194444443</v>
      </c>
      <c r="U2220">
        <f t="shared" si="170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10" t="s">
        <v>8310</v>
      </c>
      <c r="R2221" t="s">
        <v>8336</v>
      </c>
      <c r="S2221" s="14">
        <f t="shared" si="173"/>
        <v>42205.718888888892</v>
      </c>
      <c r="T2221" s="14">
        <f t="shared" si="174"/>
        <v>41484.664247685185</v>
      </c>
      <c r="U2221">
        <f t="shared" si="170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10" t="s">
        <v>8310</v>
      </c>
      <c r="R2222" t="s">
        <v>8336</v>
      </c>
      <c r="S2222" s="14">
        <f t="shared" si="173"/>
        <v>41452.060601851852</v>
      </c>
      <c r="T2222" s="14">
        <f t="shared" si="174"/>
        <v>41724.881099537037</v>
      </c>
      <c r="U2222">
        <f t="shared" si="170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10" t="s">
        <v>8339</v>
      </c>
      <c r="R2223" t="s">
        <v>8340</v>
      </c>
      <c r="S2223" s="14">
        <f t="shared" si="173"/>
        <v>42452.666770833333</v>
      </c>
      <c r="T2223" s="14">
        <f t="shared" si="174"/>
        <v>41423.910891203705</v>
      </c>
      <c r="U2223">
        <f t="shared" si="170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10" t="s">
        <v>8339</v>
      </c>
      <c r="R2224" t="s">
        <v>8340</v>
      </c>
      <c r="S2224" s="14">
        <f t="shared" si="173"/>
        <v>40906.787581018521</v>
      </c>
      <c r="T2224" s="14">
        <f t="shared" si="174"/>
        <v>41806.794074074074</v>
      </c>
      <c r="U2224">
        <f t="shared" si="170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10" t="s">
        <v>8339</v>
      </c>
      <c r="R2225" t="s">
        <v>8340</v>
      </c>
      <c r="S2225" s="14">
        <f t="shared" si="173"/>
        <v>42152.640833333338</v>
      </c>
      <c r="T2225" s="14">
        <f t="shared" si="174"/>
        <v>42331.378923611104</v>
      </c>
      <c r="U2225">
        <f t="shared" si="170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10" t="s">
        <v>8339</v>
      </c>
      <c r="R2226" t="s">
        <v>8340</v>
      </c>
      <c r="S2226" s="14">
        <f t="shared" si="173"/>
        <v>42644.667534722219</v>
      </c>
      <c r="T2226" s="14">
        <f t="shared" si="174"/>
        <v>42710.824618055558</v>
      </c>
      <c r="U2226">
        <f t="shared" si="170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10" t="s">
        <v>8339</v>
      </c>
      <c r="R2227" t="s">
        <v>8340</v>
      </c>
      <c r="S2227" s="14">
        <f t="shared" si="173"/>
        <v>41873.79184027778</v>
      </c>
      <c r="T2227" s="14">
        <f t="shared" si="174"/>
        <v>42062.022118055553</v>
      </c>
      <c r="U2227">
        <f t="shared" si="170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10" t="s">
        <v>8339</v>
      </c>
      <c r="R2228" t="s">
        <v>8340</v>
      </c>
      <c r="S2228" s="14">
        <f t="shared" si="173"/>
        <v>42381.79886574074</v>
      </c>
      <c r="T2228" s="14">
        <f t="shared" si="174"/>
        <v>42371.617164351846</v>
      </c>
      <c r="U2228">
        <f t="shared" si="170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10" t="s">
        <v>8339</v>
      </c>
      <c r="R2229" t="s">
        <v>8340</v>
      </c>
      <c r="S2229" s="14">
        <f t="shared" si="173"/>
        <v>41561.807349537034</v>
      </c>
      <c r="T2229" s="14">
        <f t="shared" si="174"/>
        <v>41915.003275462965</v>
      </c>
      <c r="U2229">
        <f t="shared" si="170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10" t="s">
        <v>8339</v>
      </c>
      <c r="R2230" t="s">
        <v>8340</v>
      </c>
      <c r="S2230" s="14">
        <f t="shared" si="173"/>
        <v>42202.278194444443</v>
      </c>
      <c r="T2230" s="14">
        <f t="shared" si="174"/>
        <v>42774.621712962966</v>
      </c>
      <c r="U2230">
        <f t="shared" si="170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10" t="s">
        <v>8339</v>
      </c>
      <c r="R2231" t="s">
        <v>8340</v>
      </c>
      <c r="S2231" s="14">
        <f t="shared" si="173"/>
        <v>41484.664247685185</v>
      </c>
      <c r="T2231" s="14">
        <f t="shared" si="174"/>
        <v>41572.958495370374</v>
      </c>
      <c r="U2231">
        <f t="shared" si="170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10" t="s">
        <v>8339</v>
      </c>
      <c r="R2232" t="s">
        <v>8340</v>
      </c>
      <c r="S2232" s="14">
        <f t="shared" si="173"/>
        <v>41724.881099537037</v>
      </c>
      <c r="T2232" s="14">
        <f t="shared" si="174"/>
        <v>42452.825740740736</v>
      </c>
      <c r="U2232">
        <f t="shared" si="170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10" t="s">
        <v>8339</v>
      </c>
      <c r="R2233" t="s">
        <v>8340</v>
      </c>
      <c r="S2233" s="14">
        <f t="shared" si="173"/>
        <v>41423.910891203705</v>
      </c>
      <c r="T2233" s="14">
        <f t="shared" si="174"/>
        <v>42766.827546296292</v>
      </c>
      <c r="U2233">
        <f t="shared" si="170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10" t="s">
        <v>8339</v>
      </c>
      <c r="R2234" t="s">
        <v>8340</v>
      </c>
      <c r="S2234" s="14">
        <f t="shared" si="173"/>
        <v>41806.794074074074</v>
      </c>
      <c r="T2234" s="14">
        <f t="shared" si="174"/>
        <v>41569.575613425928</v>
      </c>
      <c r="U2234">
        <f t="shared" si="170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10" t="s">
        <v>8339</v>
      </c>
      <c r="R2235" t="s">
        <v>8340</v>
      </c>
      <c r="S2235" s="14">
        <f t="shared" si="173"/>
        <v>42331.378923611104</v>
      </c>
      <c r="T2235" s="14">
        <f t="shared" si="174"/>
        <v>42800.751041666663</v>
      </c>
      <c r="U2235">
        <f t="shared" si="170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10" t="s">
        <v>8339</v>
      </c>
      <c r="R2236" t="s">
        <v>8340</v>
      </c>
      <c r="S2236" s="14">
        <f t="shared" si="173"/>
        <v>42710.824618055558</v>
      </c>
      <c r="T2236" s="14">
        <f t="shared" si="174"/>
        <v>42647.818819444445</v>
      </c>
      <c r="U2236">
        <f t="shared" si="170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10" t="s">
        <v>8339</v>
      </c>
      <c r="R2237" t="s">
        <v>8340</v>
      </c>
      <c r="S2237" s="14">
        <f t="shared" si="173"/>
        <v>42062.022118055553</v>
      </c>
      <c r="T2237" s="14">
        <f t="shared" si="174"/>
        <v>41660.708530092597</v>
      </c>
      <c r="U2237">
        <f t="shared" si="170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10" t="s">
        <v>8339</v>
      </c>
      <c r="R2238" t="s">
        <v>8340</v>
      </c>
      <c r="S2238" s="14">
        <f t="shared" si="173"/>
        <v>42371.617164351846</v>
      </c>
      <c r="T2238" s="14">
        <f t="shared" si="174"/>
        <v>42221.79178240741</v>
      </c>
      <c r="U2238">
        <f t="shared" si="170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10" t="s">
        <v>8339</v>
      </c>
      <c r="R2239" t="s">
        <v>8340</v>
      </c>
      <c r="S2239" s="14">
        <f t="shared" si="173"/>
        <v>41915.003275462965</v>
      </c>
      <c r="T2239" s="14">
        <f t="shared" si="174"/>
        <v>42200.666261574079</v>
      </c>
      <c r="U2239">
        <f t="shared" si="170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10" t="s">
        <v>8339</v>
      </c>
      <c r="R2240" t="s">
        <v>8340</v>
      </c>
      <c r="S2240" s="14">
        <f t="shared" si="173"/>
        <v>42774.621712962966</v>
      </c>
      <c r="T2240" s="14">
        <f t="shared" si="174"/>
        <v>42688.875902777778</v>
      </c>
      <c r="U2240">
        <f t="shared" si="170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10" t="s">
        <v>8339</v>
      </c>
      <c r="R2241" t="s">
        <v>8340</v>
      </c>
      <c r="S2241" s="14">
        <f t="shared" si="173"/>
        <v>41572.958495370374</v>
      </c>
      <c r="T2241" s="14">
        <f t="shared" si="174"/>
        <v>41336.703298611108</v>
      </c>
      <c r="U2241">
        <f t="shared" si="170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2"/>
        <v>140.97999999999999</v>
      </c>
      <c r="Q2242" s="10" t="s">
        <v>8339</v>
      </c>
      <c r="R2242" t="s">
        <v>8340</v>
      </c>
      <c r="S2242" s="14">
        <f t="shared" si="173"/>
        <v>42452.825740740736</v>
      </c>
      <c r="T2242" s="14">
        <f t="shared" si="174"/>
        <v>42677.005474537036</v>
      </c>
      <c r="U2242">
        <f t="shared" si="170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1"/>
        <v>806</v>
      </c>
      <c r="P2243">
        <f t="shared" si="172"/>
        <v>49.47</v>
      </c>
      <c r="Q2243" s="10" t="s">
        <v>8339</v>
      </c>
      <c r="R2243" t="s">
        <v>8340</v>
      </c>
      <c r="S2243" s="14">
        <f t="shared" si="173"/>
        <v>42766.827546296292</v>
      </c>
      <c r="T2243" s="14">
        <f t="shared" si="174"/>
        <v>41846.34579861111</v>
      </c>
      <c r="U2243">
        <f t="shared" ref="U2243:U2306" si="175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ref="O2244:O2307" si="176">ROUND(E2244/D2244*100,0)</f>
        <v>1360</v>
      </c>
      <c r="P2244">
        <f t="shared" ref="P2244:P2307" si="177">IFERROR(ROUND(E2244/L2244,2),0)</f>
        <v>53.87</v>
      </c>
      <c r="Q2244" s="10" t="s">
        <v>8339</v>
      </c>
      <c r="R2244" t="s">
        <v>8340</v>
      </c>
      <c r="S2244" s="14">
        <f t="shared" ref="S2244:S2307" si="178">(((J2244/60)/60)/24)+DATE(1970,1,1)</f>
        <v>41569.575613425928</v>
      </c>
      <c r="T2244" s="14">
        <f t="shared" ref="T2244:T2307" si="179">(((J2254/60)/60)/24)+DATE(1970,1,1)</f>
        <v>42573.327986111108</v>
      </c>
      <c r="U2244">
        <f t="shared" si="175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10" t="s">
        <v>8339</v>
      </c>
      <c r="R2245" t="s">
        <v>8340</v>
      </c>
      <c r="S2245" s="14">
        <f t="shared" si="178"/>
        <v>42800.751041666663</v>
      </c>
      <c r="T2245" s="14">
        <f t="shared" si="179"/>
        <v>42296.631331018521</v>
      </c>
      <c r="U2245">
        <f t="shared" si="175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10" t="s">
        <v>8339</v>
      </c>
      <c r="R2246" t="s">
        <v>8340</v>
      </c>
      <c r="S2246" s="14">
        <f t="shared" si="178"/>
        <v>42647.818819444445</v>
      </c>
      <c r="T2246" s="14">
        <f t="shared" si="179"/>
        <v>42752.647777777776</v>
      </c>
      <c r="U2246">
        <f t="shared" si="175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10" t="s">
        <v>8339</v>
      </c>
      <c r="R2247" t="s">
        <v>8340</v>
      </c>
      <c r="S2247" s="14">
        <f t="shared" si="178"/>
        <v>41660.708530092597</v>
      </c>
      <c r="T2247" s="14">
        <f t="shared" si="179"/>
        <v>42467.951979166668</v>
      </c>
      <c r="U2247">
        <f t="shared" si="175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10" t="s">
        <v>8339</v>
      </c>
      <c r="R2248" t="s">
        <v>8340</v>
      </c>
      <c r="S2248" s="14">
        <f t="shared" si="178"/>
        <v>42221.79178240741</v>
      </c>
      <c r="T2248" s="14">
        <f t="shared" si="179"/>
        <v>42682.451921296291</v>
      </c>
      <c r="U2248">
        <f t="shared" si="175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10" t="s">
        <v>8339</v>
      </c>
      <c r="R2249" t="s">
        <v>8340</v>
      </c>
      <c r="S2249" s="14">
        <f t="shared" si="178"/>
        <v>42200.666261574079</v>
      </c>
      <c r="T2249" s="14">
        <f t="shared" si="179"/>
        <v>42505.936678240745</v>
      </c>
      <c r="U2249">
        <f t="shared" si="175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10" t="s">
        <v>8339</v>
      </c>
      <c r="R2250" t="s">
        <v>8340</v>
      </c>
      <c r="S2250" s="14">
        <f t="shared" si="178"/>
        <v>42688.875902777778</v>
      </c>
      <c r="T2250" s="14">
        <f t="shared" si="179"/>
        <v>42136.75100694444</v>
      </c>
      <c r="U2250">
        <f t="shared" si="175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10" t="s">
        <v>8339</v>
      </c>
      <c r="R2251" t="s">
        <v>8340</v>
      </c>
      <c r="S2251" s="14">
        <f t="shared" si="178"/>
        <v>41336.703298611108</v>
      </c>
      <c r="T2251" s="14">
        <f t="shared" si="179"/>
        <v>42702.804814814815</v>
      </c>
      <c r="U2251">
        <f t="shared" si="175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10" t="s">
        <v>8339</v>
      </c>
      <c r="R2252" t="s">
        <v>8340</v>
      </c>
      <c r="S2252" s="14">
        <f t="shared" si="178"/>
        <v>42677.005474537036</v>
      </c>
      <c r="T2252" s="14">
        <f t="shared" si="179"/>
        <v>41695.016782407409</v>
      </c>
      <c r="U2252">
        <f t="shared" si="175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10" t="s">
        <v>8339</v>
      </c>
      <c r="R2253" t="s">
        <v>8340</v>
      </c>
      <c r="S2253" s="14">
        <f t="shared" si="178"/>
        <v>41846.34579861111</v>
      </c>
      <c r="T2253" s="14">
        <f t="shared" si="179"/>
        <v>42759.724768518514</v>
      </c>
      <c r="U2253">
        <f t="shared" si="175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10" t="s">
        <v>8339</v>
      </c>
      <c r="R2254" t="s">
        <v>8340</v>
      </c>
      <c r="S2254" s="14">
        <f t="shared" si="178"/>
        <v>42573.327986111108</v>
      </c>
      <c r="T2254" s="14">
        <f t="shared" si="179"/>
        <v>41926.585162037038</v>
      </c>
      <c r="U2254">
        <f t="shared" si="175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10" t="s">
        <v>8339</v>
      </c>
      <c r="R2255" t="s">
        <v>8340</v>
      </c>
      <c r="S2255" s="14">
        <f t="shared" si="178"/>
        <v>42296.631331018521</v>
      </c>
      <c r="T2255" s="14">
        <f t="shared" si="179"/>
        <v>42014.832326388889</v>
      </c>
      <c r="U2255">
        <f t="shared" si="175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10" t="s">
        <v>8339</v>
      </c>
      <c r="R2256" t="s">
        <v>8340</v>
      </c>
      <c r="S2256" s="14">
        <f t="shared" si="178"/>
        <v>42752.647777777776</v>
      </c>
      <c r="T2256" s="14">
        <f t="shared" si="179"/>
        <v>42496.582337962958</v>
      </c>
      <c r="U2256">
        <f t="shared" si="175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10" t="s">
        <v>8339</v>
      </c>
      <c r="R2257" t="s">
        <v>8340</v>
      </c>
      <c r="S2257" s="14">
        <f t="shared" si="178"/>
        <v>42467.951979166668</v>
      </c>
      <c r="T2257" s="14">
        <f t="shared" si="179"/>
        <v>42689.853090277778</v>
      </c>
      <c r="U2257">
        <f t="shared" si="175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10" t="s">
        <v>8339</v>
      </c>
      <c r="R2258" t="s">
        <v>8340</v>
      </c>
      <c r="S2258" s="14">
        <f t="shared" si="178"/>
        <v>42682.451921296291</v>
      </c>
      <c r="T2258" s="14">
        <f t="shared" si="179"/>
        <v>42469.874907407408</v>
      </c>
      <c r="U2258">
        <f t="shared" si="175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10" t="s">
        <v>8339</v>
      </c>
      <c r="R2259" t="s">
        <v>8340</v>
      </c>
      <c r="S2259" s="14">
        <f t="shared" si="178"/>
        <v>42505.936678240745</v>
      </c>
      <c r="T2259" s="14">
        <f t="shared" si="179"/>
        <v>41968.829826388886</v>
      </c>
      <c r="U2259">
        <f t="shared" si="175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10" t="s">
        <v>8339</v>
      </c>
      <c r="R2260" t="s">
        <v>8340</v>
      </c>
      <c r="S2260" s="14">
        <f t="shared" si="178"/>
        <v>42136.75100694444</v>
      </c>
      <c r="T2260" s="14">
        <f t="shared" si="179"/>
        <v>42776.082349537035</v>
      </c>
      <c r="U2260">
        <f t="shared" si="175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10" t="s">
        <v>8339</v>
      </c>
      <c r="R2261" t="s">
        <v>8340</v>
      </c>
      <c r="S2261" s="14">
        <f t="shared" si="178"/>
        <v>42702.804814814815</v>
      </c>
      <c r="T2261" s="14">
        <f t="shared" si="179"/>
        <v>42776.704432870371</v>
      </c>
      <c r="U2261">
        <f t="shared" si="175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10" t="s">
        <v>8339</v>
      </c>
      <c r="R2262" t="s">
        <v>8340</v>
      </c>
      <c r="S2262" s="14">
        <f t="shared" si="178"/>
        <v>41695.016782407409</v>
      </c>
      <c r="T2262" s="14">
        <f t="shared" si="179"/>
        <v>42725.869363425925</v>
      </c>
      <c r="U2262">
        <f t="shared" si="175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10" t="s">
        <v>8339</v>
      </c>
      <c r="R2263" t="s">
        <v>8340</v>
      </c>
      <c r="S2263" s="14">
        <f t="shared" si="178"/>
        <v>42759.724768518514</v>
      </c>
      <c r="T2263" s="14">
        <f t="shared" si="179"/>
        <v>42684.000046296293</v>
      </c>
      <c r="U2263">
        <f t="shared" si="175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10" t="s">
        <v>8339</v>
      </c>
      <c r="R2264" t="s">
        <v>8340</v>
      </c>
      <c r="S2264" s="14">
        <f t="shared" si="178"/>
        <v>41926.585162037038</v>
      </c>
      <c r="T2264" s="14">
        <f t="shared" si="179"/>
        <v>42315.699490740735</v>
      </c>
      <c r="U2264">
        <f t="shared" si="175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10" t="s">
        <v>8339</v>
      </c>
      <c r="R2265" t="s">
        <v>8340</v>
      </c>
      <c r="S2265" s="14">
        <f t="shared" si="178"/>
        <v>42014.832326388889</v>
      </c>
      <c r="T2265" s="14">
        <f t="shared" si="179"/>
        <v>42781.549097222218</v>
      </c>
      <c r="U2265">
        <f t="shared" si="175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10" t="s">
        <v>8339</v>
      </c>
      <c r="R2266" t="s">
        <v>8340</v>
      </c>
      <c r="S2266" s="14">
        <f t="shared" si="178"/>
        <v>42496.582337962958</v>
      </c>
      <c r="T2266" s="14">
        <f t="shared" si="179"/>
        <v>41663.500659722224</v>
      </c>
      <c r="U2266">
        <f t="shared" si="175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10" t="s">
        <v>8339</v>
      </c>
      <c r="R2267" t="s">
        <v>8340</v>
      </c>
      <c r="S2267" s="14">
        <f t="shared" si="178"/>
        <v>42689.853090277778</v>
      </c>
      <c r="T2267" s="14">
        <f t="shared" si="179"/>
        <v>41965.616655092599</v>
      </c>
      <c r="U2267">
        <f t="shared" si="175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10" t="s">
        <v>8339</v>
      </c>
      <c r="R2268" t="s">
        <v>8340</v>
      </c>
      <c r="S2268" s="14">
        <f t="shared" si="178"/>
        <v>42469.874907407408</v>
      </c>
      <c r="T2268" s="14">
        <f t="shared" si="179"/>
        <v>41614.651493055557</v>
      </c>
      <c r="U2268">
        <f t="shared" si="175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10" t="s">
        <v>8339</v>
      </c>
      <c r="R2269" t="s">
        <v>8340</v>
      </c>
      <c r="S2269" s="14">
        <f t="shared" si="178"/>
        <v>41968.829826388886</v>
      </c>
      <c r="T2269" s="14">
        <f t="shared" si="179"/>
        <v>40936.678506944445</v>
      </c>
      <c r="U2269">
        <f t="shared" si="175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10" t="s">
        <v>8339</v>
      </c>
      <c r="R2270" t="s">
        <v>8340</v>
      </c>
      <c r="S2270" s="14">
        <f t="shared" si="178"/>
        <v>42776.082349537035</v>
      </c>
      <c r="T2270" s="14">
        <f t="shared" si="179"/>
        <v>42338.709108796291</v>
      </c>
      <c r="U2270">
        <f t="shared" si="175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10" t="s">
        <v>8339</v>
      </c>
      <c r="R2271" t="s">
        <v>8340</v>
      </c>
      <c r="S2271" s="14">
        <f t="shared" si="178"/>
        <v>42776.704432870371</v>
      </c>
      <c r="T2271" s="14">
        <f t="shared" si="179"/>
        <v>42020.806701388887</v>
      </c>
      <c r="U2271">
        <f t="shared" si="175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10" t="s">
        <v>8339</v>
      </c>
      <c r="R2272" t="s">
        <v>8340</v>
      </c>
      <c r="S2272" s="14">
        <f t="shared" si="178"/>
        <v>42725.869363425925</v>
      </c>
      <c r="T2272" s="14">
        <f t="shared" si="179"/>
        <v>42234.624895833331</v>
      </c>
      <c r="U2272">
        <f t="shared" si="175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10" t="s">
        <v>8339</v>
      </c>
      <c r="R2273" t="s">
        <v>8340</v>
      </c>
      <c r="S2273" s="14">
        <f t="shared" si="178"/>
        <v>42684.000046296293</v>
      </c>
      <c r="T2273" s="14">
        <f t="shared" si="179"/>
        <v>40687.285844907405</v>
      </c>
      <c r="U2273">
        <f t="shared" si="175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10" t="s">
        <v>8339</v>
      </c>
      <c r="R2274" t="s">
        <v>8340</v>
      </c>
      <c r="S2274" s="14">
        <f t="shared" si="178"/>
        <v>42315.699490740735</v>
      </c>
      <c r="T2274" s="14">
        <f t="shared" si="179"/>
        <v>42323.17460648148</v>
      </c>
      <c r="U2274">
        <f t="shared" si="175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10" t="s">
        <v>8339</v>
      </c>
      <c r="R2275" t="s">
        <v>8340</v>
      </c>
      <c r="S2275" s="14">
        <f t="shared" si="178"/>
        <v>42781.549097222218</v>
      </c>
      <c r="T2275" s="14">
        <f t="shared" si="179"/>
        <v>40978.125046296293</v>
      </c>
      <c r="U2275">
        <f t="shared" si="175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10" t="s">
        <v>8339</v>
      </c>
      <c r="R2276" t="s">
        <v>8340</v>
      </c>
      <c r="S2276" s="14">
        <f t="shared" si="178"/>
        <v>41663.500659722224</v>
      </c>
      <c r="T2276" s="14">
        <f t="shared" si="179"/>
        <v>40585.796817129631</v>
      </c>
      <c r="U2276">
        <f t="shared" si="175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10" t="s">
        <v>8339</v>
      </c>
      <c r="R2277" t="s">
        <v>8340</v>
      </c>
      <c r="S2277" s="14">
        <f t="shared" si="178"/>
        <v>41965.616655092599</v>
      </c>
      <c r="T2277" s="14">
        <f t="shared" si="179"/>
        <v>41059.185682870368</v>
      </c>
      <c r="U2277">
        <f t="shared" si="175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10" t="s">
        <v>8339</v>
      </c>
      <c r="R2278" t="s">
        <v>8340</v>
      </c>
      <c r="S2278" s="14">
        <f t="shared" si="178"/>
        <v>41614.651493055557</v>
      </c>
      <c r="T2278" s="14">
        <f t="shared" si="179"/>
        <v>41494.963587962964</v>
      </c>
      <c r="U2278">
        <f t="shared" si="175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10" t="s">
        <v>8339</v>
      </c>
      <c r="R2279" t="s">
        <v>8340</v>
      </c>
      <c r="S2279" s="14">
        <f t="shared" si="178"/>
        <v>40936.678506944445</v>
      </c>
      <c r="T2279" s="14">
        <f t="shared" si="179"/>
        <v>41792.667361111111</v>
      </c>
      <c r="U2279">
        <f t="shared" si="175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10" t="s">
        <v>8339</v>
      </c>
      <c r="R2280" t="s">
        <v>8340</v>
      </c>
      <c r="S2280" s="14">
        <f t="shared" si="178"/>
        <v>42338.709108796291</v>
      </c>
      <c r="T2280" s="14">
        <f t="shared" si="179"/>
        <v>41067.827418981484</v>
      </c>
      <c r="U2280">
        <f t="shared" si="175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10" t="s">
        <v>8339</v>
      </c>
      <c r="R2281" t="s">
        <v>8340</v>
      </c>
      <c r="S2281" s="14">
        <f t="shared" si="178"/>
        <v>42020.806701388887</v>
      </c>
      <c r="T2281" s="14">
        <f t="shared" si="179"/>
        <v>41571.998379629629</v>
      </c>
      <c r="U2281">
        <f t="shared" si="175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10" t="s">
        <v>8339</v>
      </c>
      <c r="R2282" t="s">
        <v>8340</v>
      </c>
      <c r="S2282" s="14">
        <f t="shared" si="178"/>
        <v>42234.624895833331</v>
      </c>
      <c r="T2282" s="14">
        <f t="shared" si="179"/>
        <v>40070.253819444442</v>
      </c>
      <c r="U2282">
        <f t="shared" si="175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10" t="s">
        <v>8310</v>
      </c>
      <c r="R2283" t="s">
        <v>8319</v>
      </c>
      <c r="S2283" s="14">
        <f t="shared" si="178"/>
        <v>40687.285844907405</v>
      </c>
      <c r="T2283" s="14">
        <f t="shared" si="179"/>
        <v>40987.977060185185</v>
      </c>
      <c r="U2283">
        <f t="shared" si="175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10" t="s">
        <v>8310</v>
      </c>
      <c r="R2284" t="s">
        <v>8319</v>
      </c>
      <c r="S2284" s="14">
        <f t="shared" si="178"/>
        <v>42323.17460648148</v>
      </c>
      <c r="T2284" s="14">
        <f t="shared" si="179"/>
        <v>40987.697638888887</v>
      </c>
      <c r="U2284">
        <f t="shared" si="175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10" t="s">
        <v>8310</v>
      </c>
      <c r="R2285" t="s">
        <v>8319</v>
      </c>
      <c r="S2285" s="14">
        <f t="shared" si="178"/>
        <v>40978.125046296293</v>
      </c>
      <c r="T2285" s="14">
        <f t="shared" si="179"/>
        <v>41151.708321759259</v>
      </c>
      <c r="U2285">
        <f t="shared" si="175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10" t="s">
        <v>8310</v>
      </c>
      <c r="R2286" t="s">
        <v>8319</v>
      </c>
      <c r="S2286" s="14">
        <f t="shared" si="178"/>
        <v>40585.796817129631</v>
      </c>
      <c r="T2286" s="14">
        <f t="shared" si="179"/>
        <v>41264.72314814815</v>
      </c>
      <c r="U2286">
        <f t="shared" si="175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10" t="s">
        <v>8310</v>
      </c>
      <c r="R2287" t="s">
        <v>8319</v>
      </c>
      <c r="S2287" s="14">
        <f t="shared" si="178"/>
        <v>41059.185682870368</v>
      </c>
      <c r="T2287" s="14">
        <f t="shared" si="179"/>
        <v>41270.954351851848</v>
      </c>
      <c r="U2287">
        <f t="shared" si="175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10" t="s">
        <v>8310</v>
      </c>
      <c r="R2288" t="s">
        <v>8319</v>
      </c>
      <c r="S2288" s="14">
        <f t="shared" si="178"/>
        <v>41494.963587962964</v>
      </c>
      <c r="T2288" s="14">
        <f t="shared" si="179"/>
        <v>40927.731782407405</v>
      </c>
      <c r="U2288">
        <f t="shared" si="175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10" t="s">
        <v>8310</v>
      </c>
      <c r="R2289" t="s">
        <v>8319</v>
      </c>
      <c r="S2289" s="14">
        <f t="shared" si="178"/>
        <v>41792.667361111111</v>
      </c>
      <c r="T2289" s="14">
        <f t="shared" si="179"/>
        <v>40948.042233796295</v>
      </c>
      <c r="U2289">
        <f t="shared" si="175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10" t="s">
        <v>8310</v>
      </c>
      <c r="R2290" t="s">
        <v>8319</v>
      </c>
      <c r="S2290" s="14">
        <f t="shared" si="178"/>
        <v>41067.827418981484</v>
      </c>
      <c r="T2290" s="14">
        <f t="shared" si="179"/>
        <v>41694.84065972222</v>
      </c>
      <c r="U2290">
        <f t="shared" si="175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10" t="s">
        <v>8310</v>
      </c>
      <c r="R2291" t="s">
        <v>8319</v>
      </c>
      <c r="S2291" s="14">
        <f t="shared" si="178"/>
        <v>41571.998379629629</v>
      </c>
      <c r="T2291" s="14">
        <f t="shared" si="179"/>
        <v>40565.032511574071</v>
      </c>
      <c r="U2291">
        <f t="shared" si="175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10" t="s">
        <v>8310</v>
      </c>
      <c r="R2292" t="s">
        <v>8319</v>
      </c>
      <c r="S2292" s="14">
        <f t="shared" si="178"/>
        <v>40070.253819444442</v>
      </c>
      <c r="T2292" s="14">
        <f t="shared" si="179"/>
        <v>41074.727037037039</v>
      </c>
      <c r="U2292">
        <f t="shared" si="175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10" t="s">
        <v>8310</v>
      </c>
      <c r="R2293" t="s">
        <v>8319</v>
      </c>
      <c r="S2293" s="14">
        <f t="shared" si="178"/>
        <v>40987.977060185185</v>
      </c>
      <c r="T2293" s="14">
        <f t="shared" si="179"/>
        <v>41416.146944444445</v>
      </c>
      <c r="U2293">
        <f t="shared" si="175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10" t="s">
        <v>8310</v>
      </c>
      <c r="R2294" t="s">
        <v>8319</v>
      </c>
      <c r="S2294" s="14">
        <f t="shared" si="178"/>
        <v>40987.697638888887</v>
      </c>
      <c r="T2294" s="14">
        <f t="shared" si="179"/>
        <v>41605.868449074071</v>
      </c>
      <c r="U2294">
        <f t="shared" si="175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10" t="s">
        <v>8310</v>
      </c>
      <c r="R2295" t="s">
        <v>8319</v>
      </c>
      <c r="S2295" s="14">
        <f t="shared" si="178"/>
        <v>41151.708321759259</v>
      </c>
      <c r="T2295" s="14">
        <f t="shared" si="179"/>
        <v>40850.111064814817</v>
      </c>
      <c r="U2295">
        <f t="shared" si="175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10" t="s">
        <v>8310</v>
      </c>
      <c r="R2296" t="s">
        <v>8319</v>
      </c>
      <c r="S2296" s="14">
        <f t="shared" si="178"/>
        <v>41264.72314814815</v>
      </c>
      <c r="T2296" s="14">
        <f t="shared" si="179"/>
        <v>40502.815868055557</v>
      </c>
      <c r="U2296">
        <f t="shared" si="175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10" t="s">
        <v>8310</v>
      </c>
      <c r="R2297" t="s">
        <v>8319</v>
      </c>
      <c r="S2297" s="14">
        <f t="shared" si="178"/>
        <v>41270.954351851848</v>
      </c>
      <c r="T2297" s="14">
        <f t="shared" si="179"/>
        <v>41834.695277777777</v>
      </c>
      <c r="U2297">
        <f t="shared" si="175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10" t="s">
        <v>8310</v>
      </c>
      <c r="R2298" t="s">
        <v>8319</v>
      </c>
      <c r="S2298" s="14">
        <f t="shared" si="178"/>
        <v>40927.731782407405</v>
      </c>
      <c r="T2298" s="14">
        <f t="shared" si="179"/>
        <v>40948.16815972222</v>
      </c>
      <c r="U2298">
        <f t="shared" si="175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10" t="s">
        <v>8310</v>
      </c>
      <c r="R2299" t="s">
        <v>8319</v>
      </c>
      <c r="S2299" s="14">
        <f t="shared" si="178"/>
        <v>40948.042233796295</v>
      </c>
      <c r="T2299" s="14">
        <f t="shared" si="179"/>
        <v>41004.802465277775</v>
      </c>
      <c r="U2299">
        <f t="shared" si="175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10" t="s">
        <v>8310</v>
      </c>
      <c r="R2300" t="s">
        <v>8319</v>
      </c>
      <c r="S2300" s="14">
        <f t="shared" si="178"/>
        <v>41694.84065972222</v>
      </c>
      <c r="T2300" s="14">
        <f t="shared" si="179"/>
        <v>41851.962916666671</v>
      </c>
      <c r="U2300">
        <f t="shared" si="175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10" t="s">
        <v>8310</v>
      </c>
      <c r="R2301" t="s">
        <v>8319</v>
      </c>
      <c r="S2301" s="14">
        <f t="shared" si="178"/>
        <v>40565.032511574071</v>
      </c>
      <c r="T2301" s="14">
        <f t="shared" si="179"/>
        <v>41307.987696759257</v>
      </c>
      <c r="U2301">
        <f t="shared" si="175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10" t="s">
        <v>8310</v>
      </c>
      <c r="R2302" t="s">
        <v>8319</v>
      </c>
      <c r="S2302" s="14">
        <f t="shared" si="178"/>
        <v>41074.727037037039</v>
      </c>
      <c r="T2302" s="14">
        <f t="shared" si="179"/>
        <v>41324.79415509259</v>
      </c>
      <c r="U2302">
        <f t="shared" si="175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10" t="s">
        <v>8310</v>
      </c>
      <c r="R2303" t="s">
        <v>8311</v>
      </c>
      <c r="S2303" s="14">
        <f t="shared" si="178"/>
        <v>41416.146944444445</v>
      </c>
      <c r="T2303" s="14">
        <f t="shared" si="179"/>
        <v>41736.004502314812</v>
      </c>
      <c r="U2303">
        <f t="shared" si="175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10" t="s">
        <v>8310</v>
      </c>
      <c r="R2304" t="s">
        <v>8311</v>
      </c>
      <c r="S2304" s="14">
        <f t="shared" si="178"/>
        <v>41605.868449074071</v>
      </c>
      <c r="T2304" s="14">
        <f t="shared" si="179"/>
        <v>41716.632847222223</v>
      </c>
      <c r="U2304">
        <f t="shared" si="175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10" t="s">
        <v>8310</v>
      </c>
      <c r="R2305" t="s">
        <v>8311</v>
      </c>
      <c r="S2305" s="14">
        <f t="shared" si="178"/>
        <v>40850.111064814817</v>
      </c>
      <c r="T2305" s="14">
        <f t="shared" si="179"/>
        <v>41002.958634259259</v>
      </c>
      <c r="U2305">
        <f t="shared" si="175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77"/>
        <v>53.47</v>
      </c>
      <c r="Q2306" s="10" t="s">
        <v>8310</v>
      </c>
      <c r="R2306" t="s">
        <v>8311</v>
      </c>
      <c r="S2306" s="14">
        <f t="shared" si="178"/>
        <v>40502.815868055557</v>
      </c>
      <c r="T2306" s="14">
        <f t="shared" si="179"/>
        <v>41037.551585648151</v>
      </c>
      <c r="U2306">
        <f t="shared" si="175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76"/>
        <v>101</v>
      </c>
      <c r="P2307">
        <f t="shared" si="177"/>
        <v>109.11</v>
      </c>
      <c r="Q2307" s="10" t="s">
        <v>8310</v>
      </c>
      <c r="R2307" t="s">
        <v>8311</v>
      </c>
      <c r="S2307" s="14">
        <f t="shared" si="178"/>
        <v>41834.695277777777</v>
      </c>
      <c r="T2307" s="14">
        <f t="shared" si="179"/>
        <v>41004.72619212963</v>
      </c>
      <c r="U2307">
        <f t="shared" ref="U2307:U2370" si="180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ref="O2308:O2371" si="181">ROUND(E2308/D2308*100,0)</f>
        <v>107</v>
      </c>
      <c r="P2308">
        <f t="shared" ref="P2308:P2371" si="182">IFERROR(ROUND(E2308/L2308,2),0)</f>
        <v>51.19</v>
      </c>
      <c r="Q2308" s="10" t="s">
        <v>8310</v>
      </c>
      <c r="R2308" t="s">
        <v>8311</v>
      </c>
      <c r="S2308" s="14">
        <f t="shared" ref="S2308:S2371" si="183">(((J2308/60)/60)/24)+DATE(1970,1,1)</f>
        <v>40948.16815972222</v>
      </c>
      <c r="T2308" s="14">
        <f t="shared" ref="T2308:T2371" si="184">(((J2318/60)/60)/24)+DATE(1970,1,1)</f>
        <v>40079.725115740745</v>
      </c>
      <c r="U2308">
        <f t="shared" si="180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10" t="s">
        <v>8310</v>
      </c>
      <c r="R2309" t="s">
        <v>8311</v>
      </c>
      <c r="S2309" s="14">
        <f t="shared" si="183"/>
        <v>41004.802465277775</v>
      </c>
      <c r="T2309" s="14">
        <f t="shared" si="184"/>
        <v>40192.542233796295</v>
      </c>
      <c r="U2309">
        <f t="shared" si="180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10" t="s">
        <v>8310</v>
      </c>
      <c r="R2310" t="s">
        <v>8311</v>
      </c>
      <c r="S2310" s="14">
        <f t="shared" si="183"/>
        <v>41851.962916666671</v>
      </c>
      <c r="T2310" s="14">
        <f t="shared" si="184"/>
        <v>40050.643680555557</v>
      </c>
      <c r="U2310">
        <f t="shared" si="180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10" t="s">
        <v>8310</v>
      </c>
      <c r="R2311" t="s">
        <v>8311</v>
      </c>
      <c r="S2311" s="14">
        <f t="shared" si="183"/>
        <v>41307.987696759257</v>
      </c>
      <c r="T2311" s="14">
        <f t="shared" si="184"/>
        <v>41593.082002314812</v>
      </c>
      <c r="U2311">
        <f t="shared" si="180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10" t="s">
        <v>8310</v>
      </c>
      <c r="R2312" t="s">
        <v>8311</v>
      </c>
      <c r="S2312" s="14">
        <f t="shared" si="183"/>
        <v>41324.79415509259</v>
      </c>
      <c r="T2312" s="14">
        <f t="shared" si="184"/>
        <v>41696.817129629628</v>
      </c>
      <c r="U2312">
        <f t="shared" si="180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10" t="s">
        <v>8310</v>
      </c>
      <c r="R2313" t="s">
        <v>8311</v>
      </c>
      <c r="S2313" s="14">
        <f t="shared" si="183"/>
        <v>41736.004502314812</v>
      </c>
      <c r="T2313" s="14">
        <f t="shared" si="184"/>
        <v>42799.260428240741</v>
      </c>
      <c r="U2313">
        <f t="shared" si="180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10" t="s">
        <v>8310</v>
      </c>
      <c r="R2314" t="s">
        <v>8311</v>
      </c>
      <c r="S2314" s="14">
        <f t="shared" si="183"/>
        <v>41716.632847222223</v>
      </c>
      <c r="T2314" s="14">
        <f t="shared" si="184"/>
        <v>42804.895474537043</v>
      </c>
      <c r="U2314">
        <f t="shared" si="180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10" t="s">
        <v>8310</v>
      </c>
      <c r="R2315" t="s">
        <v>8311</v>
      </c>
      <c r="S2315" s="14">
        <f t="shared" si="183"/>
        <v>41002.958634259259</v>
      </c>
      <c r="T2315" s="14">
        <f t="shared" si="184"/>
        <v>42807.755173611105</v>
      </c>
      <c r="U2315">
        <f t="shared" si="180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10" t="s">
        <v>8310</v>
      </c>
      <c r="R2316" t="s">
        <v>8311</v>
      </c>
      <c r="S2316" s="14">
        <f t="shared" si="183"/>
        <v>41037.551585648151</v>
      </c>
      <c r="T2316" s="14">
        <f t="shared" si="184"/>
        <v>42790.885243055556</v>
      </c>
      <c r="U2316">
        <f t="shared" si="180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10" t="s">
        <v>8310</v>
      </c>
      <c r="R2317" t="s">
        <v>8311</v>
      </c>
      <c r="S2317" s="14">
        <f t="shared" si="183"/>
        <v>41004.72619212963</v>
      </c>
      <c r="T2317" s="14">
        <f t="shared" si="184"/>
        <v>42794.022349537037</v>
      </c>
      <c r="U2317">
        <f t="shared" si="180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10" t="s">
        <v>8310</v>
      </c>
      <c r="R2318" t="s">
        <v>8311</v>
      </c>
      <c r="S2318" s="14">
        <f t="shared" si="183"/>
        <v>40079.725115740745</v>
      </c>
      <c r="T2318" s="14">
        <f t="shared" si="184"/>
        <v>42804.034120370372</v>
      </c>
      <c r="U2318">
        <f t="shared" si="180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10" t="s">
        <v>8310</v>
      </c>
      <c r="R2319" t="s">
        <v>8311</v>
      </c>
      <c r="S2319" s="14">
        <f t="shared" si="183"/>
        <v>40192.542233796295</v>
      </c>
      <c r="T2319" s="14">
        <f t="shared" si="184"/>
        <v>41842.917129629634</v>
      </c>
      <c r="U2319">
        <f t="shared" si="180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10" t="s">
        <v>8310</v>
      </c>
      <c r="R2320" t="s">
        <v>8311</v>
      </c>
      <c r="S2320" s="14">
        <f t="shared" si="183"/>
        <v>40050.643680555557</v>
      </c>
      <c r="T2320" s="14">
        <f t="shared" si="184"/>
        <v>42139.781678240746</v>
      </c>
      <c r="U2320">
        <f t="shared" si="180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10" t="s">
        <v>8310</v>
      </c>
      <c r="R2321" t="s">
        <v>8311</v>
      </c>
      <c r="S2321" s="14">
        <f t="shared" si="183"/>
        <v>41593.082002314812</v>
      </c>
      <c r="T2321" s="14">
        <f t="shared" si="184"/>
        <v>41807.624374999999</v>
      </c>
      <c r="U2321">
        <f t="shared" si="180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10" t="s">
        <v>8310</v>
      </c>
      <c r="R2322" t="s">
        <v>8311</v>
      </c>
      <c r="S2322" s="14">
        <f t="shared" si="183"/>
        <v>41696.817129629628</v>
      </c>
      <c r="T2322" s="14">
        <f t="shared" si="184"/>
        <v>42332.89980324074</v>
      </c>
      <c r="U2322">
        <f t="shared" si="180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10" t="s">
        <v>8321</v>
      </c>
      <c r="R2323" t="s">
        <v>8352</v>
      </c>
      <c r="S2323" s="14">
        <f t="shared" si="183"/>
        <v>42799.260428240741</v>
      </c>
      <c r="T2323" s="14">
        <f t="shared" si="184"/>
        <v>41839.005671296298</v>
      </c>
      <c r="U2323">
        <f t="shared" si="180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10" t="s">
        <v>8321</v>
      </c>
      <c r="R2324" t="s">
        <v>8352</v>
      </c>
      <c r="S2324" s="14">
        <f t="shared" si="183"/>
        <v>42804.895474537043</v>
      </c>
      <c r="T2324" s="14">
        <f t="shared" si="184"/>
        <v>42011.628136574072</v>
      </c>
      <c r="U2324">
        <f t="shared" si="180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10" t="s">
        <v>8321</v>
      </c>
      <c r="R2325" t="s">
        <v>8352</v>
      </c>
      <c r="S2325" s="14">
        <f t="shared" si="183"/>
        <v>42807.755173611105</v>
      </c>
      <c r="T2325" s="14">
        <f t="shared" si="184"/>
        <v>41767.650347222225</v>
      </c>
      <c r="U2325">
        <f t="shared" si="180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10" t="s">
        <v>8321</v>
      </c>
      <c r="R2326" t="s">
        <v>8352</v>
      </c>
      <c r="S2326" s="14">
        <f t="shared" si="183"/>
        <v>42790.885243055556</v>
      </c>
      <c r="T2326" s="14">
        <f t="shared" si="184"/>
        <v>41918.670115740737</v>
      </c>
      <c r="U2326">
        <f t="shared" si="180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10" t="s">
        <v>8321</v>
      </c>
      <c r="R2327" t="s">
        <v>8352</v>
      </c>
      <c r="S2327" s="14">
        <f t="shared" si="183"/>
        <v>42794.022349537037</v>
      </c>
      <c r="T2327" s="14">
        <f t="shared" si="184"/>
        <v>41771.572256944448</v>
      </c>
      <c r="U2327">
        <f t="shared" si="180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10" t="s">
        <v>8321</v>
      </c>
      <c r="R2328" t="s">
        <v>8352</v>
      </c>
      <c r="S2328" s="14">
        <f t="shared" si="183"/>
        <v>42804.034120370372</v>
      </c>
      <c r="T2328" s="14">
        <f t="shared" si="184"/>
        <v>41666.924710648149</v>
      </c>
      <c r="U2328">
        <f t="shared" si="180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10" t="s">
        <v>8321</v>
      </c>
      <c r="R2329" t="s">
        <v>8352</v>
      </c>
      <c r="S2329" s="14">
        <f t="shared" si="183"/>
        <v>41842.917129629634</v>
      </c>
      <c r="T2329" s="14">
        <f t="shared" si="184"/>
        <v>41786.640543981484</v>
      </c>
      <c r="U2329">
        <f t="shared" si="180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10" t="s">
        <v>8321</v>
      </c>
      <c r="R2330" t="s">
        <v>8352</v>
      </c>
      <c r="S2330" s="14">
        <f t="shared" si="183"/>
        <v>42139.781678240746</v>
      </c>
      <c r="T2330" s="14">
        <f t="shared" si="184"/>
        <v>41789.896805555552</v>
      </c>
      <c r="U2330">
        <f t="shared" si="180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10" t="s">
        <v>8321</v>
      </c>
      <c r="R2331" t="s">
        <v>8352</v>
      </c>
      <c r="S2331" s="14">
        <f t="shared" si="183"/>
        <v>41807.624374999999</v>
      </c>
      <c r="T2331" s="14">
        <f t="shared" si="184"/>
        <v>42692.79987268518</v>
      </c>
      <c r="U2331">
        <f t="shared" si="180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10" t="s">
        <v>8321</v>
      </c>
      <c r="R2332" t="s">
        <v>8352</v>
      </c>
      <c r="S2332" s="14">
        <f t="shared" si="183"/>
        <v>42332.89980324074</v>
      </c>
      <c r="T2332" s="14">
        <f t="shared" si="184"/>
        <v>42643.642800925925</v>
      </c>
      <c r="U2332">
        <f t="shared" si="180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10" t="s">
        <v>8321</v>
      </c>
      <c r="R2333" t="s">
        <v>8352</v>
      </c>
      <c r="S2333" s="14">
        <f t="shared" si="183"/>
        <v>41839.005671296298</v>
      </c>
      <c r="T2333" s="14">
        <f t="shared" si="184"/>
        <v>42167.813703703709</v>
      </c>
      <c r="U2333">
        <f t="shared" si="180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10" t="s">
        <v>8321</v>
      </c>
      <c r="R2334" t="s">
        <v>8352</v>
      </c>
      <c r="S2334" s="14">
        <f t="shared" si="183"/>
        <v>42011.628136574072</v>
      </c>
      <c r="T2334" s="14">
        <f t="shared" si="184"/>
        <v>41897.702199074076</v>
      </c>
      <c r="U2334">
        <f t="shared" si="180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10" t="s">
        <v>8321</v>
      </c>
      <c r="R2335" t="s">
        <v>8352</v>
      </c>
      <c r="S2335" s="14">
        <f t="shared" si="183"/>
        <v>41767.650347222225</v>
      </c>
      <c r="T2335" s="14">
        <f t="shared" si="184"/>
        <v>42327.825289351851</v>
      </c>
      <c r="U2335">
        <f t="shared" si="180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10" t="s">
        <v>8321</v>
      </c>
      <c r="R2336" t="s">
        <v>8352</v>
      </c>
      <c r="S2336" s="14">
        <f t="shared" si="183"/>
        <v>41918.670115740737</v>
      </c>
      <c r="T2336" s="14">
        <f t="shared" si="184"/>
        <v>42515.727650462963</v>
      </c>
      <c r="U2336">
        <f t="shared" si="180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10" t="s">
        <v>8321</v>
      </c>
      <c r="R2337" t="s">
        <v>8352</v>
      </c>
      <c r="S2337" s="14">
        <f t="shared" si="183"/>
        <v>41771.572256944448</v>
      </c>
      <c r="T2337" s="14">
        <f t="shared" si="184"/>
        <v>42060.001805555556</v>
      </c>
      <c r="U2337">
        <f t="shared" si="180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10" t="s">
        <v>8321</v>
      </c>
      <c r="R2338" t="s">
        <v>8352</v>
      </c>
      <c r="S2338" s="14">
        <f t="shared" si="183"/>
        <v>41666.924710648149</v>
      </c>
      <c r="T2338" s="14">
        <f t="shared" si="184"/>
        <v>42615.79896990741</v>
      </c>
      <c r="U2338">
        <f t="shared" si="180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10" t="s">
        <v>8321</v>
      </c>
      <c r="R2339" t="s">
        <v>8352</v>
      </c>
      <c r="S2339" s="14">
        <f t="shared" si="183"/>
        <v>41786.640543981484</v>
      </c>
      <c r="T2339" s="14">
        <f t="shared" si="184"/>
        <v>42577.607361111113</v>
      </c>
      <c r="U2339">
        <f t="shared" si="180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10" t="s">
        <v>8321</v>
      </c>
      <c r="R2340" t="s">
        <v>8352</v>
      </c>
      <c r="S2340" s="14">
        <f t="shared" si="183"/>
        <v>41789.896805555552</v>
      </c>
      <c r="T2340" s="14">
        <f t="shared" si="184"/>
        <v>42360.932152777779</v>
      </c>
      <c r="U2340">
        <f t="shared" si="180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10" t="s">
        <v>8321</v>
      </c>
      <c r="R2341" t="s">
        <v>8352</v>
      </c>
      <c r="S2341" s="14">
        <f t="shared" si="183"/>
        <v>42692.79987268518</v>
      </c>
      <c r="T2341" s="14">
        <f t="shared" si="184"/>
        <v>42198.775787037041</v>
      </c>
      <c r="U2341">
        <f t="shared" si="180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10" t="s">
        <v>8321</v>
      </c>
      <c r="R2342" t="s">
        <v>8352</v>
      </c>
      <c r="S2342" s="14">
        <f t="shared" si="183"/>
        <v>42643.642800925925</v>
      </c>
      <c r="T2342" s="14">
        <f t="shared" si="184"/>
        <v>42708.842245370368</v>
      </c>
      <c r="U2342">
        <f t="shared" si="180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s="10" t="s">
        <v>8329</v>
      </c>
      <c r="R2343" t="s">
        <v>8341</v>
      </c>
      <c r="S2343" s="14">
        <f t="shared" si="183"/>
        <v>42167.813703703709</v>
      </c>
      <c r="T2343" s="14">
        <f t="shared" si="184"/>
        <v>42094.101145833338</v>
      </c>
      <c r="U2343">
        <f t="shared" si="180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s="10" t="s">
        <v>8329</v>
      </c>
      <c r="R2344" t="s">
        <v>8341</v>
      </c>
      <c r="S2344" s="14">
        <f t="shared" si="183"/>
        <v>41897.702199074076</v>
      </c>
      <c r="T2344" s="14">
        <f t="shared" si="184"/>
        <v>42101.633703703701</v>
      </c>
      <c r="U2344">
        <f t="shared" si="180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10" t="s">
        <v>8329</v>
      </c>
      <c r="R2345" t="s">
        <v>8341</v>
      </c>
      <c r="S2345" s="14">
        <f t="shared" si="183"/>
        <v>42327.825289351851</v>
      </c>
      <c r="T2345" s="14">
        <f t="shared" si="184"/>
        <v>42103.676180555558</v>
      </c>
      <c r="U2345">
        <f t="shared" si="180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10" t="s">
        <v>8329</v>
      </c>
      <c r="R2346" t="s">
        <v>8341</v>
      </c>
      <c r="S2346" s="14">
        <f t="shared" si="183"/>
        <v>42515.727650462963</v>
      </c>
      <c r="T2346" s="14">
        <f t="shared" si="184"/>
        <v>41954.722916666666</v>
      </c>
      <c r="U2346">
        <f t="shared" si="180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s="10" t="s">
        <v>8329</v>
      </c>
      <c r="R2347" t="s">
        <v>8341</v>
      </c>
      <c r="S2347" s="14">
        <f t="shared" si="183"/>
        <v>42060.001805555556</v>
      </c>
      <c r="T2347" s="14">
        <f t="shared" si="184"/>
        <v>42096.918240740735</v>
      </c>
      <c r="U2347">
        <f t="shared" si="180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10" t="s">
        <v>8329</v>
      </c>
      <c r="R2348" t="s">
        <v>8341</v>
      </c>
      <c r="S2348" s="14">
        <f t="shared" si="183"/>
        <v>42615.79896990741</v>
      </c>
      <c r="T2348" s="14">
        <f t="shared" si="184"/>
        <v>42130.78361111111</v>
      </c>
      <c r="U2348">
        <f t="shared" si="180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10" t="s">
        <v>8329</v>
      </c>
      <c r="R2349" t="s">
        <v>8341</v>
      </c>
      <c r="S2349" s="14">
        <f t="shared" si="183"/>
        <v>42577.607361111113</v>
      </c>
      <c r="T2349" s="14">
        <f t="shared" si="184"/>
        <v>42264.620115740734</v>
      </c>
      <c r="U2349">
        <f t="shared" si="180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10" t="s">
        <v>8329</v>
      </c>
      <c r="R2350" t="s">
        <v>8341</v>
      </c>
      <c r="S2350" s="14">
        <f t="shared" si="183"/>
        <v>42360.932152777779</v>
      </c>
      <c r="T2350" s="14">
        <f t="shared" si="184"/>
        <v>41978.930972222224</v>
      </c>
      <c r="U2350">
        <f t="shared" si="180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s="10" t="s">
        <v>8329</v>
      </c>
      <c r="R2351" t="s">
        <v>8341</v>
      </c>
      <c r="S2351" s="14">
        <f t="shared" si="183"/>
        <v>42198.775787037041</v>
      </c>
      <c r="T2351" s="14">
        <f t="shared" si="184"/>
        <v>42159.649583333332</v>
      </c>
      <c r="U2351">
        <f t="shared" si="180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s="10" t="s">
        <v>8329</v>
      </c>
      <c r="R2352" t="s">
        <v>8341</v>
      </c>
      <c r="S2352" s="14">
        <f t="shared" si="183"/>
        <v>42708.842245370368</v>
      </c>
      <c r="T2352" s="14">
        <f t="shared" si="184"/>
        <v>42377.70694444445</v>
      </c>
      <c r="U2352">
        <f t="shared" si="180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10" t="s">
        <v>8329</v>
      </c>
      <c r="R2353" t="s">
        <v>8341</v>
      </c>
      <c r="S2353" s="14">
        <f t="shared" si="183"/>
        <v>42094.101145833338</v>
      </c>
      <c r="T2353" s="14">
        <f t="shared" si="184"/>
        <v>42466.858888888892</v>
      </c>
      <c r="U2353">
        <f t="shared" si="180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10" t="s">
        <v>8329</v>
      </c>
      <c r="R2354" t="s">
        <v>8341</v>
      </c>
      <c r="S2354" s="14">
        <f t="shared" si="183"/>
        <v>42101.633703703701</v>
      </c>
      <c r="T2354" s="14">
        <f t="shared" si="184"/>
        <v>41954.688310185185</v>
      </c>
      <c r="U2354">
        <f t="shared" si="180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s="10" t="s">
        <v>8329</v>
      </c>
      <c r="R2355" t="s">
        <v>8341</v>
      </c>
      <c r="S2355" s="14">
        <f t="shared" si="183"/>
        <v>42103.676180555558</v>
      </c>
      <c r="T2355" s="14">
        <f t="shared" si="184"/>
        <v>42322.011574074073</v>
      </c>
      <c r="U2355">
        <f t="shared" si="180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10" t="s">
        <v>8329</v>
      </c>
      <c r="R2356" t="s">
        <v>8341</v>
      </c>
      <c r="S2356" s="14">
        <f t="shared" si="183"/>
        <v>41954.722916666666</v>
      </c>
      <c r="T2356" s="14">
        <f t="shared" si="184"/>
        <v>42248.934675925921</v>
      </c>
      <c r="U2356">
        <f t="shared" si="180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10" t="s">
        <v>8329</v>
      </c>
      <c r="R2357" t="s">
        <v>8341</v>
      </c>
      <c r="S2357" s="14">
        <f t="shared" si="183"/>
        <v>42096.918240740735</v>
      </c>
      <c r="T2357" s="14">
        <f t="shared" si="184"/>
        <v>42346.736400462964</v>
      </c>
      <c r="U2357">
        <f t="shared" si="180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s="10" t="s">
        <v>8329</v>
      </c>
      <c r="R2358" t="s">
        <v>8341</v>
      </c>
      <c r="S2358" s="14">
        <f t="shared" si="183"/>
        <v>42130.78361111111</v>
      </c>
      <c r="T2358" s="14">
        <f t="shared" si="184"/>
        <v>42268.531631944439</v>
      </c>
      <c r="U2358">
        <f t="shared" si="180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s="10" t="s">
        <v>8329</v>
      </c>
      <c r="R2359" t="s">
        <v>8341</v>
      </c>
      <c r="S2359" s="14">
        <f t="shared" si="183"/>
        <v>42264.620115740734</v>
      </c>
      <c r="T2359" s="14">
        <f t="shared" si="184"/>
        <v>42425.970092592594</v>
      </c>
      <c r="U2359">
        <f t="shared" si="180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s="10" t="s">
        <v>8329</v>
      </c>
      <c r="R2360" t="s">
        <v>8341</v>
      </c>
      <c r="S2360" s="14">
        <f t="shared" si="183"/>
        <v>41978.930972222224</v>
      </c>
      <c r="T2360" s="14">
        <f t="shared" si="184"/>
        <v>42063.721817129626</v>
      </c>
      <c r="U2360">
        <f t="shared" si="180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10" t="s">
        <v>8329</v>
      </c>
      <c r="R2361" t="s">
        <v>8341</v>
      </c>
      <c r="S2361" s="14">
        <f t="shared" si="183"/>
        <v>42159.649583333332</v>
      </c>
      <c r="T2361" s="14">
        <f t="shared" si="184"/>
        <v>42380.812627314815</v>
      </c>
      <c r="U2361">
        <f t="shared" si="180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10" t="s">
        <v>8329</v>
      </c>
      <c r="R2362" t="s">
        <v>8341</v>
      </c>
      <c r="S2362" s="14">
        <f t="shared" si="183"/>
        <v>42377.70694444445</v>
      </c>
      <c r="T2362" s="14">
        <f t="shared" si="184"/>
        <v>41961.18913194444</v>
      </c>
      <c r="U2362">
        <f t="shared" si="180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s="10" t="s">
        <v>8329</v>
      </c>
      <c r="R2363" t="s">
        <v>8341</v>
      </c>
      <c r="S2363" s="14">
        <f t="shared" si="183"/>
        <v>42466.858888888892</v>
      </c>
      <c r="T2363" s="14">
        <f t="shared" si="184"/>
        <v>42150.777731481481</v>
      </c>
      <c r="U2363">
        <f t="shared" si="180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10" t="s">
        <v>8329</v>
      </c>
      <c r="R2364" t="s">
        <v>8341</v>
      </c>
      <c r="S2364" s="14">
        <f t="shared" si="183"/>
        <v>41954.688310185185</v>
      </c>
      <c r="T2364" s="14">
        <f t="shared" si="184"/>
        <v>42088.069108796291</v>
      </c>
      <c r="U2364">
        <f t="shared" si="180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s="10" t="s">
        <v>8329</v>
      </c>
      <c r="R2365" t="s">
        <v>8341</v>
      </c>
      <c r="S2365" s="14">
        <f t="shared" si="183"/>
        <v>42322.011574074073</v>
      </c>
      <c r="T2365" s="14">
        <f t="shared" si="184"/>
        <v>42215.662314814821</v>
      </c>
      <c r="U2365">
        <f t="shared" si="180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s="10" t="s">
        <v>8329</v>
      </c>
      <c r="R2366" t="s">
        <v>8341</v>
      </c>
      <c r="S2366" s="14">
        <f t="shared" si="183"/>
        <v>42248.934675925921</v>
      </c>
      <c r="T2366" s="14">
        <f t="shared" si="184"/>
        <v>42017.843287037031</v>
      </c>
      <c r="U2366">
        <f t="shared" si="180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s="10" t="s">
        <v>8329</v>
      </c>
      <c r="R2367" t="s">
        <v>8341</v>
      </c>
      <c r="S2367" s="14">
        <f t="shared" si="183"/>
        <v>42346.736400462964</v>
      </c>
      <c r="T2367" s="14">
        <f t="shared" si="184"/>
        <v>42592.836076388892</v>
      </c>
      <c r="U2367">
        <f t="shared" si="180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10" t="s">
        <v>8329</v>
      </c>
      <c r="R2368" t="s">
        <v>8341</v>
      </c>
      <c r="S2368" s="14">
        <f t="shared" si="183"/>
        <v>42268.531631944439</v>
      </c>
      <c r="T2368" s="14">
        <f t="shared" si="184"/>
        <v>42318.925532407404</v>
      </c>
      <c r="U2368">
        <f t="shared" si="180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10" t="s">
        <v>8329</v>
      </c>
      <c r="R2369" t="s">
        <v>8341</v>
      </c>
      <c r="S2369" s="14">
        <f t="shared" si="183"/>
        <v>42425.970092592594</v>
      </c>
      <c r="T2369" s="14">
        <f t="shared" si="184"/>
        <v>42669.870173611111</v>
      </c>
      <c r="U2369">
        <f t="shared" si="180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2"/>
        <v>50</v>
      </c>
      <c r="Q2370" s="10" t="s">
        <v>8329</v>
      </c>
      <c r="R2370" t="s">
        <v>8341</v>
      </c>
      <c r="S2370" s="14">
        <f t="shared" si="183"/>
        <v>42063.721817129626</v>
      </c>
      <c r="T2370" s="14">
        <f t="shared" si="184"/>
        <v>42213.013078703705</v>
      </c>
      <c r="U2370">
        <f t="shared" si="180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1"/>
        <v>0</v>
      </c>
      <c r="P2371">
        <f t="shared" si="182"/>
        <v>0</v>
      </c>
      <c r="Q2371" s="10" t="s">
        <v>8329</v>
      </c>
      <c r="R2371" t="s">
        <v>8341</v>
      </c>
      <c r="S2371" s="14">
        <f t="shared" si="183"/>
        <v>42380.812627314815</v>
      </c>
      <c r="T2371" s="14">
        <f t="shared" si="184"/>
        <v>42237.016388888893</v>
      </c>
      <c r="U2371">
        <f t="shared" ref="U2371:U2434" si="185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ref="O2372:O2435" si="186">ROUND(E2372/D2372*100,0)</f>
        <v>0</v>
      </c>
      <c r="P2372">
        <f t="shared" ref="P2372:P2435" si="187">IFERROR(ROUND(E2372/L2372,2),0)</f>
        <v>20.5</v>
      </c>
      <c r="Q2372" s="10" t="s">
        <v>8329</v>
      </c>
      <c r="R2372" t="s">
        <v>8341</v>
      </c>
      <c r="S2372" s="14">
        <f t="shared" ref="S2372:S2435" si="188">(((J2372/60)/60)/24)+DATE(1970,1,1)</f>
        <v>41961.18913194444</v>
      </c>
      <c r="T2372" s="14">
        <f t="shared" ref="T2372:T2435" si="189">(((J2382/60)/60)/24)+DATE(1970,1,1)</f>
        <v>42248.793310185181</v>
      </c>
      <c r="U2372">
        <f t="shared" si="185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10" t="s">
        <v>8329</v>
      </c>
      <c r="R2373" t="s">
        <v>8341</v>
      </c>
      <c r="S2373" s="14">
        <f t="shared" si="188"/>
        <v>42150.777731481481</v>
      </c>
      <c r="T2373" s="14">
        <f t="shared" si="189"/>
        <v>42074.935740740737</v>
      </c>
      <c r="U2373">
        <f t="shared" si="185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10" t="s">
        <v>8329</v>
      </c>
      <c r="R2374" t="s">
        <v>8341</v>
      </c>
      <c r="S2374" s="14">
        <f t="shared" si="188"/>
        <v>42088.069108796291</v>
      </c>
      <c r="T2374" s="14">
        <f t="shared" si="189"/>
        <v>42195.187534722223</v>
      </c>
      <c r="U2374">
        <f t="shared" si="185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10" t="s">
        <v>8329</v>
      </c>
      <c r="R2375" t="s">
        <v>8341</v>
      </c>
      <c r="S2375" s="14">
        <f t="shared" si="188"/>
        <v>42215.662314814821</v>
      </c>
      <c r="T2375" s="14">
        <f t="shared" si="189"/>
        <v>42027.056793981479</v>
      </c>
      <c r="U2375">
        <f t="shared" si="185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10" t="s">
        <v>8329</v>
      </c>
      <c r="R2376" t="s">
        <v>8341</v>
      </c>
      <c r="S2376" s="14">
        <f t="shared" si="188"/>
        <v>42017.843287037031</v>
      </c>
      <c r="T2376" s="14">
        <f t="shared" si="189"/>
        <v>41927.067627314813</v>
      </c>
      <c r="U2376">
        <f t="shared" si="185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10" t="s">
        <v>8329</v>
      </c>
      <c r="R2377" t="s">
        <v>8341</v>
      </c>
      <c r="S2377" s="14">
        <f t="shared" si="188"/>
        <v>42592.836076388892</v>
      </c>
      <c r="T2377" s="14">
        <f t="shared" si="189"/>
        <v>42191.70175925926</v>
      </c>
      <c r="U2377">
        <f t="shared" si="185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10" t="s">
        <v>8329</v>
      </c>
      <c r="R2378" t="s">
        <v>8341</v>
      </c>
      <c r="S2378" s="14">
        <f t="shared" si="188"/>
        <v>42318.925532407404</v>
      </c>
      <c r="T2378" s="14">
        <f t="shared" si="189"/>
        <v>41954.838240740741</v>
      </c>
      <c r="U2378">
        <f t="shared" si="185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s="10" t="s">
        <v>8329</v>
      </c>
      <c r="R2379" t="s">
        <v>8341</v>
      </c>
      <c r="S2379" s="14">
        <f t="shared" si="188"/>
        <v>42669.870173611111</v>
      </c>
      <c r="T2379" s="14">
        <f t="shared" si="189"/>
        <v>42528.626620370371</v>
      </c>
      <c r="U2379">
        <f t="shared" si="185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s="10" t="s">
        <v>8329</v>
      </c>
      <c r="R2380" t="s">
        <v>8341</v>
      </c>
      <c r="S2380" s="14">
        <f t="shared" si="188"/>
        <v>42213.013078703705</v>
      </c>
      <c r="T2380" s="14">
        <f t="shared" si="189"/>
        <v>41989.853692129633</v>
      </c>
      <c r="U2380">
        <f t="shared" si="185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s="10" t="s">
        <v>8329</v>
      </c>
      <c r="R2381" t="s">
        <v>8341</v>
      </c>
      <c r="S2381" s="14">
        <f t="shared" si="188"/>
        <v>42237.016388888893</v>
      </c>
      <c r="T2381" s="14">
        <f t="shared" si="189"/>
        <v>42179.653379629628</v>
      </c>
      <c r="U2381">
        <f t="shared" si="185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10" t="s">
        <v>8329</v>
      </c>
      <c r="R2382" t="s">
        <v>8341</v>
      </c>
      <c r="S2382" s="14">
        <f t="shared" si="188"/>
        <v>42248.793310185181</v>
      </c>
      <c r="T2382" s="14">
        <f t="shared" si="189"/>
        <v>41968.262314814812</v>
      </c>
      <c r="U2382">
        <f t="shared" si="185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10" t="s">
        <v>8329</v>
      </c>
      <c r="R2383" t="s">
        <v>8341</v>
      </c>
      <c r="S2383" s="14">
        <f t="shared" si="188"/>
        <v>42074.935740740737</v>
      </c>
      <c r="T2383" s="14">
        <f t="shared" si="189"/>
        <v>42064.794490740736</v>
      </c>
      <c r="U2383">
        <f t="shared" si="185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10" t="s">
        <v>8329</v>
      </c>
      <c r="R2384" t="s">
        <v>8341</v>
      </c>
      <c r="S2384" s="14">
        <f t="shared" si="188"/>
        <v>42195.187534722223</v>
      </c>
      <c r="T2384" s="14">
        <f t="shared" si="189"/>
        <v>42276.120636574073</v>
      </c>
      <c r="U2384">
        <f t="shared" si="185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10" t="s">
        <v>8329</v>
      </c>
      <c r="R2385" t="s">
        <v>8341</v>
      </c>
      <c r="S2385" s="14">
        <f t="shared" si="188"/>
        <v>42027.056793981479</v>
      </c>
      <c r="T2385" s="14">
        <f t="shared" si="189"/>
        <v>42194.648344907408</v>
      </c>
      <c r="U2385">
        <f t="shared" si="185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10" t="s">
        <v>8329</v>
      </c>
      <c r="R2386" t="s">
        <v>8341</v>
      </c>
      <c r="S2386" s="14">
        <f t="shared" si="188"/>
        <v>41927.067627314813</v>
      </c>
      <c r="T2386" s="14">
        <f t="shared" si="189"/>
        <v>42031.362187499995</v>
      </c>
      <c r="U2386">
        <f t="shared" si="185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10" t="s">
        <v>8329</v>
      </c>
      <c r="R2387" t="s">
        <v>8341</v>
      </c>
      <c r="S2387" s="14">
        <f t="shared" si="188"/>
        <v>42191.70175925926</v>
      </c>
      <c r="T2387" s="14">
        <f t="shared" si="189"/>
        <v>42717.121377314819</v>
      </c>
      <c r="U2387">
        <f t="shared" si="185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s="10" t="s">
        <v>8329</v>
      </c>
      <c r="R2388" t="s">
        <v>8341</v>
      </c>
      <c r="S2388" s="14">
        <f t="shared" si="188"/>
        <v>41954.838240740741</v>
      </c>
      <c r="T2388" s="14">
        <f t="shared" si="189"/>
        <v>42262.849050925928</v>
      </c>
      <c r="U2388">
        <f t="shared" si="185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10" t="s">
        <v>8329</v>
      </c>
      <c r="R2389" t="s">
        <v>8341</v>
      </c>
      <c r="S2389" s="14">
        <f t="shared" si="188"/>
        <v>42528.626620370371</v>
      </c>
      <c r="T2389" s="14">
        <f t="shared" si="189"/>
        <v>41976.88490740741</v>
      </c>
      <c r="U2389">
        <f t="shared" si="185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10" t="s">
        <v>8329</v>
      </c>
      <c r="R2390" t="s">
        <v>8341</v>
      </c>
      <c r="S2390" s="14">
        <f t="shared" si="188"/>
        <v>41989.853692129633</v>
      </c>
      <c r="T2390" s="14">
        <f t="shared" si="189"/>
        <v>42157.916481481487</v>
      </c>
      <c r="U2390">
        <f t="shared" si="185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10" t="s">
        <v>8329</v>
      </c>
      <c r="R2391" t="s">
        <v>8341</v>
      </c>
      <c r="S2391" s="14">
        <f t="shared" si="188"/>
        <v>42179.653379629628</v>
      </c>
      <c r="T2391" s="14">
        <f t="shared" si="189"/>
        <v>41956.853078703702</v>
      </c>
      <c r="U2391">
        <f t="shared" si="185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s="10" t="s">
        <v>8329</v>
      </c>
      <c r="R2392" t="s">
        <v>8341</v>
      </c>
      <c r="S2392" s="14">
        <f t="shared" si="188"/>
        <v>41968.262314814812</v>
      </c>
      <c r="T2392" s="14">
        <f t="shared" si="189"/>
        <v>42444.268101851849</v>
      </c>
      <c r="U2392">
        <f t="shared" si="185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10" t="s">
        <v>8329</v>
      </c>
      <c r="R2393" t="s">
        <v>8341</v>
      </c>
      <c r="S2393" s="14">
        <f t="shared" si="188"/>
        <v>42064.794490740736</v>
      </c>
      <c r="T2393" s="14">
        <f t="shared" si="189"/>
        <v>42374.822870370372</v>
      </c>
      <c r="U2393">
        <f t="shared" si="185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s="10" t="s">
        <v>8329</v>
      </c>
      <c r="R2394" t="s">
        <v>8341</v>
      </c>
      <c r="S2394" s="14">
        <f t="shared" si="188"/>
        <v>42276.120636574073</v>
      </c>
      <c r="T2394" s="14">
        <f t="shared" si="189"/>
        <v>42107.679756944446</v>
      </c>
      <c r="U2394">
        <f t="shared" si="185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10" t="s">
        <v>8329</v>
      </c>
      <c r="R2395" t="s">
        <v>8341</v>
      </c>
      <c r="S2395" s="14">
        <f t="shared" si="188"/>
        <v>42194.648344907408</v>
      </c>
      <c r="T2395" s="14">
        <f t="shared" si="189"/>
        <v>42399.882615740738</v>
      </c>
      <c r="U2395">
        <f t="shared" si="185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10" t="s">
        <v>8329</v>
      </c>
      <c r="R2396" t="s">
        <v>8341</v>
      </c>
      <c r="S2396" s="14">
        <f t="shared" si="188"/>
        <v>42031.362187499995</v>
      </c>
      <c r="T2396" s="14">
        <f t="shared" si="189"/>
        <v>42342.03943287037</v>
      </c>
      <c r="U2396">
        <f t="shared" si="185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10" t="s">
        <v>8329</v>
      </c>
      <c r="R2397" t="s">
        <v>8341</v>
      </c>
      <c r="S2397" s="14">
        <f t="shared" si="188"/>
        <v>42717.121377314819</v>
      </c>
      <c r="T2397" s="14">
        <f t="shared" si="189"/>
        <v>42595.585358796292</v>
      </c>
      <c r="U2397">
        <f t="shared" si="185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10" t="s">
        <v>8329</v>
      </c>
      <c r="R2398" t="s">
        <v>8341</v>
      </c>
      <c r="S2398" s="14">
        <f t="shared" si="188"/>
        <v>42262.849050925928</v>
      </c>
      <c r="T2398" s="14">
        <f t="shared" si="189"/>
        <v>41983.110995370371</v>
      </c>
      <c r="U2398">
        <f t="shared" si="185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10" t="s">
        <v>8329</v>
      </c>
      <c r="R2399" t="s">
        <v>8341</v>
      </c>
      <c r="S2399" s="14">
        <f t="shared" si="188"/>
        <v>41976.88490740741</v>
      </c>
      <c r="T2399" s="14">
        <f t="shared" si="189"/>
        <v>42082.575555555552</v>
      </c>
      <c r="U2399">
        <f t="shared" si="185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10" t="s">
        <v>8329</v>
      </c>
      <c r="R2400" t="s">
        <v>8341</v>
      </c>
      <c r="S2400" s="14">
        <f t="shared" si="188"/>
        <v>42157.916481481487</v>
      </c>
      <c r="T2400" s="14">
        <f t="shared" si="189"/>
        <v>41919.140706018516</v>
      </c>
      <c r="U2400">
        <f t="shared" si="185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s="10" t="s">
        <v>8329</v>
      </c>
      <c r="R2401" t="s">
        <v>8341</v>
      </c>
      <c r="S2401" s="14">
        <f t="shared" si="188"/>
        <v>41956.853078703702</v>
      </c>
      <c r="T2401" s="14">
        <f t="shared" si="189"/>
        <v>42204.875868055555</v>
      </c>
      <c r="U2401">
        <f t="shared" si="185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s="10" t="s">
        <v>8329</v>
      </c>
      <c r="R2402" t="s">
        <v>8341</v>
      </c>
      <c r="S2402" s="14">
        <f t="shared" si="188"/>
        <v>42444.268101851849</v>
      </c>
      <c r="T2402" s="14">
        <f t="shared" si="189"/>
        <v>42224.408275462964</v>
      </c>
      <c r="U2402">
        <f t="shared" si="185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10" t="s">
        <v>8321</v>
      </c>
      <c r="R2403" t="s">
        <v>8335</v>
      </c>
      <c r="S2403" s="14">
        <f t="shared" si="188"/>
        <v>42374.822870370372</v>
      </c>
      <c r="T2403" s="14">
        <f t="shared" si="189"/>
        <v>42211.732430555552</v>
      </c>
      <c r="U2403">
        <f t="shared" si="185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10" t="s">
        <v>8321</v>
      </c>
      <c r="R2404" t="s">
        <v>8335</v>
      </c>
      <c r="S2404" s="14">
        <f t="shared" si="188"/>
        <v>42107.679756944446</v>
      </c>
      <c r="T2404" s="14">
        <f t="shared" si="189"/>
        <v>42655.736956018518</v>
      </c>
      <c r="U2404">
        <f t="shared" si="185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10" t="s">
        <v>8321</v>
      </c>
      <c r="R2405" t="s">
        <v>8335</v>
      </c>
      <c r="S2405" s="14">
        <f t="shared" si="188"/>
        <v>42399.882615740738</v>
      </c>
      <c r="T2405" s="14">
        <f t="shared" si="189"/>
        <v>41760.10974537037</v>
      </c>
      <c r="U2405">
        <f t="shared" si="185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s="10" t="s">
        <v>8321</v>
      </c>
      <c r="R2406" t="s">
        <v>8335</v>
      </c>
      <c r="S2406" s="14">
        <f t="shared" si="188"/>
        <v>42342.03943287037</v>
      </c>
      <c r="T2406" s="14">
        <f t="shared" si="189"/>
        <v>42198.695138888885</v>
      </c>
      <c r="U2406">
        <f t="shared" si="185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10" t="s">
        <v>8321</v>
      </c>
      <c r="R2407" t="s">
        <v>8335</v>
      </c>
      <c r="S2407" s="14">
        <f t="shared" si="188"/>
        <v>42595.585358796292</v>
      </c>
      <c r="T2407" s="14">
        <f t="shared" si="189"/>
        <v>42536.862800925926</v>
      </c>
      <c r="U2407">
        <f t="shared" si="185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10" t="s">
        <v>8321</v>
      </c>
      <c r="R2408" t="s">
        <v>8335</v>
      </c>
      <c r="S2408" s="14">
        <f t="shared" si="188"/>
        <v>41983.110995370371</v>
      </c>
      <c r="T2408" s="14">
        <f t="shared" si="189"/>
        <v>42019.737766203703</v>
      </c>
      <c r="U2408">
        <f t="shared" si="185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10" t="s">
        <v>8321</v>
      </c>
      <c r="R2409" t="s">
        <v>8335</v>
      </c>
      <c r="S2409" s="14">
        <f t="shared" si="188"/>
        <v>42082.575555555552</v>
      </c>
      <c r="T2409" s="14">
        <f t="shared" si="189"/>
        <v>41831.884108796294</v>
      </c>
      <c r="U2409">
        <f t="shared" si="185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10" t="s">
        <v>8321</v>
      </c>
      <c r="R2410" t="s">
        <v>8335</v>
      </c>
      <c r="S2410" s="14">
        <f t="shared" si="188"/>
        <v>41919.140706018516</v>
      </c>
      <c r="T2410" s="14">
        <f t="shared" si="189"/>
        <v>42027.856990740736</v>
      </c>
      <c r="U2410">
        <f t="shared" si="185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10" t="s">
        <v>8321</v>
      </c>
      <c r="R2411" t="s">
        <v>8335</v>
      </c>
      <c r="S2411" s="14">
        <f t="shared" si="188"/>
        <v>42204.875868055555</v>
      </c>
      <c r="T2411" s="14">
        <f t="shared" si="189"/>
        <v>41993.738298611104</v>
      </c>
      <c r="U2411">
        <f t="shared" si="185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s="10" t="s">
        <v>8321</v>
      </c>
      <c r="R2412" t="s">
        <v>8335</v>
      </c>
      <c r="S2412" s="14">
        <f t="shared" si="188"/>
        <v>42224.408275462964</v>
      </c>
      <c r="T2412" s="14">
        <f t="shared" si="189"/>
        <v>41893.028877314813</v>
      </c>
      <c r="U2412">
        <f t="shared" si="185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10" t="s">
        <v>8321</v>
      </c>
      <c r="R2413" t="s">
        <v>8335</v>
      </c>
      <c r="S2413" s="14">
        <f t="shared" si="188"/>
        <v>42211.732430555552</v>
      </c>
      <c r="T2413" s="14">
        <f t="shared" si="189"/>
        <v>42026.687453703707</v>
      </c>
      <c r="U2413">
        <f t="shared" si="185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s="10" t="s">
        <v>8321</v>
      </c>
      <c r="R2414" t="s">
        <v>8335</v>
      </c>
      <c r="S2414" s="14">
        <f t="shared" si="188"/>
        <v>42655.736956018518</v>
      </c>
      <c r="T2414" s="14">
        <f t="shared" si="189"/>
        <v>42044.724953703699</v>
      </c>
      <c r="U2414">
        <f t="shared" si="185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10" t="s">
        <v>8321</v>
      </c>
      <c r="R2415" t="s">
        <v>8335</v>
      </c>
      <c r="S2415" s="14">
        <f t="shared" si="188"/>
        <v>41760.10974537037</v>
      </c>
      <c r="T2415" s="14">
        <f t="shared" si="189"/>
        <v>41974.704745370371</v>
      </c>
      <c r="U2415">
        <f t="shared" si="185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10" t="s">
        <v>8321</v>
      </c>
      <c r="R2416" t="s">
        <v>8335</v>
      </c>
      <c r="S2416" s="14">
        <f t="shared" si="188"/>
        <v>42198.695138888885</v>
      </c>
      <c r="T2416" s="14">
        <f t="shared" si="189"/>
        <v>41909.892453703702</v>
      </c>
      <c r="U2416">
        <f t="shared" si="185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10" t="s">
        <v>8321</v>
      </c>
      <c r="R2417" t="s">
        <v>8335</v>
      </c>
      <c r="S2417" s="14">
        <f t="shared" si="188"/>
        <v>42536.862800925926</v>
      </c>
      <c r="T2417" s="14">
        <f t="shared" si="189"/>
        <v>42502.913761574076</v>
      </c>
      <c r="U2417">
        <f t="shared" si="185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10" t="s">
        <v>8321</v>
      </c>
      <c r="R2418" t="s">
        <v>8335</v>
      </c>
      <c r="S2418" s="14">
        <f t="shared" si="188"/>
        <v>42019.737766203703</v>
      </c>
      <c r="T2418" s="14">
        <f t="shared" si="189"/>
        <v>42164.170046296291</v>
      </c>
      <c r="U2418">
        <f t="shared" si="185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s="10" t="s">
        <v>8321</v>
      </c>
      <c r="R2419" t="s">
        <v>8335</v>
      </c>
      <c r="S2419" s="14">
        <f t="shared" si="188"/>
        <v>41831.884108796294</v>
      </c>
      <c r="T2419" s="14">
        <f t="shared" si="189"/>
        <v>42412.318668981476</v>
      </c>
      <c r="U2419">
        <f t="shared" si="185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10" t="s">
        <v>8321</v>
      </c>
      <c r="R2420" t="s">
        <v>8335</v>
      </c>
      <c r="S2420" s="14">
        <f t="shared" si="188"/>
        <v>42027.856990740736</v>
      </c>
      <c r="T2420" s="14">
        <f t="shared" si="189"/>
        <v>42045.784155092595</v>
      </c>
      <c r="U2420">
        <f t="shared" si="185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s="10" t="s">
        <v>8321</v>
      </c>
      <c r="R2421" t="s">
        <v>8335</v>
      </c>
      <c r="S2421" s="14">
        <f t="shared" si="188"/>
        <v>41993.738298611104</v>
      </c>
      <c r="T2421" s="14">
        <f t="shared" si="189"/>
        <v>42734.879236111112</v>
      </c>
      <c r="U2421">
        <f t="shared" si="185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10" t="s">
        <v>8321</v>
      </c>
      <c r="R2422" t="s">
        <v>8335</v>
      </c>
      <c r="S2422" s="14">
        <f t="shared" si="188"/>
        <v>41893.028877314813</v>
      </c>
      <c r="T2422" s="14">
        <f t="shared" si="189"/>
        <v>42382.130833333329</v>
      </c>
      <c r="U2422">
        <f t="shared" si="185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10" t="s">
        <v>8321</v>
      </c>
      <c r="R2423" t="s">
        <v>8335</v>
      </c>
      <c r="S2423" s="14">
        <f t="shared" si="188"/>
        <v>42026.687453703707</v>
      </c>
      <c r="T2423" s="14">
        <f t="shared" si="189"/>
        <v>42489.099687499998</v>
      </c>
      <c r="U2423">
        <f t="shared" si="185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10" t="s">
        <v>8321</v>
      </c>
      <c r="R2424" t="s">
        <v>8335</v>
      </c>
      <c r="S2424" s="14">
        <f t="shared" si="188"/>
        <v>42044.724953703699</v>
      </c>
      <c r="T2424" s="14">
        <f t="shared" si="189"/>
        <v>42041.218715277777</v>
      </c>
      <c r="U2424">
        <f t="shared" si="185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10" t="s">
        <v>8321</v>
      </c>
      <c r="R2425" t="s">
        <v>8335</v>
      </c>
      <c r="S2425" s="14">
        <f t="shared" si="188"/>
        <v>41974.704745370371</v>
      </c>
      <c r="T2425" s="14">
        <f t="shared" si="189"/>
        <v>42397.89980324074</v>
      </c>
      <c r="U2425">
        <f t="shared" si="185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10" t="s">
        <v>8321</v>
      </c>
      <c r="R2426" t="s">
        <v>8335</v>
      </c>
      <c r="S2426" s="14">
        <f t="shared" si="188"/>
        <v>41909.892453703702</v>
      </c>
      <c r="T2426" s="14">
        <f t="shared" si="189"/>
        <v>42180.18604166666</v>
      </c>
      <c r="U2426">
        <f t="shared" si="185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10" t="s">
        <v>8321</v>
      </c>
      <c r="R2427" t="s">
        <v>8335</v>
      </c>
      <c r="S2427" s="14">
        <f t="shared" si="188"/>
        <v>42502.913761574076</v>
      </c>
      <c r="T2427" s="14">
        <f t="shared" si="189"/>
        <v>42252.277615740735</v>
      </c>
      <c r="U2427">
        <f t="shared" si="185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s="10" t="s">
        <v>8321</v>
      </c>
      <c r="R2428" t="s">
        <v>8335</v>
      </c>
      <c r="S2428" s="14">
        <f t="shared" si="188"/>
        <v>42164.170046296291</v>
      </c>
      <c r="T2428" s="14">
        <f t="shared" si="189"/>
        <v>42338.615393518514</v>
      </c>
      <c r="U2428">
        <f t="shared" si="185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10" t="s">
        <v>8321</v>
      </c>
      <c r="R2429" t="s">
        <v>8335</v>
      </c>
      <c r="S2429" s="14">
        <f t="shared" si="188"/>
        <v>42412.318668981476</v>
      </c>
      <c r="T2429" s="14">
        <f t="shared" si="189"/>
        <v>42031.965138888889</v>
      </c>
      <c r="U2429">
        <f t="shared" si="185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10" t="s">
        <v>8321</v>
      </c>
      <c r="R2430" t="s">
        <v>8335</v>
      </c>
      <c r="S2430" s="14">
        <f t="shared" si="188"/>
        <v>42045.784155092595</v>
      </c>
      <c r="T2430" s="14">
        <f t="shared" si="189"/>
        <v>42285.91506944444</v>
      </c>
      <c r="U2430">
        <f t="shared" si="185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10" t="s">
        <v>8321</v>
      </c>
      <c r="R2431" t="s">
        <v>8335</v>
      </c>
      <c r="S2431" s="14">
        <f t="shared" si="188"/>
        <v>42734.879236111112</v>
      </c>
      <c r="T2431" s="14">
        <f t="shared" si="189"/>
        <v>42265.818622685183</v>
      </c>
      <c r="U2431">
        <f t="shared" si="185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10" t="s">
        <v>8321</v>
      </c>
      <c r="R2432" t="s">
        <v>8335</v>
      </c>
      <c r="S2432" s="14">
        <f t="shared" si="188"/>
        <v>42382.130833333329</v>
      </c>
      <c r="T2432" s="14">
        <f t="shared" si="189"/>
        <v>42383.899456018517</v>
      </c>
      <c r="U2432">
        <f t="shared" si="185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10" t="s">
        <v>8321</v>
      </c>
      <c r="R2433" t="s">
        <v>8335</v>
      </c>
      <c r="S2433" s="14">
        <f t="shared" si="188"/>
        <v>42489.099687499998</v>
      </c>
      <c r="T2433" s="14">
        <f t="shared" si="189"/>
        <v>42187.125625000001</v>
      </c>
      <c r="U2433">
        <f t="shared" si="185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87"/>
        <v>1</v>
      </c>
      <c r="Q2434" s="10" t="s">
        <v>8321</v>
      </c>
      <c r="R2434" t="s">
        <v>8335</v>
      </c>
      <c r="S2434" s="14">
        <f t="shared" si="188"/>
        <v>42041.218715277777</v>
      </c>
      <c r="T2434" s="14">
        <f t="shared" si="189"/>
        <v>42052.666990740734</v>
      </c>
      <c r="U2434">
        <f t="shared" si="185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86"/>
        <v>0</v>
      </c>
      <c r="P2435">
        <f t="shared" si="187"/>
        <v>0</v>
      </c>
      <c r="Q2435" s="10" t="s">
        <v>8321</v>
      </c>
      <c r="R2435" t="s">
        <v>8335</v>
      </c>
      <c r="S2435" s="14">
        <f t="shared" si="188"/>
        <v>42397.89980324074</v>
      </c>
      <c r="T2435" s="14">
        <f t="shared" si="189"/>
        <v>41836.625254629631</v>
      </c>
      <c r="U2435">
        <f t="shared" ref="U2435:U2498" si="190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ref="O2436:O2499" si="191">ROUND(E2436/D2436*100,0)</f>
        <v>0</v>
      </c>
      <c r="P2436">
        <f t="shared" ref="P2436:P2499" si="192">IFERROR(ROUND(E2436/L2436,2),0)</f>
        <v>13</v>
      </c>
      <c r="Q2436" s="10" t="s">
        <v>8321</v>
      </c>
      <c r="R2436" t="s">
        <v>8335</v>
      </c>
      <c r="S2436" s="14">
        <f t="shared" ref="S2436:S2499" si="193">(((J2436/60)/60)/24)+DATE(1970,1,1)</f>
        <v>42180.18604166666</v>
      </c>
      <c r="T2436" s="14">
        <f t="shared" ref="T2436:T2499" si="194">(((J2446/60)/60)/24)+DATE(1970,1,1)</f>
        <v>42485.754525462966</v>
      </c>
      <c r="U2436">
        <f t="shared" si="190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0" t="s">
        <v>8321</v>
      </c>
      <c r="R2437" t="s">
        <v>8335</v>
      </c>
      <c r="S2437" s="14">
        <f t="shared" si="193"/>
        <v>42252.277615740735</v>
      </c>
      <c r="T2437" s="14">
        <f t="shared" si="194"/>
        <v>42243.190057870372</v>
      </c>
      <c r="U2437">
        <f t="shared" si="190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0" t="s">
        <v>8321</v>
      </c>
      <c r="R2438" t="s">
        <v>8335</v>
      </c>
      <c r="S2438" s="14">
        <f t="shared" si="193"/>
        <v>42338.615393518514</v>
      </c>
      <c r="T2438" s="14">
        <f t="shared" si="194"/>
        <v>42670.602673611109</v>
      </c>
      <c r="U2438">
        <f t="shared" si="190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0" t="s">
        <v>8321</v>
      </c>
      <c r="R2439" t="s">
        <v>8335</v>
      </c>
      <c r="S2439" s="14">
        <f t="shared" si="193"/>
        <v>42031.965138888889</v>
      </c>
      <c r="T2439" s="14">
        <f t="shared" si="194"/>
        <v>42654.469826388886</v>
      </c>
      <c r="U2439">
        <f t="shared" si="190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0" t="s">
        <v>8321</v>
      </c>
      <c r="R2440" t="s">
        <v>8335</v>
      </c>
      <c r="S2440" s="14">
        <f t="shared" si="193"/>
        <v>42285.91506944444</v>
      </c>
      <c r="T2440" s="14">
        <f t="shared" si="194"/>
        <v>42607.316122685181</v>
      </c>
      <c r="U2440">
        <f t="shared" si="190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0" t="s">
        <v>8321</v>
      </c>
      <c r="R2441" t="s">
        <v>8335</v>
      </c>
      <c r="S2441" s="14">
        <f t="shared" si="193"/>
        <v>42265.818622685183</v>
      </c>
      <c r="T2441" s="14">
        <f t="shared" si="194"/>
        <v>41943.142534722225</v>
      </c>
      <c r="U2441">
        <f t="shared" si="190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0" t="s">
        <v>8321</v>
      </c>
      <c r="R2442" t="s">
        <v>8335</v>
      </c>
      <c r="S2442" s="14">
        <f t="shared" si="193"/>
        <v>42383.899456018517</v>
      </c>
      <c r="T2442" s="14">
        <f t="shared" si="194"/>
        <v>41902.07240740741</v>
      </c>
      <c r="U2442">
        <f t="shared" si="190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0" t="s">
        <v>8321</v>
      </c>
      <c r="R2443" t="s">
        <v>8352</v>
      </c>
      <c r="S2443" s="14">
        <f t="shared" si="193"/>
        <v>42187.125625000001</v>
      </c>
      <c r="T2443" s="14">
        <f t="shared" si="194"/>
        <v>42779.908449074079</v>
      </c>
      <c r="U2443">
        <f t="shared" si="190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0" t="s">
        <v>8321</v>
      </c>
      <c r="R2444" t="s">
        <v>8352</v>
      </c>
      <c r="S2444" s="14">
        <f t="shared" si="193"/>
        <v>42052.666990740734</v>
      </c>
      <c r="T2444" s="14">
        <f t="shared" si="194"/>
        <v>42338.84375</v>
      </c>
      <c r="U2444">
        <f t="shared" si="190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0" t="s">
        <v>8321</v>
      </c>
      <c r="R2445" t="s">
        <v>8352</v>
      </c>
      <c r="S2445" s="14">
        <f t="shared" si="193"/>
        <v>41836.625254629631</v>
      </c>
      <c r="T2445" s="14">
        <f t="shared" si="194"/>
        <v>42738.692233796297</v>
      </c>
      <c r="U2445">
        <f t="shared" si="190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0" t="s">
        <v>8321</v>
      </c>
      <c r="R2446" t="s">
        <v>8352</v>
      </c>
      <c r="S2446" s="14">
        <f t="shared" si="193"/>
        <v>42485.754525462966</v>
      </c>
      <c r="T2446" s="14">
        <f t="shared" si="194"/>
        <v>42770.201481481476</v>
      </c>
      <c r="U2446">
        <f t="shared" si="190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0" t="s">
        <v>8321</v>
      </c>
      <c r="R2447" t="s">
        <v>8352</v>
      </c>
      <c r="S2447" s="14">
        <f t="shared" si="193"/>
        <v>42243.190057870372</v>
      </c>
      <c r="T2447" s="14">
        <f t="shared" si="194"/>
        <v>42452.781828703708</v>
      </c>
      <c r="U2447">
        <f t="shared" si="190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0" t="s">
        <v>8321</v>
      </c>
      <c r="R2448" t="s">
        <v>8352</v>
      </c>
      <c r="S2448" s="14">
        <f t="shared" si="193"/>
        <v>42670.602673611109</v>
      </c>
      <c r="T2448" s="14">
        <f t="shared" si="194"/>
        <v>42761.961099537039</v>
      </c>
      <c r="U2448">
        <f t="shared" si="190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0" t="s">
        <v>8321</v>
      </c>
      <c r="R2449" t="s">
        <v>8352</v>
      </c>
      <c r="S2449" s="14">
        <f t="shared" si="193"/>
        <v>42654.469826388886</v>
      </c>
      <c r="T2449" s="14">
        <f t="shared" si="194"/>
        <v>42423.602500000001</v>
      </c>
      <c r="U2449">
        <f t="shared" si="190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0" t="s">
        <v>8321</v>
      </c>
      <c r="R2450" t="s">
        <v>8352</v>
      </c>
      <c r="S2450" s="14">
        <f t="shared" si="193"/>
        <v>42607.316122685181</v>
      </c>
      <c r="T2450" s="14">
        <f t="shared" si="194"/>
        <v>42495.871736111112</v>
      </c>
      <c r="U2450">
        <f t="shared" si="190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0" t="s">
        <v>8321</v>
      </c>
      <c r="R2451" t="s">
        <v>8352</v>
      </c>
      <c r="S2451" s="14">
        <f t="shared" si="193"/>
        <v>41943.142534722225</v>
      </c>
      <c r="T2451" s="14">
        <f t="shared" si="194"/>
        <v>42407.637557870374</v>
      </c>
      <c r="U2451">
        <f t="shared" si="190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0" t="s">
        <v>8321</v>
      </c>
      <c r="R2452" t="s">
        <v>8352</v>
      </c>
      <c r="S2452" s="14">
        <f t="shared" si="193"/>
        <v>41902.07240740741</v>
      </c>
      <c r="T2452" s="14">
        <f t="shared" si="194"/>
        <v>42704.187118055561</v>
      </c>
      <c r="U2452">
        <f t="shared" si="190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0" t="s">
        <v>8321</v>
      </c>
      <c r="R2453" t="s">
        <v>8352</v>
      </c>
      <c r="S2453" s="14">
        <f t="shared" si="193"/>
        <v>42779.908449074079</v>
      </c>
      <c r="T2453" s="14">
        <f t="shared" si="194"/>
        <v>40784.012696759259</v>
      </c>
      <c r="U2453">
        <f t="shared" si="190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0" t="s">
        <v>8321</v>
      </c>
      <c r="R2454" t="s">
        <v>8352</v>
      </c>
      <c r="S2454" s="14">
        <f t="shared" si="193"/>
        <v>42338.84375</v>
      </c>
      <c r="T2454" s="14">
        <f t="shared" si="194"/>
        <v>41089.186296296299</v>
      </c>
      <c r="U2454">
        <f t="shared" si="190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0" t="s">
        <v>8321</v>
      </c>
      <c r="R2455" t="s">
        <v>8352</v>
      </c>
      <c r="S2455" s="14">
        <f t="shared" si="193"/>
        <v>42738.692233796297</v>
      </c>
      <c r="T2455" s="14">
        <f t="shared" si="194"/>
        <v>41341.111400462964</v>
      </c>
      <c r="U2455">
        <f t="shared" si="190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0" t="s">
        <v>8321</v>
      </c>
      <c r="R2456" t="s">
        <v>8352</v>
      </c>
      <c r="S2456" s="14">
        <f t="shared" si="193"/>
        <v>42770.201481481476</v>
      </c>
      <c r="T2456" s="14">
        <f t="shared" si="194"/>
        <v>42248.90042824074</v>
      </c>
      <c r="U2456">
        <f t="shared" si="190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0" t="s">
        <v>8321</v>
      </c>
      <c r="R2457" t="s">
        <v>8352</v>
      </c>
      <c r="S2457" s="14">
        <f t="shared" si="193"/>
        <v>42452.781828703708</v>
      </c>
      <c r="T2457" s="14">
        <f t="shared" si="194"/>
        <v>41145.719305555554</v>
      </c>
      <c r="U2457">
        <f t="shared" si="190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0" t="s">
        <v>8321</v>
      </c>
      <c r="R2458" t="s">
        <v>8352</v>
      </c>
      <c r="S2458" s="14">
        <f t="shared" si="193"/>
        <v>42761.961099537039</v>
      </c>
      <c r="T2458" s="14">
        <f t="shared" si="194"/>
        <v>41373.102465277778</v>
      </c>
      <c r="U2458">
        <f t="shared" si="190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0" t="s">
        <v>8321</v>
      </c>
      <c r="R2459" t="s">
        <v>8352</v>
      </c>
      <c r="S2459" s="14">
        <f t="shared" si="193"/>
        <v>42423.602500000001</v>
      </c>
      <c r="T2459" s="14">
        <f t="shared" si="194"/>
        <v>41025.874201388891</v>
      </c>
      <c r="U2459">
        <f t="shared" si="190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0" t="s">
        <v>8321</v>
      </c>
      <c r="R2460" t="s">
        <v>8352</v>
      </c>
      <c r="S2460" s="14">
        <f t="shared" si="193"/>
        <v>42495.871736111112</v>
      </c>
      <c r="T2460" s="14">
        <f t="shared" si="194"/>
        <v>41174.154178240737</v>
      </c>
      <c r="U2460">
        <f t="shared" si="190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0" t="s">
        <v>8321</v>
      </c>
      <c r="R2461" t="s">
        <v>8352</v>
      </c>
      <c r="S2461" s="14">
        <f t="shared" si="193"/>
        <v>42407.637557870374</v>
      </c>
      <c r="T2461" s="14">
        <f t="shared" si="194"/>
        <v>40557.429733796293</v>
      </c>
      <c r="U2461">
        <f t="shared" si="190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0" t="s">
        <v>8321</v>
      </c>
      <c r="R2462" t="s">
        <v>8352</v>
      </c>
      <c r="S2462" s="14">
        <f t="shared" si="193"/>
        <v>42704.187118055561</v>
      </c>
      <c r="T2462" s="14">
        <f t="shared" si="194"/>
        <v>41023.07471064815</v>
      </c>
      <c r="U2462">
        <f t="shared" si="190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0" t="s">
        <v>8310</v>
      </c>
      <c r="R2463" t="s">
        <v>8311</v>
      </c>
      <c r="S2463" s="14">
        <f t="shared" si="193"/>
        <v>40784.012696759259</v>
      </c>
      <c r="T2463" s="14">
        <f t="shared" si="194"/>
        <v>40893.992962962962</v>
      </c>
      <c r="U2463">
        <f t="shared" si="190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0" t="s">
        <v>8310</v>
      </c>
      <c r="R2464" t="s">
        <v>8311</v>
      </c>
      <c r="S2464" s="14">
        <f t="shared" si="193"/>
        <v>41089.186296296299</v>
      </c>
      <c r="T2464" s="14">
        <f t="shared" si="194"/>
        <v>40354.11550925926</v>
      </c>
      <c r="U2464">
        <f t="shared" si="190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0" t="s">
        <v>8310</v>
      </c>
      <c r="R2465" t="s">
        <v>8311</v>
      </c>
      <c r="S2465" s="14">
        <f t="shared" si="193"/>
        <v>41341.111400462964</v>
      </c>
      <c r="T2465" s="14">
        <f t="shared" si="194"/>
        <v>41193.748483796298</v>
      </c>
      <c r="U2465">
        <f t="shared" si="190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0" t="s">
        <v>8310</v>
      </c>
      <c r="R2466" t="s">
        <v>8311</v>
      </c>
      <c r="S2466" s="14">
        <f t="shared" si="193"/>
        <v>42248.90042824074</v>
      </c>
      <c r="T2466" s="14">
        <f t="shared" si="194"/>
        <v>40417.011296296296</v>
      </c>
      <c r="U2466">
        <f t="shared" si="190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0" t="s">
        <v>8310</v>
      </c>
      <c r="R2467" t="s">
        <v>8311</v>
      </c>
      <c r="S2467" s="14">
        <f t="shared" si="193"/>
        <v>41145.719305555554</v>
      </c>
      <c r="T2467" s="14">
        <f t="shared" si="194"/>
        <v>40310.287673611114</v>
      </c>
      <c r="U2467">
        <f t="shared" si="190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0" t="s">
        <v>8310</v>
      </c>
      <c r="R2468" t="s">
        <v>8311</v>
      </c>
      <c r="S2468" s="14">
        <f t="shared" si="193"/>
        <v>41373.102465277778</v>
      </c>
      <c r="T2468" s="14">
        <f t="shared" si="194"/>
        <v>41913.328356481477</v>
      </c>
      <c r="U2468">
        <f t="shared" si="190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0" t="s">
        <v>8310</v>
      </c>
      <c r="R2469" t="s">
        <v>8311</v>
      </c>
      <c r="S2469" s="14">
        <f t="shared" si="193"/>
        <v>41025.874201388891</v>
      </c>
      <c r="T2469" s="14">
        <f t="shared" si="194"/>
        <v>41088.691493055558</v>
      </c>
      <c r="U2469">
        <f t="shared" si="190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0" t="s">
        <v>8310</v>
      </c>
      <c r="R2470" t="s">
        <v>8311</v>
      </c>
      <c r="S2470" s="14">
        <f t="shared" si="193"/>
        <v>41174.154178240737</v>
      </c>
      <c r="T2470" s="14">
        <f t="shared" si="194"/>
        <v>41257.950381944444</v>
      </c>
      <c r="U2470">
        <f t="shared" si="190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0" t="s">
        <v>8310</v>
      </c>
      <c r="R2471" t="s">
        <v>8311</v>
      </c>
      <c r="S2471" s="14">
        <f t="shared" si="193"/>
        <v>40557.429733796293</v>
      </c>
      <c r="T2471" s="14">
        <f t="shared" si="194"/>
        <v>41107.726782407408</v>
      </c>
      <c r="U2471">
        <f t="shared" si="190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0" t="s">
        <v>8310</v>
      </c>
      <c r="R2472" t="s">
        <v>8311</v>
      </c>
      <c r="S2472" s="14">
        <f t="shared" si="193"/>
        <v>41023.07471064815</v>
      </c>
      <c r="T2472" s="14">
        <f t="shared" si="194"/>
        <v>42227.936157407406</v>
      </c>
      <c r="U2472">
        <f t="shared" si="190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0" t="s">
        <v>8310</v>
      </c>
      <c r="R2473" t="s">
        <v>8311</v>
      </c>
      <c r="S2473" s="14">
        <f t="shared" si="193"/>
        <v>40893.992962962962</v>
      </c>
      <c r="T2473" s="14">
        <f t="shared" si="194"/>
        <v>40999.645925925928</v>
      </c>
      <c r="U2473">
        <f t="shared" si="190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0" t="s">
        <v>8310</v>
      </c>
      <c r="R2474" t="s">
        <v>8311</v>
      </c>
      <c r="S2474" s="14">
        <f t="shared" si="193"/>
        <v>40354.11550925926</v>
      </c>
      <c r="T2474" s="14">
        <f t="shared" si="194"/>
        <v>40711.782210648147</v>
      </c>
      <c r="U2474">
        <f t="shared" si="190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0" t="s">
        <v>8310</v>
      </c>
      <c r="R2475" t="s">
        <v>8311</v>
      </c>
      <c r="S2475" s="14">
        <f t="shared" si="193"/>
        <v>41193.748483796298</v>
      </c>
      <c r="T2475" s="14">
        <f t="shared" si="194"/>
        <v>40970.750034722223</v>
      </c>
      <c r="U2475">
        <f t="shared" si="190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0" t="s">
        <v>8310</v>
      </c>
      <c r="R2476" t="s">
        <v>8311</v>
      </c>
      <c r="S2476" s="14">
        <f t="shared" si="193"/>
        <v>40417.011296296296</v>
      </c>
      <c r="T2476" s="14">
        <f t="shared" si="194"/>
        <v>40771.916701388887</v>
      </c>
      <c r="U2476">
        <f t="shared" si="190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0" t="s">
        <v>8310</v>
      </c>
      <c r="R2477" t="s">
        <v>8311</v>
      </c>
      <c r="S2477" s="14">
        <f t="shared" si="193"/>
        <v>40310.287673611114</v>
      </c>
      <c r="T2477" s="14">
        <f t="shared" si="194"/>
        <v>40793.998599537037</v>
      </c>
      <c r="U2477">
        <f t="shared" si="190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0" t="s">
        <v>8310</v>
      </c>
      <c r="R2478" t="s">
        <v>8311</v>
      </c>
      <c r="S2478" s="14">
        <f t="shared" si="193"/>
        <v>41913.328356481477</v>
      </c>
      <c r="T2478" s="14">
        <f t="shared" si="194"/>
        <v>40991.708055555559</v>
      </c>
      <c r="U2478">
        <f t="shared" si="190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0" t="s">
        <v>8310</v>
      </c>
      <c r="R2479" t="s">
        <v>8311</v>
      </c>
      <c r="S2479" s="14">
        <f t="shared" si="193"/>
        <v>41088.691493055558</v>
      </c>
      <c r="T2479" s="14">
        <f t="shared" si="194"/>
        <v>41026.083298611113</v>
      </c>
      <c r="U2479">
        <f t="shared" si="190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0" t="s">
        <v>8310</v>
      </c>
      <c r="R2480" t="s">
        <v>8311</v>
      </c>
      <c r="S2480" s="14">
        <f t="shared" si="193"/>
        <v>41257.950381944444</v>
      </c>
      <c r="T2480" s="14">
        <f t="shared" si="194"/>
        <v>40833.633194444446</v>
      </c>
      <c r="U2480">
        <f t="shared" si="190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0" t="s">
        <v>8310</v>
      </c>
      <c r="R2481" t="s">
        <v>8311</v>
      </c>
      <c r="S2481" s="14">
        <f t="shared" si="193"/>
        <v>41107.726782407408</v>
      </c>
      <c r="T2481" s="14">
        <f t="shared" si="194"/>
        <v>41373.690266203703</v>
      </c>
      <c r="U2481">
        <f t="shared" si="190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0" t="s">
        <v>8310</v>
      </c>
      <c r="R2482" t="s">
        <v>8311</v>
      </c>
      <c r="S2482" s="14">
        <f t="shared" si="193"/>
        <v>42227.936157407406</v>
      </c>
      <c r="T2482" s="14">
        <f t="shared" si="194"/>
        <v>41023.227731481478</v>
      </c>
      <c r="U2482">
        <f t="shared" si="190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0" t="s">
        <v>8310</v>
      </c>
      <c r="R2483" t="s">
        <v>8311</v>
      </c>
      <c r="S2483" s="14">
        <f t="shared" si="193"/>
        <v>40999.645925925928</v>
      </c>
      <c r="T2483" s="14">
        <f t="shared" si="194"/>
        <v>40542.839282407411</v>
      </c>
      <c r="U2483">
        <f t="shared" si="190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0" t="s">
        <v>8310</v>
      </c>
      <c r="R2484" t="s">
        <v>8311</v>
      </c>
      <c r="S2484" s="14">
        <f t="shared" si="193"/>
        <v>40711.782210648147</v>
      </c>
      <c r="T2484" s="14">
        <f t="shared" si="194"/>
        <v>41024.985972222225</v>
      </c>
      <c r="U2484">
        <f t="shared" si="190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0" t="s">
        <v>8310</v>
      </c>
      <c r="R2485" t="s">
        <v>8311</v>
      </c>
      <c r="S2485" s="14">
        <f t="shared" si="193"/>
        <v>40970.750034722223</v>
      </c>
      <c r="T2485" s="14">
        <f t="shared" si="194"/>
        <v>41348.168287037035</v>
      </c>
      <c r="U2485">
        <f t="shared" si="190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0" t="s">
        <v>8310</v>
      </c>
      <c r="R2486" t="s">
        <v>8311</v>
      </c>
      <c r="S2486" s="14">
        <f t="shared" si="193"/>
        <v>40771.916701388887</v>
      </c>
      <c r="T2486" s="14">
        <f t="shared" si="194"/>
        <v>41022.645185185182</v>
      </c>
      <c r="U2486">
        <f t="shared" si="190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0" t="s">
        <v>8310</v>
      </c>
      <c r="R2487" t="s">
        <v>8311</v>
      </c>
      <c r="S2487" s="14">
        <f t="shared" si="193"/>
        <v>40793.998599537037</v>
      </c>
      <c r="T2487" s="14">
        <f t="shared" si="194"/>
        <v>41036.946469907409</v>
      </c>
      <c r="U2487">
        <f t="shared" si="190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0" t="s">
        <v>8310</v>
      </c>
      <c r="R2488" t="s">
        <v>8311</v>
      </c>
      <c r="S2488" s="14">
        <f t="shared" si="193"/>
        <v>40991.708055555559</v>
      </c>
      <c r="T2488" s="14">
        <f t="shared" si="194"/>
        <v>41327.996435185189</v>
      </c>
      <c r="U2488">
        <f t="shared" si="190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0" t="s">
        <v>8310</v>
      </c>
      <c r="R2489" t="s">
        <v>8311</v>
      </c>
      <c r="S2489" s="14">
        <f t="shared" si="193"/>
        <v>41026.083298611113</v>
      </c>
      <c r="T2489" s="14">
        <f t="shared" si="194"/>
        <v>40730.878912037035</v>
      </c>
      <c r="U2489">
        <f t="shared" si="190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0" t="s">
        <v>8310</v>
      </c>
      <c r="R2490" t="s">
        <v>8311</v>
      </c>
      <c r="S2490" s="14">
        <f t="shared" si="193"/>
        <v>40833.633194444446</v>
      </c>
      <c r="T2490" s="14">
        <f t="shared" si="194"/>
        <v>42017.967442129629</v>
      </c>
      <c r="U2490">
        <f t="shared" si="190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0" t="s">
        <v>8310</v>
      </c>
      <c r="R2491" t="s">
        <v>8311</v>
      </c>
      <c r="S2491" s="14">
        <f t="shared" si="193"/>
        <v>41373.690266203703</v>
      </c>
      <c r="T2491" s="14">
        <f t="shared" si="194"/>
        <v>41226.648576388885</v>
      </c>
      <c r="U2491">
        <f t="shared" si="190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0" t="s">
        <v>8310</v>
      </c>
      <c r="R2492" t="s">
        <v>8311</v>
      </c>
      <c r="S2492" s="14">
        <f t="shared" si="193"/>
        <v>41023.227731481478</v>
      </c>
      <c r="T2492" s="14">
        <f t="shared" si="194"/>
        <v>41053.772858796299</v>
      </c>
      <c r="U2492">
        <f t="shared" si="190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0" t="s">
        <v>8310</v>
      </c>
      <c r="R2493" t="s">
        <v>8311</v>
      </c>
      <c r="S2493" s="14">
        <f t="shared" si="193"/>
        <v>40542.839282407411</v>
      </c>
      <c r="T2493" s="14">
        <f t="shared" si="194"/>
        <v>42244.776666666665</v>
      </c>
      <c r="U2493">
        <f t="shared" si="190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0" t="s">
        <v>8310</v>
      </c>
      <c r="R2494" t="s">
        <v>8311</v>
      </c>
      <c r="S2494" s="14">
        <f t="shared" si="193"/>
        <v>41024.985972222225</v>
      </c>
      <c r="T2494" s="14">
        <f t="shared" si="194"/>
        <v>41858.825439814813</v>
      </c>
      <c r="U2494">
        <f t="shared" si="190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0" t="s">
        <v>8310</v>
      </c>
      <c r="R2495" t="s">
        <v>8311</v>
      </c>
      <c r="S2495" s="14">
        <f t="shared" si="193"/>
        <v>41348.168287037035</v>
      </c>
      <c r="T2495" s="14">
        <f t="shared" si="194"/>
        <v>42498.899398148147</v>
      </c>
      <c r="U2495">
        <f t="shared" si="190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0" t="s">
        <v>8310</v>
      </c>
      <c r="R2496" t="s">
        <v>8311</v>
      </c>
      <c r="S2496" s="14">
        <f t="shared" si="193"/>
        <v>41022.645185185182</v>
      </c>
      <c r="T2496" s="14">
        <f t="shared" si="194"/>
        <v>41928.015439814815</v>
      </c>
      <c r="U2496">
        <f t="shared" si="190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0" t="s">
        <v>8310</v>
      </c>
      <c r="R2497" t="s">
        <v>8311</v>
      </c>
      <c r="S2497" s="14">
        <f t="shared" si="193"/>
        <v>41036.946469907409</v>
      </c>
      <c r="T2497" s="14">
        <f t="shared" si="194"/>
        <v>42047.05574074074</v>
      </c>
      <c r="U2497">
        <f t="shared" si="190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2"/>
        <v>600</v>
      </c>
      <c r="Q2498" s="10" t="s">
        <v>8310</v>
      </c>
      <c r="R2498" t="s">
        <v>8311</v>
      </c>
      <c r="S2498" s="14">
        <f t="shared" si="193"/>
        <v>41327.996435185189</v>
      </c>
      <c r="T2498" s="14">
        <f t="shared" si="194"/>
        <v>42258.297094907408</v>
      </c>
      <c r="U2498">
        <f t="shared" si="190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1"/>
        <v>113</v>
      </c>
      <c r="P2499">
        <f t="shared" si="192"/>
        <v>80.55</v>
      </c>
      <c r="Q2499" s="10" t="s">
        <v>8310</v>
      </c>
      <c r="R2499" t="s">
        <v>8311</v>
      </c>
      <c r="S2499" s="14">
        <f t="shared" si="193"/>
        <v>40730.878912037035</v>
      </c>
      <c r="T2499" s="14">
        <f t="shared" si="194"/>
        <v>42105.072962962964</v>
      </c>
      <c r="U2499">
        <f t="shared" ref="U2499:U2562" si="195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ref="O2500:O2563" si="196">ROUND(E2500/D2500*100,0)</f>
        <v>106</v>
      </c>
      <c r="P2500">
        <f t="shared" ref="P2500:P2563" si="197">IFERROR(ROUND(E2500/L2500,2),0)</f>
        <v>52.8</v>
      </c>
      <c r="Q2500" s="10" t="s">
        <v>8310</v>
      </c>
      <c r="R2500" t="s">
        <v>8311</v>
      </c>
      <c r="S2500" s="14">
        <f t="shared" ref="S2500:S2563" si="198">(((J2500/60)/60)/24)+DATE(1970,1,1)</f>
        <v>42017.967442129629</v>
      </c>
      <c r="T2500" s="14">
        <f t="shared" ref="T2500:T2563" si="199">(((J2510/60)/60)/24)+DATE(1970,1,1)</f>
        <v>41835.951782407406</v>
      </c>
      <c r="U2500">
        <f t="shared" si="195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0" t="s">
        <v>8310</v>
      </c>
      <c r="R2501" t="s">
        <v>8311</v>
      </c>
      <c r="S2501" s="14">
        <f t="shared" si="198"/>
        <v>41226.648576388885</v>
      </c>
      <c r="T2501" s="14">
        <f t="shared" si="199"/>
        <v>42058.809594907405</v>
      </c>
      <c r="U2501">
        <f t="shared" si="195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0" t="s">
        <v>8310</v>
      </c>
      <c r="R2502" t="s">
        <v>8311</v>
      </c>
      <c r="S2502" s="14">
        <f t="shared" si="198"/>
        <v>41053.772858796299</v>
      </c>
      <c r="T2502" s="14">
        <f t="shared" si="199"/>
        <v>42078.997361111105</v>
      </c>
      <c r="U2502">
        <f t="shared" si="195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0" t="s">
        <v>8321</v>
      </c>
      <c r="R2503" t="s">
        <v>8322</v>
      </c>
      <c r="S2503" s="14">
        <f t="shared" si="198"/>
        <v>42244.776666666665</v>
      </c>
      <c r="T2503" s="14">
        <f t="shared" si="199"/>
        <v>42371.446909722217</v>
      </c>
      <c r="U2503">
        <f t="shared" si="195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0" t="s">
        <v>8321</v>
      </c>
      <c r="R2504" t="s">
        <v>8322</v>
      </c>
      <c r="S2504" s="14">
        <f t="shared" si="198"/>
        <v>41858.825439814813</v>
      </c>
      <c r="T2504" s="14">
        <f t="shared" si="199"/>
        <v>41971.876863425925</v>
      </c>
      <c r="U2504">
        <f t="shared" si="195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0" t="s">
        <v>8321</v>
      </c>
      <c r="R2505" t="s">
        <v>8322</v>
      </c>
      <c r="S2505" s="14">
        <f t="shared" si="198"/>
        <v>42498.899398148147</v>
      </c>
      <c r="T2505" s="14">
        <f t="shared" si="199"/>
        <v>42732.00681712963</v>
      </c>
      <c r="U2505">
        <f t="shared" si="195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0" t="s">
        <v>8321</v>
      </c>
      <c r="R2506" t="s">
        <v>8322</v>
      </c>
      <c r="S2506" s="14">
        <f t="shared" si="198"/>
        <v>41928.015439814815</v>
      </c>
      <c r="T2506" s="14">
        <f t="shared" si="199"/>
        <v>41854.389780092592</v>
      </c>
      <c r="U2506">
        <f t="shared" si="195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0" t="s">
        <v>8321</v>
      </c>
      <c r="R2507" t="s">
        <v>8322</v>
      </c>
      <c r="S2507" s="14">
        <f t="shared" si="198"/>
        <v>42047.05574074074</v>
      </c>
      <c r="T2507" s="14">
        <f t="shared" si="199"/>
        <v>42027.839733796296</v>
      </c>
      <c r="U2507">
        <f t="shared" si="195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0" t="s">
        <v>8321</v>
      </c>
      <c r="R2508" t="s">
        <v>8322</v>
      </c>
      <c r="S2508" s="14">
        <f t="shared" si="198"/>
        <v>42258.297094907408</v>
      </c>
      <c r="T2508" s="14">
        <f t="shared" si="199"/>
        <v>41942.653379629628</v>
      </c>
      <c r="U2508">
        <f t="shared" si="195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0" t="s">
        <v>8321</v>
      </c>
      <c r="R2509" t="s">
        <v>8322</v>
      </c>
      <c r="S2509" s="14">
        <f t="shared" si="198"/>
        <v>42105.072962962964</v>
      </c>
      <c r="T2509" s="14">
        <f t="shared" si="199"/>
        <v>42052.802430555559</v>
      </c>
      <c r="U2509">
        <f t="shared" si="195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0" t="s">
        <v>8321</v>
      </c>
      <c r="R2510" t="s">
        <v>8322</v>
      </c>
      <c r="S2510" s="14">
        <f t="shared" si="198"/>
        <v>41835.951782407406</v>
      </c>
      <c r="T2510" s="14">
        <f t="shared" si="199"/>
        <v>41926.680879629632</v>
      </c>
      <c r="U2510">
        <f t="shared" si="195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0" t="s">
        <v>8321</v>
      </c>
      <c r="R2511" t="s">
        <v>8322</v>
      </c>
      <c r="S2511" s="14">
        <f t="shared" si="198"/>
        <v>42058.809594907405</v>
      </c>
      <c r="T2511" s="14">
        <f t="shared" si="199"/>
        <v>41809.155138888891</v>
      </c>
      <c r="U2511">
        <f t="shared" si="195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0" t="s">
        <v>8321</v>
      </c>
      <c r="R2512" t="s">
        <v>8322</v>
      </c>
      <c r="S2512" s="14">
        <f t="shared" si="198"/>
        <v>42078.997361111105</v>
      </c>
      <c r="T2512" s="14">
        <f t="shared" si="199"/>
        <v>42612.600520833337</v>
      </c>
      <c r="U2512">
        <f t="shared" si="195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0" t="s">
        <v>8321</v>
      </c>
      <c r="R2513" t="s">
        <v>8322</v>
      </c>
      <c r="S2513" s="14">
        <f t="shared" si="198"/>
        <v>42371.446909722217</v>
      </c>
      <c r="T2513" s="14">
        <f t="shared" si="199"/>
        <v>42269.967835648145</v>
      </c>
      <c r="U2513">
        <f t="shared" si="195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0" t="s">
        <v>8321</v>
      </c>
      <c r="R2514" t="s">
        <v>8322</v>
      </c>
      <c r="S2514" s="14">
        <f t="shared" si="198"/>
        <v>41971.876863425925</v>
      </c>
      <c r="T2514" s="14">
        <f t="shared" si="199"/>
        <v>42460.573611111111</v>
      </c>
      <c r="U2514">
        <f t="shared" si="195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0" t="s">
        <v>8321</v>
      </c>
      <c r="R2515" t="s">
        <v>8322</v>
      </c>
      <c r="S2515" s="14">
        <f t="shared" si="198"/>
        <v>42732.00681712963</v>
      </c>
      <c r="T2515" s="14">
        <f t="shared" si="199"/>
        <v>41930.975601851853</v>
      </c>
      <c r="U2515">
        <f t="shared" si="195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0" t="s">
        <v>8321</v>
      </c>
      <c r="R2516" t="s">
        <v>8322</v>
      </c>
      <c r="S2516" s="14">
        <f t="shared" si="198"/>
        <v>41854.389780092592</v>
      </c>
      <c r="T2516" s="14">
        <f t="shared" si="199"/>
        <v>41961.807372685187</v>
      </c>
      <c r="U2516">
        <f t="shared" si="195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0" t="s">
        <v>8321</v>
      </c>
      <c r="R2517" t="s">
        <v>8322</v>
      </c>
      <c r="S2517" s="14">
        <f t="shared" si="198"/>
        <v>42027.839733796296</v>
      </c>
      <c r="T2517" s="14">
        <f t="shared" si="199"/>
        <v>41058.844571759262</v>
      </c>
      <c r="U2517">
        <f t="shared" si="195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0" t="s">
        <v>8321</v>
      </c>
      <c r="R2518" t="s">
        <v>8322</v>
      </c>
      <c r="S2518" s="14">
        <f t="shared" si="198"/>
        <v>41942.653379629628</v>
      </c>
      <c r="T2518" s="14">
        <f t="shared" si="199"/>
        <v>41953.091134259259</v>
      </c>
      <c r="U2518">
        <f t="shared" si="195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0" t="s">
        <v>8321</v>
      </c>
      <c r="R2519" t="s">
        <v>8322</v>
      </c>
      <c r="S2519" s="14">
        <f t="shared" si="198"/>
        <v>42052.802430555559</v>
      </c>
      <c r="T2519" s="14">
        <f t="shared" si="199"/>
        <v>41546.75105324074</v>
      </c>
      <c r="U2519">
        <f t="shared" si="195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0" t="s">
        <v>8321</v>
      </c>
      <c r="R2520" t="s">
        <v>8322</v>
      </c>
      <c r="S2520" s="14">
        <f t="shared" si="198"/>
        <v>41926.680879629632</v>
      </c>
      <c r="T2520" s="14">
        <f t="shared" si="199"/>
        <v>42217.834525462968</v>
      </c>
      <c r="U2520">
        <f t="shared" si="195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0" t="s">
        <v>8321</v>
      </c>
      <c r="R2521" t="s">
        <v>8322</v>
      </c>
      <c r="S2521" s="14">
        <f t="shared" si="198"/>
        <v>41809.155138888891</v>
      </c>
      <c r="T2521" s="14">
        <f t="shared" si="199"/>
        <v>40948.080729166664</v>
      </c>
      <c r="U2521">
        <f t="shared" si="195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0" t="s">
        <v>8321</v>
      </c>
      <c r="R2522" t="s">
        <v>8322</v>
      </c>
      <c r="S2522" s="14">
        <f t="shared" si="198"/>
        <v>42612.600520833337</v>
      </c>
      <c r="T2522" s="14">
        <f t="shared" si="199"/>
        <v>42081.864641203705</v>
      </c>
      <c r="U2522">
        <f t="shared" si="195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0" t="s">
        <v>8310</v>
      </c>
      <c r="R2523" t="s">
        <v>8346</v>
      </c>
      <c r="S2523" s="14">
        <f t="shared" si="198"/>
        <v>42269.967835648145</v>
      </c>
      <c r="T2523" s="14">
        <f t="shared" si="199"/>
        <v>42208.680023148147</v>
      </c>
      <c r="U2523">
        <f t="shared" si="195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0" t="s">
        <v>8310</v>
      </c>
      <c r="R2524" t="s">
        <v>8346</v>
      </c>
      <c r="S2524" s="14">
        <f t="shared" si="198"/>
        <v>42460.573611111111</v>
      </c>
      <c r="T2524" s="14">
        <f t="shared" si="199"/>
        <v>41107.849143518521</v>
      </c>
      <c r="U2524">
        <f t="shared" si="195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0" t="s">
        <v>8310</v>
      </c>
      <c r="R2525" t="s">
        <v>8346</v>
      </c>
      <c r="S2525" s="14">
        <f t="shared" si="198"/>
        <v>41930.975601851853</v>
      </c>
      <c r="T2525" s="14">
        <f t="shared" si="199"/>
        <v>41304.751284722224</v>
      </c>
      <c r="U2525">
        <f t="shared" si="195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0" t="s">
        <v>8310</v>
      </c>
      <c r="R2526" t="s">
        <v>8346</v>
      </c>
      <c r="S2526" s="14">
        <f t="shared" si="198"/>
        <v>41961.807372685187</v>
      </c>
      <c r="T2526" s="14">
        <f t="shared" si="199"/>
        <v>40127.700370370374</v>
      </c>
      <c r="U2526">
        <f t="shared" si="195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0" t="s">
        <v>8310</v>
      </c>
      <c r="R2527" t="s">
        <v>8346</v>
      </c>
      <c r="S2527" s="14">
        <f t="shared" si="198"/>
        <v>41058.844571759262</v>
      </c>
      <c r="T2527" s="14">
        <f t="shared" si="199"/>
        <v>41943.791030092594</v>
      </c>
      <c r="U2527">
        <f t="shared" si="195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0" t="s">
        <v>8310</v>
      </c>
      <c r="R2528" t="s">
        <v>8346</v>
      </c>
      <c r="S2528" s="14">
        <f t="shared" si="198"/>
        <v>41953.091134259259</v>
      </c>
      <c r="T2528" s="14">
        <f t="shared" si="199"/>
        <v>41464.106087962966</v>
      </c>
      <c r="U2528">
        <f t="shared" si="195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0" t="s">
        <v>8310</v>
      </c>
      <c r="R2529" t="s">
        <v>8346</v>
      </c>
      <c r="S2529" s="14">
        <f t="shared" si="198"/>
        <v>41546.75105324074</v>
      </c>
      <c r="T2529" s="14">
        <f t="shared" si="199"/>
        <v>40696.648784722223</v>
      </c>
      <c r="U2529">
        <f t="shared" si="195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0" t="s">
        <v>8310</v>
      </c>
      <c r="R2530" t="s">
        <v>8346</v>
      </c>
      <c r="S2530" s="14">
        <f t="shared" si="198"/>
        <v>42217.834525462968</v>
      </c>
      <c r="T2530" s="14">
        <f t="shared" si="199"/>
        <v>41298.509965277779</v>
      </c>
      <c r="U2530">
        <f t="shared" si="195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0" t="s">
        <v>8310</v>
      </c>
      <c r="R2531" t="s">
        <v>8346</v>
      </c>
      <c r="S2531" s="14">
        <f t="shared" si="198"/>
        <v>40948.080729166664</v>
      </c>
      <c r="T2531" s="14">
        <f t="shared" si="199"/>
        <v>41977.902222222227</v>
      </c>
      <c r="U2531">
        <f t="shared" si="195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0" t="s">
        <v>8310</v>
      </c>
      <c r="R2532" t="s">
        <v>8346</v>
      </c>
      <c r="S2532" s="14">
        <f t="shared" si="198"/>
        <v>42081.864641203705</v>
      </c>
      <c r="T2532" s="14">
        <f t="shared" si="199"/>
        <v>40785.675011574072</v>
      </c>
      <c r="U2532">
        <f t="shared" si="195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0" t="s">
        <v>8310</v>
      </c>
      <c r="R2533" t="s">
        <v>8346</v>
      </c>
      <c r="S2533" s="14">
        <f t="shared" si="198"/>
        <v>42208.680023148147</v>
      </c>
      <c r="T2533" s="14">
        <f t="shared" si="199"/>
        <v>41483.449282407404</v>
      </c>
      <c r="U2533">
        <f t="shared" si="195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0" t="s">
        <v>8310</v>
      </c>
      <c r="R2534" t="s">
        <v>8346</v>
      </c>
      <c r="S2534" s="14">
        <f t="shared" si="198"/>
        <v>41107.849143518521</v>
      </c>
      <c r="T2534" s="14">
        <f t="shared" si="199"/>
        <v>41509.426585648151</v>
      </c>
      <c r="U2534">
        <f t="shared" si="195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0" t="s">
        <v>8310</v>
      </c>
      <c r="R2535" t="s">
        <v>8346</v>
      </c>
      <c r="S2535" s="14">
        <f t="shared" si="198"/>
        <v>41304.751284722224</v>
      </c>
      <c r="T2535" s="14">
        <f t="shared" si="199"/>
        <v>40514.107615740737</v>
      </c>
      <c r="U2535">
        <f t="shared" si="195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0" t="s">
        <v>8310</v>
      </c>
      <c r="R2536" t="s">
        <v>8346</v>
      </c>
      <c r="S2536" s="14">
        <f t="shared" si="198"/>
        <v>40127.700370370374</v>
      </c>
      <c r="T2536" s="14">
        <f t="shared" si="199"/>
        <v>41068.520474537036</v>
      </c>
      <c r="U2536">
        <f t="shared" si="195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0" t="s">
        <v>8310</v>
      </c>
      <c r="R2537" t="s">
        <v>8346</v>
      </c>
      <c r="S2537" s="14">
        <f t="shared" si="198"/>
        <v>41943.791030092594</v>
      </c>
      <c r="T2537" s="14">
        <f t="shared" si="199"/>
        <v>42027.13817129629</v>
      </c>
      <c r="U2537">
        <f t="shared" si="195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0" t="s">
        <v>8310</v>
      </c>
      <c r="R2538" t="s">
        <v>8346</v>
      </c>
      <c r="S2538" s="14">
        <f t="shared" si="198"/>
        <v>41464.106087962966</v>
      </c>
      <c r="T2538" s="14">
        <f t="shared" si="199"/>
        <v>41524.858553240738</v>
      </c>
      <c r="U2538">
        <f t="shared" si="195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0" t="s">
        <v>8310</v>
      </c>
      <c r="R2539" t="s">
        <v>8346</v>
      </c>
      <c r="S2539" s="14">
        <f t="shared" si="198"/>
        <v>40696.648784722223</v>
      </c>
      <c r="T2539" s="14">
        <f t="shared" si="199"/>
        <v>40973.773182870369</v>
      </c>
      <c r="U2539">
        <f t="shared" si="195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0" t="s">
        <v>8310</v>
      </c>
      <c r="R2540" t="s">
        <v>8346</v>
      </c>
      <c r="S2540" s="14">
        <f t="shared" si="198"/>
        <v>41298.509965277779</v>
      </c>
      <c r="T2540" s="14">
        <f t="shared" si="199"/>
        <v>42618.625428240746</v>
      </c>
      <c r="U2540">
        <f t="shared" si="195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0" t="s">
        <v>8310</v>
      </c>
      <c r="R2541" t="s">
        <v>8346</v>
      </c>
      <c r="S2541" s="14">
        <f t="shared" si="198"/>
        <v>41977.902222222227</v>
      </c>
      <c r="T2541" s="14">
        <f t="shared" si="199"/>
        <v>41390.757754629631</v>
      </c>
      <c r="U2541">
        <f t="shared" si="195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0" t="s">
        <v>8310</v>
      </c>
      <c r="R2542" t="s">
        <v>8346</v>
      </c>
      <c r="S2542" s="14">
        <f t="shared" si="198"/>
        <v>40785.675011574072</v>
      </c>
      <c r="T2542" s="14">
        <f t="shared" si="199"/>
        <v>42228.634328703702</v>
      </c>
      <c r="U2542">
        <f t="shared" si="195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0" t="s">
        <v>8310</v>
      </c>
      <c r="R2543" t="s">
        <v>8346</v>
      </c>
      <c r="S2543" s="14">
        <f t="shared" si="198"/>
        <v>41483.449282407404</v>
      </c>
      <c r="T2543" s="14">
        <f t="shared" si="199"/>
        <v>40961.252141203702</v>
      </c>
      <c r="U2543">
        <f t="shared" si="195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0" t="s">
        <v>8310</v>
      </c>
      <c r="R2544" t="s">
        <v>8346</v>
      </c>
      <c r="S2544" s="14">
        <f t="shared" si="198"/>
        <v>41509.426585648151</v>
      </c>
      <c r="T2544" s="14">
        <f t="shared" si="199"/>
        <v>42769.809965277775</v>
      </c>
      <c r="U2544">
        <f t="shared" si="195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0" t="s">
        <v>8310</v>
      </c>
      <c r="R2545" t="s">
        <v>8346</v>
      </c>
      <c r="S2545" s="14">
        <f t="shared" si="198"/>
        <v>40514.107615740737</v>
      </c>
      <c r="T2545" s="14">
        <f t="shared" si="199"/>
        <v>41113.199155092596</v>
      </c>
      <c r="U2545">
        <f t="shared" si="195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0" t="s">
        <v>8310</v>
      </c>
      <c r="R2546" t="s">
        <v>8346</v>
      </c>
      <c r="S2546" s="14">
        <f t="shared" si="198"/>
        <v>41068.520474537036</v>
      </c>
      <c r="T2546" s="14">
        <f t="shared" si="199"/>
        <v>42125.078275462962</v>
      </c>
      <c r="U2546">
        <f t="shared" si="195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0" t="s">
        <v>8310</v>
      </c>
      <c r="R2547" t="s">
        <v>8346</v>
      </c>
      <c r="S2547" s="14">
        <f t="shared" si="198"/>
        <v>42027.13817129629</v>
      </c>
      <c r="T2547" s="14">
        <f t="shared" si="199"/>
        <v>41026.655011574076</v>
      </c>
      <c r="U2547">
        <f t="shared" si="195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0" t="s">
        <v>8310</v>
      </c>
      <c r="R2548" t="s">
        <v>8346</v>
      </c>
      <c r="S2548" s="14">
        <f t="shared" si="198"/>
        <v>41524.858553240738</v>
      </c>
      <c r="T2548" s="14">
        <f t="shared" si="199"/>
        <v>41222.991400462961</v>
      </c>
      <c r="U2548">
        <f t="shared" si="195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0" t="s">
        <v>8310</v>
      </c>
      <c r="R2549" t="s">
        <v>8346</v>
      </c>
      <c r="S2549" s="14">
        <f t="shared" si="198"/>
        <v>40973.773182870369</v>
      </c>
      <c r="T2549" s="14">
        <f t="shared" si="199"/>
        <v>41744.745208333334</v>
      </c>
      <c r="U2549">
        <f t="shared" si="195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0" t="s">
        <v>8310</v>
      </c>
      <c r="R2550" t="s">
        <v>8346</v>
      </c>
      <c r="S2550" s="14">
        <f t="shared" si="198"/>
        <v>42618.625428240746</v>
      </c>
      <c r="T2550" s="14">
        <f t="shared" si="199"/>
        <v>42093.860023148154</v>
      </c>
      <c r="U2550">
        <f t="shared" si="195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0" t="s">
        <v>8310</v>
      </c>
      <c r="R2551" t="s">
        <v>8346</v>
      </c>
      <c r="S2551" s="14">
        <f t="shared" si="198"/>
        <v>41390.757754629631</v>
      </c>
      <c r="T2551" s="14">
        <f t="shared" si="199"/>
        <v>40829.873657407406</v>
      </c>
      <c r="U2551">
        <f t="shared" si="195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0" t="s">
        <v>8310</v>
      </c>
      <c r="R2552" t="s">
        <v>8346</v>
      </c>
      <c r="S2552" s="14">
        <f t="shared" si="198"/>
        <v>42228.634328703702</v>
      </c>
      <c r="T2552" s="14">
        <f t="shared" si="199"/>
        <v>42039.951087962967</v>
      </c>
      <c r="U2552">
        <f t="shared" si="195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0" t="s">
        <v>8310</v>
      </c>
      <c r="R2553" t="s">
        <v>8346</v>
      </c>
      <c r="S2553" s="14">
        <f t="shared" si="198"/>
        <v>40961.252141203702</v>
      </c>
      <c r="T2553" s="14">
        <f t="shared" si="199"/>
        <v>42260.528807870374</v>
      </c>
      <c r="U2553">
        <f t="shared" si="195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0" t="s">
        <v>8310</v>
      </c>
      <c r="R2554" t="s">
        <v>8346</v>
      </c>
      <c r="S2554" s="14">
        <f t="shared" si="198"/>
        <v>42769.809965277775</v>
      </c>
      <c r="T2554" s="14">
        <f t="shared" si="199"/>
        <v>42594.524756944447</v>
      </c>
      <c r="U2554">
        <f t="shared" si="195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0" t="s">
        <v>8310</v>
      </c>
      <c r="R2555" t="s">
        <v>8346</v>
      </c>
      <c r="S2555" s="14">
        <f t="shared" si="198"/>
        <v>41113.199155092596</v>
      </c>
      <c r="T2555" s="14">
        <f t="shared" si="199"/>
        <v>42155.139479166668</v>
      </c>
      <c r="U2555">
        <f t="shared" si="195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0" t="s">
        <v>8310</v>
      </c>
      <c r="R2556" t="s">
        <v>8346</v>
      </c>
      <c r="S2556" s="14">
        <f t="shared" si="198"/>
        <v>42125.078275462962</v>
      </c>
      <c r="T2556" s="14">
        <f t="shared" si="199"/>
        <v>41822.040497685186</v>
      </c>
      <c r="U2556">
        <f t="shared" si="195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0" t="s">
        <v>8310</v>
      </c>
      <c r="R2557" t="s">
        <v>8346</v>
      </c>
      <c r="S2557" s="14">
        <f t="shared" si="198"/>
        <v>41026.655011574076</v>
      </c>
      <c r="T2557" s="14">
        <f t="shared" si="199"/>
        <v>42440.650335648148</v>
      </c>
      <c r="U2557">
        <f t="shared" si="195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0" t="s">
        <v>8310</v>
      </c>
      <c r="R2558" t="s">
        <v>8346</v>
      </c>
      <c r="S2558" s="14">
        <f t="shared" si="198"/>
        <v>41222.991400462961</v>
      </c>
      <c r="T2558" s="14">
        <f t="shared" si="199"/>
        <v>41842.980879629627</v>
      </c>
      <c r="U2558">
        <f t="shared" si="195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0" t="s">
        <v>8310</v>
      </c>
      <c r="R2559" t="s">
        <v>8346</v>
      </c>
      <c r="S2559" s="14">
        <f t="shared" si="198"/>
        <v>41744.745208333334</v>
      </c>
      <c r="T2559" s="14">
        <f t="shared" si="199"/>
        <v>42087.878912037035</v>
      </c>
      <c r="U2559">
        <f t="shared" si="195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0" t="s">
        <v>8310</v>
      </c>
      <c r="R2560" t="s">
        <v>8346</v>
      </c>
      <c r="S2560" s="14">
        <f t="shared" si="198"/>
        <v>42093.860023148154</v>
      </c>
      <c r="T2560" s="14">
        <f t="shared" si="199"/>
        <v>42584.666597222225</v>
      </c>
      <c r="U2560">
        <f t="shared" si="195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0" t="s">
        <v>8310</v>
      </c>
      <c r="R2561" t="s">
        <v>8346</v>
      </c>
      <c r="S2561" s="14">
        <f t="shared" si="198"/>
        <v>40829.873657407406</v>
      </c>
      <c r="T2561" s="14">
        <f t="shared" si="199"/>
        <v>42234.105462962965</v>
      </c>
      <c r="U2561">
        <f t="shared" si="195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197"/>
        <v>143</v>
      </c>
      <c r="Q2562" s="10" t="s">
        <v>8310</v>
      </c>
      <c r="R2562" t="s">
        <v>8346</v>
      </c>
      <c r="S2562" s="14">
        <f t="shared" si="198"/>
        <v>42039.951087962967</v>
      </c>
      <c r="T2562" s="14">
        <f t="shared" si="199"/>
        <v>42744.903182870374</v>
      </c>
      <c r="U2562">
        <f t="shared" si="195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96"/>
        <v>0</v>
      </c>
      <c r="P2563">
        <f t="shared" si="197"/>
        <v>0</v>
      </c>
      <c r="Q2563" s="10" t="s">
        <v>8321</v>
      </c>
      <c r="R2563" t="s">
        <v>8335</v>
      </c>
      <c r="S2563" s="14">
        <f t="shared" si="198"/>
        <v>42260.528807870374</v>
      </c>
      <c r="T2563" s="14">
        <f t="shared" si="199"/>
        <v>42449.341678240744</v>
      </c>
      <c r="U2563">
        <f t="shared" ref="U2563:U2626" si="200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ref="O2564:O2627" si="201">ROUND(E2564/D2564*100,0)</f>
        <v>1</v>
      </c>
      <c r="P2564">
        <f t="shared" ref="P2564:P2627" si="202">IFERROR(ROUND(E2564/L2564,2),0)</f>
        <v>25</v>
      </c>
      <c r="Q2564" s="10" t="s">
        <v>8321</v>
      </c>
      <c r="R2564" t="s">
        <v>8335</v>
      </c>
      <c r="S2564" s="14">
        <f t="shared" ref="S2564:S2627" si="203">(((J2564/60)/60)/24)+DATE(1970,1,1)</f>
        <v>42594.524756944447</v>
      </c>
      <c r="T2564" s="14">
        <f t="shared" ref="T2564:T2627" si="204">(((J2574/60)/60)/24)+DATE(1970,1,1)</f>
        <v>42077.119409722218</v>
      </c>
      <c r="U2564">
        <f t="shared" si="200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10" t="s">
        <v>8321</v>
      </c>
      <c r="R2565" t="s">
        <v>8335</v>
      </c>
      <c r="S2565" s="14">
        <f t="shared" si="203"/>
        <v>42155.139479166668</v>
      </c>
      <c r="T2565" s="14">
        <f t="shared" si="204"/>
        <v>41829.592002314814</v>
      </c>
      <c r="U2565">
        <f t="shared" si="200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10" t="s">
        <v>8321</v>
      </c>
      <c r="R2566" t="s">
        <v>8335</v>
      </c>
      <c r="S2566" s="14">
        <f t="shared" si="203"/>
        <v>41822.040497685186</v>
      </c>
      <c r="T2566" s="14">
        <f t="shared" si="204"/>
        <v>42487.825752314813</v>
      </c>
      <c r="U2566">
        <f t="shared" si="200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10" t="s">
        <v>8321</v>
      </c>
      <c r="R2567" t="s">
        <v>8335</v>
      </c>
      <c r="S2567" s="14">
        <f t="shared" si="203"/>
        <v>42440.650335648148</v>
      </c>
      <c r="T2567" s="14">
        <f t="shared" si="204"/>
        <v>41986.108726851846</v>
      </c>
      <c r="U2567">
        <f t="shared" si="200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0" t="s">
        <v>8321</v>
      </c>
      <c r="R2568" t="s">
        <v>8335</v>
      </c>
      <c r="S2568" s="14">
        <f t="shared" si="203"/>
        <v>41842.980879629627</v>
      </c>
      <c r="T2568" s="14">
        <f t="shared" si="204"/>
        <v>42060.00980324074</v>
      </c>
      <c r="U2568">
        <f t="shared" si="200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10" t="s">
        <v>8321</v>
      </c>
      <c r="R2569" t="s">
        <v>8335</v>
      </c>
      <c r="S2569" s="14">
        <f t="shared" si="203"/>
        <v>42087.878912037035</v>
      </c>
      <c r="T2569" s="14">
        <f t="shared" si="204"/>
        <v>41830.820567129631</v>
      </c>
      <c r="U2569">
        <f t="shared" si="200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10" t="s">
        <v>8321</v>
      </c>
      <c r="R2570" t="s">
        <v>8335</v>
      </c>
      <c r="S2570" s="14">
        <f t="shared" si="203"/>
        <v>42584.666597222225</v>
      </c>
      <c r="T2570" s="14">
        <f t="shared" si="204"/>
        <v>42238.022905092599</v>
      </c>
      <c r="U2570">
        <f t="shared" si="200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10" t="s">
        <v>8321</v>
      </c>
      <c r="R2571" t="s">
        <v>8335</v>
      </c>
      <c r="S2571" s="14">
        <f t="shared" si="203"/>
        <v>42234.105462962965</v>
      </c>
      <c r="T2571" s="14">
        <f t="shared" si="204"/>
        <v>41837.829895833333</v>
      </c>
      <c r="U2571">
        <f t="shared" si="200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10" t="s">
        <v>8321</v>
      </c>
      <c r="R2572" t="s">
        <v>8335</v>
      </c>
      <c r="S2572" s="14">
        <f t="shared" si="203"/>
        <v>42744.903182870374</v>
      </c>
      <c r="T2572" s="14">
        <f t="shared" si="204"/>
        <v>42110.326423611114</v>
      </c>
      <c r="U2572">
        <f t="shared" si="200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10" t="s">
        <v>8321</v>
      </c>
      <c r="R2573" t="s">
        <v>8335</v>
      </c>
      <c r="S2573" s="14">
        <f t="shared" si="203"/>
        <v>42449.341678240744</v>
      </c>
      <c r="T2573" s="14">
        <f t="shared" si="204"/>
        <v>42294.628449074073</v>
      </c>
      <c r="U2573">
        <f t="shared" si="200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10" t="s">
        <v>8321</v>
      </c>
      <c r="R2574" t="s">
        <v>8335</v>
      </c>
      <c r="S2574" s="14">
        <f t="shared" si="203"/>
        <v>42077.119409722218</v>
      </c>
      <c r="T2574" s="14">
        <f t="shared" si="204"/>
        <v>42642.988819444443</v>
      </c>
      <c r="U2574">
        <f t="shared" si="200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10" t="s">
        <v>8321</v>
      </c>
      <c r="R2575" t="s">
        <v>8335</v>
      </c>
      <c r="S2575" s="14">
        <f t="shared" si="203"/>
        <v>41829.592002314814</v>
      </c>
      <c r="T2575" s="14">
        <f t="shared" si="204"/>
        <v>42019.76944444445</v>
      </c>
      <c r="U2575">
        <f t="shared" si="200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10" t="s">
        <v>8321</v>
      </c>
      <c r="R2576" t="s">
        <v>8335</v>
      </c>
      <c r="S2576" s="14">
        <f t="shared" si="203"/>
        <v>42487.825752314813</v>
      </c>
      <c r="T2576" s="14">
        <f t="shared" si="204"/>
        <v>42140.173252314817</v>
      </c>
      <c r="U2576">
        <f t="shared" si="200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10" t="s">
        <v>8321</v>
      </c>
      <c r="R2577" t="s">
        <v>8335</v>
      </c>
      <c r="S2577" s="14">
        <f t="shared" si="203"/>
        <v>41986.108726851846</v>
      </c>
      <c r="T2577" s="14">
        <f t="shared" si="204"/>
        <v>41795.963333333333</v>
      </c>
      <c r="U2577">
        <f t="shared" si="200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10" t="s">
        <v>8321</v>
      </c>
      <c r="R2578" t="s">
        <v>8335</v>
      </c>
      <c r="S2578" s="14">
        <f t="shared" si="203"/>
        <v>42060.00980324074</v>
      </c>
      <c r="T2578" s="14">
        <f t="shared" si="204"/>
        <v>42333.330277777779</v>
      </c>
      <c r="U2578">
        <f t="shared" si="200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10" t="s">
        <v>8321</v>
      </c>
      <c r="R2579" t="s">
        <v>8335</v>
      </c>
      <c r="S2579" s="14">
        <f t="shared" si="203"/>
        <v>41830.820567129631</v>
      </c>
      <c r="T2579" s="14">
        <f t="shared" si="204"/>
        <v>42338.675381944442</v>
      </c>
      <c r="U2579">
        <f t="shared" si="200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10" t="s">
        <v>8321</v>
      </c>
      <c r="R2580" t="s">
        <v>8335</v>
      </c>
      <c r="S2580" s="14">
        <f t="shared" si="203"/>
        <v>42238.022905092599</v>
      </c>
      <c r="T2580" s="14">
        <f t="shared" si="204"/>
        <v>42042.676226851851</v>
      </c>
      <c r="U2580">
        <f t="shared" si="200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10" t="s">
        <v>8321</v>
      </c>
      <c r="R2581" t="s">
        <v>8335</v>
      </c>
      <c r="S2581" s="14">
        <f t="shared" si="203"/>
        <v>41837.829895833333</v>
      </c>
      <c r="T2581" s="14">
        <f t="shared" si="204"/>
        <v>42422.536192129628</v>
      </c>
      <c r="U2581">
        <f t="shared" si="200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10" t="s">
        <v>8321</v>
      </c>
      <c r="R2582" t="s">
        <v>8335</v>
      </c>
      <c r="S2582" s="14">
        <f t="shared" si="203"/>
        <v>42110.326423611114</v>
      </c>
      <c r="T2582" s="14">
        <f t="shared" si="204"/>
        <v>42388.589085648149</v>
      </c>
      <c r="U2582">
        <f t="shared" si="200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10" t="s">
        <v>8321</v>
      </c>
      <c r="R2583" t="s">
        <v>8335</v>
      </c>
      <c r="S2583" s="14">
        <f t="shared" si="203"/>
        <v>42294.628449074073</v>
      </c>
      <c r="T2583" s="14">
        <f t="shared" si="204"/>
        <v>42382.906527777777</v>
      </c>
      <c r="U2583">
        <f t="shared" si="200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10" t="s">
        <v>8321</v>
      </c>
      <c r="R2584" t="s">
        <v>8335</v>
      </c>
      <c r="S2584" s="14">
        <f t="shared" si="203"/>
        <v>42642.988819444443</v>
      </c>
      <c r="T2584" s="14">
        <f t="shared" si="204"/>
        <v>41887.801168981481</v>
      </c>
      <c r="U2584">
        <f t="shared" si="200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10" t="s">
        <v>8321</v>
      </c>
      <c r="R2585" t="s">
        <v>8335</v>
      </c>
      <c r="S2585" s="14">
        <f t="shared" si="203"/>
        <v>42019.76944444445</v>
      </c>
      <c r="T2585" s="14">
        <f t="shared" si="204"/>
        <v>42089.84520833334</v>
      </c>
      <c r="U2585">
        <f t="shared" si="200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10" t="s">
        <v>8321</v>
      </c>
      <c r="R2586" t="s">
        <v>8335</v>
      </c>
      <c r="S2586" s="14">
        <f t="shared" si="203"/>
        <v>42140.173252314817</v>
      </c>
      <c r="T2586" s="14">
        <f t="shared" si="204"/>
        <v>41828.967916666668</v>
      </c>
      <c r="U2586">
        <f t="shared" si="200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10" t="s">
        <v>8321</v>
      </c>
      <c r="R2587" t="s">
        <v>8335</v>
      </c>
      <c r="S2587" s="14">
        <f t="shared" si="203"/>
        <v>41795.963333333333</v>
      </c>
      <c r="T2587" s="14">
        <f t="shared" si="204"/>
        <v>42760.244212962964</v>
      </c>
      <c r="U2587">
        <f t="shared" si="200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10" t="s">
        <v>8321</v>
      </c>
      <c r="R2588" t="s">
        <v>8335</v>
      </c>
      <c r="S2588" s="14">
        <f t="shared" si="203"/>
        <v>42333.330277777779</v>
      </c>
      <c r="T2588" s="14">
        <f t="shared" si="204"/>
        <v>41828.664456018516</v>
      </c>
      <c r="U2588">
        <f t="shared" si="200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10" t="s">
        <v>8321</v>
      </c>
      <c r="R2589" t="s">
        <v>8335</v>
      </c>
      <c r="S2589" s="14">
        <f t="shared" si="203"/>
        <v>42338.675381944442</v>
      </c>
      <c r="T2589" s="14">
        <f t="shared" si="204"/>
        <v>42510.341631944444</v>
      </c>
      <c r="U2589">
        <f t="shared" si="200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10" t="s">
        <v>8321</v>
      </c>
      <c r="R2590" t="s">
        <v>8335</v>
      </c>
      <c r="S2590" s="14">
        <f t="shared" si="203"/>
        <v>42042.676226851851</v>
      </c>
      <c r="T2590" s="14">
        <f t="shared" si="204"/>
        <v>42240.840289351851</v>
      </c>
      <c r="U2590">
        <f t="shared" si="200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10" t="s">
        <v>8321</v>
      </c>
      <c r="R2591" t="s">
        <v>8335</v>
      </c>
      <c r="S2591" s="14">
        <f t="shared" si="203"/>
        <v>42422.536192129628</v>
      </c>
      <c r="T2591" s="14">
        <f t="shared" si="204"/>
        <v>41809.754016203704</v>
      </c>
      <c r="U2591">
        <f t="shared" si="200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10" t="s">
        <v>8321</v>
      </c>
      <c r="R2592" t="s">
        <v>8335</v>
      </c>
      <c r="S2592" s="14">
        <f t="shared" si="203"/>
        <v>42388.589085648149</v>
      </c>
      <c r="T2592" s="14">
        <f t="shared" si="204"/>
        <v>42394.900462962964</v>
      </c>
      <c r="U2592">
        <f t="shared" si="200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10" t="s">
        <v>8321</v>
      </c>
      <c r="R2593" t="s">
        <v>8335</v>
      </c>
      <c r="S2593" s="14">
        <f t="shared" si="203"/>
        <v>42382.906527777777</v>
      </c>
      <c r="T2593" s="14">
        <f t="shared" si="204"/>
        <v>41150.902187499996</v>
      </c>
      <c r="U2593">
        <f t="shared" si="200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10" t="s">
        <v>8321</v>
      </c>
      <c r="R2594" t="s">
        <v>8335</v>
      </c>
      <c r="S2594" s="14">
        <f t="shared" si="203"/>
        <v>41887.801168981481</v>
      </c>
      <c r="T2594" s="14">
        <f t="shared" si="204"/>
        <v>41915.747314814813</v>
      </c>
      <c r="U2594">
        <f t="shared" si="200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10" t="s">
        <v>8321</v>
      </c>
      <c r="R2595" t="s">
        <v>8335</v>
      </c>
      <c r="S2595" s="14">
        <f t="shared" si="203"/>
        <v>42089.84520833334</v>
      </c>
      <c r="T2595" s="14">
        <f t="shared" si="204"/>
        <v>41617.912662037037</v>
      </c>
      <c r="U2595">
        <f t="shared" si="200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10" t="s">
        <v>8321</v>
      </c>
      <c r="R2596" t="s">
        <v>8335</v>
      </c>
      <c r="S2596" s="14">
        <f t="shared" si="203"/>
        <v>41828.967916666668</v>
      </c>
      <c r="T2596" s="14">
        <f t="shared" si="204"/>
        <v>40998.051192129627</v>
      </c>
      <c r="U2596">
        <f t="shared" si="200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10" t="s">
        <v>8321</v>
      </c>
      <c r="R2597" t="s">
        <v>8335</v>
      </c>
      <c r="S2597" s="14">
        <f t="shared" si="203"/>
        <v>42760.244212962964</v>
      </c>
      <c r="T2597" s="14">
        <f t="shared" si="204"/>
        <v>42508.541550925926</v>
      </c>
      <c r="U2597">
        <f t="shared" si="200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10" t="s">
        <v>8321</v>
      </c>
      <c r="R2598" t="s">
        <v>8335</v>
      </c>
      <c r="S2598" s="14">
        <f t="shared" si="203"/>
        <v>41828.664456018516</v>
      </c>
      <c r="T2598" s="14">
        <f t="shared" si="204"/>
        <v>41726.712754629632</v>
      </c>
      <c r="U2598">
        <f t="shared" si="200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10" t="s">
        <v>8321</v>
      </c>
      <c r="R2599" t="s">
        <v>8335</v>
      </c>
      <c r="S2599" s="14">
        <f t="shared" si="203"/>
        <v>42510.341631944444</v>
      </c>
      <c r="T2599" s="14">
        <f t="shared" si="204"/>
        <v>42184.874675925923</v>
      </c>
      <c r="U2599">
        <f t="shared" si="200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10" t="s">
        <v>8321</v>
      </c>
      <c r="R2600" t="s">
        <v>8335</v>
      </c>
      <c r="S2600" s="14">
        <f t="shared" si="203"/>
        <v>42240.840289351851</v>
      </c>
      <c r="T2600" s="14">
        <f t="shared" si="204"/>
        <v>42767.801712962959</v>
      </c>
      <c r="U2600">
        <f t="shared" si="200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10" t="s">
        <v>8321</v>
      </c>
      <c r="R2601" t="s">
        <v>8335</v>
      </c>
      <c r="S2601" s="14">
        <f t="shared" si="203"/>
        <v>41809.754016203704</v>
      </c>
      <c r="T2601" s="14">
        <f t="shared" si="204"/>
        <v>41075.237858796296</v>
      </c>
      <c r="U2601">
        <f t="shared" si="200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10" t="s">
        <v>8321</v>
      </c>
      <c r="R2602" t="s">
        <v>8335</v>
      </c>
      <c r="S2602" s="14">
        <f t="shared" si="203"/>
        <v>42394.900462962964</v>
      </c>
      <c r="T2602" s="14">
        <f t="shared" si="204"/>
        <v>42564.881076388891</v>
      </c>
      <c r="U2602">
        <f t="shared" si="200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10" t="s">
        <v>8329</v>
      </c>
      <c r="R2603" t="s">
        <v>8344</v>
      </c>
      <c r="S2603" s="14">
        <f t="shared" si="203"/>
        <v>41150.902187499996</v>
      </c>
      <c r="T2603" s="14">
        <f t="shared" si="204"/>
        <v>42704.335810185185</v>
      </c>
      <c r="U2603">
        <f t="shared" si="200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10" t="s">
        <v>8329</v>
      </c>
      <c r="R2604" t="s">
        <v>8344</v>
      </c>
      <c r="S2604" s="14">
        <f t="shared" si="203"/>
        <v>41915.747314814813</v>
      </c>
      <c r="T2604" s="14">
        <f t="shared" si="204"/>
        <v>41982.143171296295</v>
      </c>
      <c r="U2604">
        <f t="shared" si="200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10" t="s">
        <v>8329</v>
      </c>
      <c r="R2605" t="s">
        <v>8344</v>
      </c>
      <c r="S2605" s="14">
        <f t="shared" si="203"/>
        <v>41617.912662037037</v>
      </c>
      <c r="T2605" s="14">
        <f t="shared" si="204"/>
        <v>41143.81821759259</v>
      </c>
      <c r="U2605">
        <f t="shared" si="200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10" t="s">
        <v>8329</v>
      </c>
      <c r="R2606" t="s">
        <v>8344</v>
      </c>
      <c r="S2606" s="14">
        <f t="shared" si="203"/>
        <v>40998.051192129627</v>
      </c>
      <c r="T2606" s="14">
        <f t="shared" si="204"/>
        <v>41730.708472222221</v>
      </c>
      <c r="U2606">
        <f t="shared" si="200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10" t="s">
        <v>8329</v>
      </c>
      <c r="R2607" t="s">
        <v>8344</v>
      </c>
      <c r="S2607" s="14">
        <f t="shared" si="203"/>
        <v>42508.541550925926</v>
      </c>
      <c r="T2607" s="14">
        <f t="shared" si="204"/>
        <v>42453.49726851852</v>
      </c>
      <c r="U2607">
        <f t="shared" si="200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10" t="s">
        <v>8329</v>
      </c>
      <c r="R2608" t="s">
        <v>8344</v>
      </c>
      <c r="S2608" s="14">
        <f t="shared" si="203"/>
        <v>41726.712754629632</v>
      </c>
      <c r="T2608" s="14">
        <f t="shared" si="204"/>
        <v>42211.99454861111</v>
      </c>
      <c r="U2608">
        <f t="shared" si="200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10" t="s">
        <v>8329</v>
      </c>
      <c r="R2609" t="s">
        <v>8344</v>
      </c>
      <c r="S2609" s="14">
        <f t="shared" si="203"/>
        <v>42184.874675925923</v>
      </c>
      <c r="T2609" s="14">
        <f t="shared" si="204"/>
        <v>41902.874432870369</v>
      </c>
      <c r="U2609">
        <f t="shared" si="200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10" t="s">
        <v>8329</v>
      </c>
      <c r="R2610" t="s">
        <v>8344</v>
      </c>
      <c r="S2610" s="14">
        <f t="shared" si="203"/>
        <v>42767.801712962959</v>
      </c>
      <c r="T2610" s="14">
        <f t="shared" si="204"/>
        <v>42279.792372685188</v>
      </c>
      <c r="U2610">
        <f t="shared" si="200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10" t="s">
        <v>8329</v>
      </c>
      <c r="R2611" t="s">
        <v>8344</v>
      </c>
      <c r="S2611" s="14">
        <f t="shared" si="203"/>
        <v>41075.237858796296</v>
      </c>
      <c r="T2611" s="14">
        <f t="shared" si="204"/>
        <v>42273.884305555555</v>
      </c>
      <c r="U2611">
        <f t="shared" si="200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10" t="s">
        <v>8329</v>
      </c>
      <c r="R2612" t="s">
        <v>8344</v>
      </c>
      <c r="S2612" s="14">
        <f t="shared" si="203"/>
        <v>42564.881076388891</v>
      </c>
      <c r="T2612" s="14">
        <f t="shared" si="204"/>
        <v>42251.16715277778</v>
      </c>
      <c r="U2612">
        <f t="shared" si="200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10" t="s">
        <v>8329</v>
      </c>
      <c r="R2613" t="s">
        <v>8344</v>
      </c>
      <c r="S2613" s="14">
        <f t="shared" si="203"/>
        <v>42704.335810185185</v>
      </c>
      <c r="T2613" s="14">
        <f t="shared" si="204"/>
        <v>42115.74754629629</v>
      </c>
      <c r="U2613">
        <f t="shared" si="200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10" t="s">
        <v>8329</v>
      </c>
      <c r="R2614" t="s">
        <v>8344</v>
      </c>
      <c r="S2614" s="14">
        <f t="shared" si="203"/>
        <v>41982.143171296295</v>
      </c>
      <c r="T2614" s="14">
        <f t="shared" si="204"/>
        <v>42689.74324074074</v>
      </c>
      <c r="U2614">
        <f t="shared" si="200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10" t="s">
        <v>8329</v>
      </c>
      <c r="R2615" t="s">
        <v>8344</v>
      </c>
      <c r="S2615" s="14">
        <f t="shared" si="203"/>
        <v>41143.81821759259</v>
      </c>
      <c r="T2615" s="14">
        <f t="shared" si="204"/>
        <v>42692.256550925929</v>
      </c>
      <c r="U2615">
        <f t="shared" si="200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10" t="s">
        <v>8329</v>
      </c>
      <c r="R2616" t="s">
        <v>8344</v>
      </c>
      <c r="S2616" s="14">
        <f t="shared" si="203"/>
        <v>41730.708472222221</v>
      </c>
      <c r="T2616" s="14">
        <f t="shared" si="204"/>
        <v>41144.42155092593</v>
      </c>
      <c r="U2616">
        <f t="shared" si="200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10" t="s">
        <v>8329</v>
      </c>
      <c r="R2617" t="s">
        <v>8344</v>
      </c>
      <c r="S2617" s="14">
        <f t="shared" si="203"/>
        <v>42453.49726851852</v>
      </c>
      <c r="T2617" s="14">
        <f t="shared" si="204"/>
        <v>42658.810277777782</v>
      </c>
      <c r="U2617">
        <f t="shared" si="200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10" t="s">
        <v>8329</v>
      </c>
      <c r="R2618" t="s">
        <v>8344</v>
      </c>
      <c r="S2618" s="14">
        <f t="shared" si="203"/>
        <v>42211.99454861111</v>
      </c>
      <c r="T2618" s="14">
        <f t="shared" si="204"/>
        <v>42128.628113425926</v>
      </c>
      <c r="U2618">
        <f t="shared" si="200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10" t="s">
        <v>8329</v>
      </c>
      <c r="R2619" t="s">
        <v>8344</v>
      </c>
      <c r="S2619" s="14">
        <f t="shared" si="203"/>
        <v>41902.874432870369</v>
      </c>
      <c r="T2619" s="14">
        <f t="shared" si="204"/>
        <v>42304.829409722224</v>
      </c>
      <c r="U2619">
        <f t="shared" si="200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10" t="s">
        <v>8329</v>
      </c>
      <c r="R2620" t="s">
        <v>8344</v>
      </c>
      <c r="S2620" s="14">
        <f t="shared" si="203"/>
        <v>42279.792372685188</v>
      </c>
      <c r="T2620" s="14">
        <f t="shared" si="204"/>
        <v>41953.966053240743</v>
      </c>
      <c r="U2620">
        <f t="shared" si="200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10" t="s">
        <v>8329</v>
      </c>
      <c r="R2621" t="s">
        <v>8344</v>
      </c>
      <c r="S2621" s="14">
        <f t="shared" si="203"/>
        <v>42273.884305555555</v>
      </c>
      <c r="T2621" s="14">
        <f t="shared" si="204"/>
        <v>42108.538449074069</v>
      </c>
      <c r="U2621">
        <f t="shared" si="200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10" t="s">
        <v>8329</v>
      </c>
      <c r="R2622" t="s">
        <v>8344</v>
      </c>
      <c r="S2622" s="14">
        <f t="shared" si="203"/>
        <v>42251.16715277778</v>
      </c>
      <c r="T2622" s="14">
        <f t="shared" si="204"/>
        <v>42524.105462962965</v>
      </c>
      <c r="U2622">
        <f t="shared" si="200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10" t="s">
        <v>8329</v>
      </c>
      <c r="R2623" t="s">
        <v>8344</v>
      </c>
      <c r="S2623" s="14">
        <f t="shared" si="203"/>
        <v>42115.74754629629</v>
      </c>
      <c r="T2623" s="14">
        <f t="shared" si="204"/>
        <v>42218.169293981482</v>
      </c>
      <c r="U2623">
        <f t="shared" si="200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10" t="s">
        <v>8329</v>
      </c>
      <c r="R2624" t="s">
        <v>8344</v>
      </c>
      <c r="S2624" s="14">
        <f t="shared" si="203"/>
        <v>42689.74324074074</v>
      </c>
      <c r="T2624" s="14">
        <f t="shared" si="204"/>
        <v>42494.061793981484</v>
      </c>
      <c r="U2624">
        <f t="shared" si="200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10" t="s">
        <v>8329</v>
      </c>
      <c r="R2625" t="s">
        <v>8344</v>
      </c>
      <c r="S2625" s="14">
        <f t="shared" si="203"/>
        <v>42692.256550925929</v>
      </c>
      <c r="T2625" s="14">
        <f t="shared" si="204"/>
        <v>41667.823287037041</v>
      </c>
      <c r="U2625">
        <f t="shared" si="200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2"/>
        <v>31.82</v>
      </c>
      <c r="Q2626" s="10" t="s">
        <v>8329</v>
      </c>
      <c r="R2626" t="s">
        <v>8344</v>
      </c>
      <c r="S2626" s="14">
        <f t="shared" si="203"/>
        <v>41144.42155092593</v>
      </c>
      <c r="T2626" s="14">
        <f t="shared" si="204"/>
        <v>42612.656493055561</v>
      </c>
      <c r="U2626">
        <f t="shared" si="200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1"/>
        <v>956</v>
      </c>
      <c r="P2627">
        <f t="shared" si="202"/>
        <v>27.58</v>
      </c>
      <c r="Q2627" s="10" t="s">
        <v>8329</v>
      </c>
      <c r="R2627" t="s">
        <v>8344</v>
      </c>
      <c r="S2627" s="14">
        <f t="shared" si="203"/>
        <v>42658.810277777782</v>
      </c>
      <c r="T2627" s="14">
        <f t="shared" si="204"/>
        <v>42037.950937500005</v>
      </c>
      <c r="U2627">
        <f t="shared" ref="U2627:U2690" si="205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ref="O2628:O2691" si="206">ROUND(E2628/D2628*100,0)</f>
        <v>112</v>
      </c>
      <c r="P2628">
        <f t="shared" ref="P2628:P2691" si="207">IFERROR(ROUND(E2628/L2628,2),0)</f>
        <v>56</v>
      </c>
      <c r="Q2628" s="10" t="s">
        <v>8329</v>
      </c>
      <c r="R2628" t="s">
        <v>8344</v>
      </c>
      <c r="S2628" s="14">
        <f t="shared" ref="S2628:S2691" si="208">(((J2628/60)/60)/24)+DATE(1970,1,1)</f>
        <v>42128.628113425926</v>
      </c>
      <c r="T2628" s="14">
        <f t="shared" ref="T2628:T2691" si="209">(((J2638/60)/60)/24)+DATE(1970,1,1)</f>
        <v>42636.614745370374</v>
      </c>
      <c r="U2628">
        <f t="shared" si="205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10" t="s">
        <v>8329</v>
      </c>
      <c r="R2629" t="s">
        <v>8344</v>
      </c>
      <c r="S2629" s="14">
        <f t="shared" si="208"/>
        <v>42304.829409722224</v>
      </c>
      <c r="T2629" s="14">
        <f t="shared" si="209"/>
        <v>42639.549479166672</v>
      </c>
      <c r="U2629">
        <f t="shared" si="205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10" t="s">
        <v>8329</v>
      </c>
      <c r="R2630" t="s">
        <v>8344</v>
      </c>
      <c r="S2630" s="14">
        <f t="shared" si="208"/>
        <v>41953.966053240743</v>
      </c>
      <c r="T2630" s="14">
        <f t="shared" si="209"/>
        <v>41989.913136574076</v>
      </c>
      <c r="U2630">
        <f t="shared" si="205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10" t="s">
        <v>8329</v>
      </c>
      <c r="R2631" t="s">
        <v>8344</v>
      </c>
      <c r="S2631" s="14">
        <f t="shared" si="208"/>
        <v>42108.538449074069</v>
      </c>
      <c r="T2631" s="14">
        <f t="shared" si="209"/>
        <v>42024.86513888889</v>
      </c>
      <c r="U2631">
        <f t="shared" si="205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10" t="s">
        <v>8329</v>
      </c>
      <c r="R2632" t="s">
        <v>8344</v>
      </c>
      <c r="S2632" s="14">
        <f t="shared" si="208"/>
        <v>42524.105462962965</v>
      </c>
      <c r="T2632" s="14">
        <f t="shared" si="209"/>
        <v>42103.160578703704</v>
      </c>
      <c r="U2632">
        <f t="shared" si="205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10" t="s">
        <v>8329</v>
      </c>
      <c r="R2633" t="s">
        <v>8344</v>
      </c>
      <c r="S2633" s="14">
        <f t="shared" si="208"/>
        <v>42218.169293981482</v>
      </c>
      <c r="T2633" s="14">
        <f t="shared" si="209"/>
        <v>41880.827118055553</v>
      </c>
      <c r="U2633">
        <f t="shared" si="205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10" t="s">
        <v>8329</v>
      </c>
      <c r="R2634" t="s">
        <v>8344</v>
      </c>
      <c r="S2634" s="14">
        <f t="shared" si="208"/>
        <v>42494.061793981484</v>
      </c>
      <c r="T2634" s="14">
        <f t="shared" si="209"/>
        <v>42536.246620370366</v>
      </c>
      <c r="U2634">
        <f t="shared" si="205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10" t="s">
        <v>8329</v>
      </c>
      <c r="R2635" t="s">
        <v>8344</v>
      </c>
      <c r="S2635" s="14">
        <f t="shared" si="208"/>
        <v>41667.823287037041</v>
      </c>
      <c r="T2635" s="14">
        <f t="shared" si="209"/>
        <v>42689.582349537035</v>
      </c>
      <c r="U2635">
        <f t="shared" si="205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10" t="s">
        <v>8329</v>
      </c>
      <c r="R2636" t="s">
        <v>8344</v>
      </c>
      <c r="S2636" s="14">
        <f t="shared" si="208"/>
        <v>42612.656493055561</v>
      </c>
      <c r="T2636" s="14">
        <f t="shared" si="209"/>
        <v>42774.792071759264</v>
      </c>
      <c r="U2636">
        <f t="shared" si="205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10" t="s">
        <v>8329</v>
      </c>
      <c r="R2637" t="s">
        <v>8344</v>
      </c>
      <c r="S2637" s="14">
        <f t="shared" si="208"/>
        <v>42037.950937500005</v>
      </c>
      <c r="T2637" s="14">
        <f t="shared" si="209"/>
        <v>41921.842627314814</v>
      </c>
      <c r="U2637">
        <f t="shared" si="205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10" t="s">
        <v>8329</v>
      </c>
      <c r="R2638" t="s">
        <v>8344</v>
      </c>
      <c r="S2638" s="14">
        <f t="shared" si="208"/>
        <v>42636.614745370374</v>
      </c>
      <c r="T2638" s="14">
        <f t="shared" si="209"/>
        <v>42226.313298611116</v>
      </c>
      <c r="U2638">
        <f t="shared" si="205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10" t="s">
        <v>8329</v>
      </c>
      <c r="R2639" t="s">
        <v>8344</v>
      </c>
      <c r="S2639" s="14">
        <f t="shared" si="208"/>
        <v>42639.549479166672</v>
      </c>
      <c r="T2639" s="14">
        <f t="shared" si="209"/>
        <v>42200.261793981481</v>
      </c>
      <c r="U2639">
        <f t="shared" si="205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10" t="s">
        <v>8329</v>
      </c>
      <c r="R2640" t="s">
        <v>8344</v>
      </c>
      <c r="S2640" s="14">
        <f t="shared" si="208"/>
        <v>41989.913136574076</v>
      </c>
      <c r="T2640" s="14">
        <f t="shared" si="209"/>
        <v>42408.714814814812</v>
      </c>
      <c r="U2640">
        <f t="shared" si="205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10" t="s">
        <v>8329</v>
      </c>
      <c r="R2641" t="s">
        <v>8344</v>
      </c>
      <c r="S2641" s="14">
        <f t="shared" si="208"/>
        <v>42024.86513888889</v>
      </c>
      <c r="T2641" s="14">
        <f t="shared" si="209"/>
        <v>42341.99700231482</v>
      </c>
      <c r="U2641">
        <f t="shared" si="205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10" t="s">
        <v>8329</v>
      </c>
      <c r="R2642" t="s">
        <v>8344</v>
      </c>
      <c r="S2642" s="14">
        <f t="shared" si="208"/>
        <v>42103.160578703704</v>
      </c>
      <c r="T2642" s="14">
        <f t="shared" si="209"/>
        <v>42695.624340277776</v>
      </c>
      <c r="U2642">
        <f t="shared" si="205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10" t="s">
        <v>8329</v>
      </c>
      <c r="R2643" t="s">
        <v>8344</v>
      </c>
      <c r="S2643" s="14">
        <f t="shared" si="208"/>
        <v>41880.827118055553</v>
      </c>
      <c r="T2643" s="14">
        <f t="shared" si="209"/>
        <v>42327.805659722217</v>
      </c>
      <c r="U2643">
        <f t="shared" si="205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10" t="s">
        <v>8329</v>
      </c>
      <c r="R2644" t="s">
        <v>8344</v>
      </c>
      <c r="S2644" s="14">
        <f t="shared" si="208"/>
        <v>42536.246620370366</v>
      </c>
      <c r="T2644" s="14">
        <f t="shared" si="209"/>
        <v>41953.158854166672</v>
      </c>
      <c r="U2644">
        <f t="shared" si="205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10" t="s">
        <v>8329</v>
      </c>
      <c r="R2645" t="s">
        <v>8344</v>
      </c>
      <c r="S2645" s="14">
        <f t="shared" si="208"/>
        <v>42689.582349537035</v>
      </c>
      <c r="T2645" s="14">
        <f t="shared" si="209"/>
        <v>41771.651932870373</v>
      </c>
      <c r="U2645">
        <f t="shared" si="205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10" t="s">
        <v>8329</v>
      </c>
      <c r="R2646" t="s">
        <v>8344</v>
      </c>
      <c r="S2646" s="14">
        <f t="shared" si="208"/>
        <v>42774.792071759264</v>
      </c>
      <c r="T2646" s="14">
        <f t="shared" si="209"/>
        <v>42055.600995370376</v>
      </c>
      <c r="U2646">
        <f t="shared" si="205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10" t="s">
        <v>8329</v>
      </c>
      <c r="R2647" t="s">
        <v>8344</v>
      </c>
      <c r="S2647" s="14">
        <f t="shared" si="208"/>
        <v>41921.842627314814</v>
      </c>
      <c r="T2647" s="14">
        <f t="shared" si="209"/>
        <v>42381.866284722222</v>
      </c>
      <c r="U2647">
        <f t="shared" si="205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10" t="s">
        <v>8329</v>
      </c>
      <c r="R2648" t="s">
        <v>8344</v>
      </c>
      <c r="S2648" s="14">
        <f t="shared" si="208"/>
        <v>42226.313298611116</v>
      </c>
      <c r="T2648" s="14">
        <f t="shared" si="209"/>
        <v>42767.688518518517</v>
      </c>
      <c r="U2648">
        <f t="shared" si="205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10" t="s">
        <v>8329</v>
      </c>
      <c r="R2649" t="s">
        <v>8344</v>
      </c>
      <c r="S2649" s="14">
        <f t="shared" si="208"/>
        <v>42200.261793981481</v>
      </c>
      <c r="T2649" s="14">
        <f t="shared" si="209"/>
        <v>42551.928854166668</v>
      </c>
      <c r="U2649">
        <f t="shared" si="205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10" t="s">
        <v>8329</v>
      </c>
      <c r="R2650" t="s">
        <v>8344</v>
      </c>
      <c r="S2650" s="14">
        <f t="shared" si="208"/>
        <v>42408.714814814812</v>
      </c>
      <c r="T2650" s="14">
        <f t="shared" si="209"/>
        <v>42551.884189814817</v>
      </c>
      <c r="U2650">
        <f t="shared" si="205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10" t="s">
        <v>8329</v>
      </c>
      <c r="R2651" t="s">
        <v>8344</v>
      </c>
      <c r="S2651" s="14">
        <f t="shared" si="208"/>
        <v>42341.99700231482</v>
      </c>
      <c r="T2651" s="14">
        <f t="shared" si="209"/>
        <v>42082.069560185191</v>
      </c>
      <c r="U2651">
        <f t="shared" si="205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10" t="s">
        <v>8329</v>
      </c>
      <c r="R2652" t="s">
        <v>8344</v>
      </c>
      <c r="S2652" s="14">
        <f t="shared" si="208"/>
        <v>42695.624340277776</v>
      </c>
      <c r="T2652" s="14">
        <f t="shared" si="209"/>
        <v>42272.713171296295</v>
      </c>
      <c r="U2652">
        <f t="shared" si="205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10" t="s">
        <v>8329</v>
      </c>
      <c r="R2653" t="s">
        <v>8344</v>
      </c>
      <c r="S2653" s="14">
        <f t="shared" si="208"/>
        <v>42327.805659722217</v>
      </c>
      <c r="T2653" s="14">
        <f t="shared" si="209"/>
        <v>41542.958449074074</v>
      </c>
      <c r="U2653">
        <f t="shared" si="205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10" t="s">
        <v>8329</v>
      </c>
      <c r="R2654" t="s">
        <v>8344</v>
      </c>
      <c r="S2654" s="14">
        <f t="shared" si="208"/>
        <v>41953.158854166672</v>
      </c>
      <c r="T2654" s="14">
        <f t="shared" si="209"/>
        <v>42207.746678240743</v>
      </c>
      <c r="U2654">
        <f t="shared" si="205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10" t="s">
        <v>8329</v>
      </c>
      <c r="R2655" t="s">
        <v>8344</v>
      </c>
      <c r="S2655" s="14">
        <f t="shared" si="208"/>
        <v>41771.651932870373</v>
      </c>
      <c r="T2655" s="14">
        <f t="shared" si="209"/>
        <v>42222.622766203705</v>
      </c>
      <c r="U2655">
        <f t="shared" si="205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10" t="s">
        <v>8329</v>
      </c>
      <c r="R2656" t="s">
        <v>8344</v>
      </c>
      <c r="S2656" s="14">
        <f t="shared" si="208"/>
        <v>42055.600995370376</v>
      </c>
      <c r="T2656" s="14">
        <f t="shared" si="209"/>
        <v>42313.02542824074</v>
      </c>
      <c r="U2656">
        <f t="shared" si="205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10" t="s">
        <v>8329</v>
      </c>
      <c r="R2657" t="s">
        <v>8344</v>
      </c>
      <c r="S2657" s="14">
        <f t="shared" si="208"/>
        <v>42381.866284722222</v>
      </c>
      <c r="T2657" s="14">
        <f t="shared" si="209"/>
        <v>42083.895532407405</v>
      </c>
      <c r="U2657">
        <f t="shared" si="205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10" t="s">
        <v>8329</v>
      </c>
      <c r="R2658" t="s">
        <v>8344</v>
      </c>
      <c r="S2658" s="14">
        <f t="shared" si="208"/>
        <v>42767.688518518517</v>
      </c>
      <c r="T2658" s="14">
        <f t="shared" si="209"/>
        <v>42235.764340277776</v>
      </c>
      <c r="U2658">
        <f t="shared" si="205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10" t="s">
        <v>8329</v>
      </c>
      <c r="R2659" t="s">
        <v>8344</v>
      </c>
      <c r="S2659" s="14">
        <f t="shared" si="208"/>
        <v>42551.928854166668</v>
      </c>
      <c r="T2659" s="14">
        <f t="shared" si="209"/>
        <v>42380.926111111112</v>
      </c>
      <c r="U2659">
        <f t="shared" si="205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10" t="s">
        <v>8329</v>
      </c>
      <c r="R2660" t="s">
        <v>8344</v>
      </c>
      <c r="S2660" s="14">
        <f t="shared" si="208"/>
        <v>42551.884189814817</v>
      </c>
      <c r="T2660" s="14">
        <f t="shared" si="209"/>
        <v>42275.588715277772</v>
      </c>
      <c r="U2660">
        <f t="shared" si="205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10" t="s">
        <v>8329</v>
      </c>
      <c r="R2661" t="s">
        <v>8344</v>
      </c>
      <c r="S2661" s="14">
        <f t="shared" si="208"/>
        <v>42082.069560185191</v>
      </c>
      <c r="T2661" s="14">
        <f t="shared" si="209"/>
        <v>42319.035833333335</v>
      </c>
      <c r="U2661">
        <f t="shared" si="205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10" t="s">
        <v>8329</v>
      </c>
      <c r="R2662" t="s">
        <v>8344</v>
      </c>
      <c r="S2662" s="14">
        <f t="shared" si="208"/>
        <v>42272.713171296295</v>
      </c>
      <c r="T2662" s="14">
        <f t="shared" si="209"/>
        <v>41821.020601851851</v>
      </c>
      <c r="U2662">
        <f t="shared" si="205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10" t="s">
        <v>8329</v>
      </c>
      <c r="R2663" t="s">
        <v>8353</v>
      </c>
      <c r="S2663" s="14">
        <f t="shared" si="208"/>
        <v>41542.958449074074</v>
      </c>
      <c r="T2663" s="14">
        <f t="shared" si="209"/>
        <v>41962.749027777783</v>
      </c>
      <c r="U2663">
        <f t="shared" si="205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10" t="s">
        <v>8329</v>
      </c>
      <c r="R2664" t="s">
        <v>8353</v>
      </c>
      <c r="S2664" s="14">
        <f t="shared" si="208"/>
        <v>42207.746678240743</v>
      </c>
      <c r="T2664" s="14">
        <f t="shared" si="209"/>
        <v>42344.884143518517</v>
      </c>
      <c r="U2664">
        <f t="shared" si="205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10" t="s">
        <v>8329</v>
      </c>
      <c r="R2665" t="s">
        <v>8353</v>
      </c>
      <c r="S2665" s="14">
        <f t="shared" si="208"/>
        <v>42222.622766203705</v>
      </c>
      <c r="T2665" s="14">
        <f t="shared" si="209"/>
        <v>41912.541655092595</v>
      </c>
      <c r="U2665">
        <f t="shared" si="205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10" t="s">
        <v>8329</v>
      </c>
      <c r="R2666" t="s">
        <v>8353</v>
      </c>
      <c r="S2666" s="14">
        <f t="shared" si="208"/>
        <v>42313.02542824074</v>
      </c>
      <c r="T2666" s="14">
        <f t="shared" si="209"/>
        <v>42529.632754629631</v>
      </c>
      <c r="U2666">
        <f t="shared" si="205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10" t="s">
        <v>8329</v>
      </c>
      <c r="R2667" t="s">
        <v>8353</v>
      </c>
      <c r="S2667" s="14">
        <f t="shared" si="208"/>
        <v>42083.895532407405</v>
      </c>
      <c r="T2667" s="14">
        <f t="shared" si="209"/>
        <v>41923.857511574075</v>
      </c>
      <c r="U2667">
        <f t="shared" si="205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10" t="s">
        <v>8329</v>
      </c>
      <c r="R2668" t="s">
        <v>8353</v>
      </c>
      <c r="S2668" s="14">
        <f t="shared" si="208"/>
        <v>42235.764340277776</v>
      </c>
      <c r="T2668" s="14">
        <f t="shared" si="209"/>
        <v>42482.624699074076</v>
      </c>
      <c r="U2668">
        <f t="shared" si="205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10" t="s">
        <v>8329</v>
      </c>
      <c r="R2669" t="s">
        <v>8353</v>
      </c>
      <c r="S2669" s="14">
        <f t="shared" si="208"/>
        <v>42380.926111111112</v>
      </c>
      <c r="T2669" s="14">
        <f t="shared" si="209"/>
        <v>41793.029432870368</v>
      </c>
      <c r="U2669">
        <f t="shared" si="205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10" t="s">
        <v>8329</v>
      </c>
      <c r="R2670" t="s">
        <v>8353</v>
      </c>
      <c r="S2670" s="14">
        <f t="shared" si="208"/>
        <v>42275.588715277772</v>
      </c>
      <c r="T2670" s="14">
        <f t="shared" si="209"/>
        <v>42241.798206018517</v>
      </c>
      <c r="U2670">
        <f t="shared" si="205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10" t="s">
        <v>8329</v>
      </c>
      <c r="R2671" t="s">
        <v>8353</v>
      </c>
      <c r="S2671" s="14">
        <f t="shared" si="208"/>
        <v>42319.035833333335</v>
      </c>
      <c r="T2671" s="14">
        <f t="shared" si="209"/>
        <v>42033.001087962963</v>
      </c>
      <c r="U2671">
        <f t="shared" si="205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10" t="s">
        <v>8329</v>
      </c>
      <c r="R2672" t="s">
        <v>8353</v>
      </c>
      <c r="S2672" s="14">
        <f t="shared" si="208"/>
        <v>41821.020601851851</v>
      </c>
      <c r="T2672" s="14">
        <f t="shared" si="209"/>
        <v>42436.211701388893</v>
      </c>
      <c r="U2672">
        <f t="shared" si="205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10" t="s">
        <v>8329</v>
      </c>
      <c r="R2673" t="s">
        <v>8353</v>
      </c>
      <c r="S2673" s="14">
        <f t="shared" si="208"/>
        <v>41962.749027777783</v>
      </c>
      <c r="T2673" s="14">
        <f t="shared" si="209"/>
        <v>41805.895254629628</v>
      </c>
      <c r="U2673">
        <f t="shared" si="205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10" t="s">
        <v>8329</v>
      </c>
      <c r="R2674" t="s">
        <v>8353</v>
      </c>
      <c r="S2674" s="14">
        <f t="shared" si="208"/>
        <v>42344.884143518517</v>
      </c>
      <c r="T2674" s="14">
        <f t="shared" si="209"/>
        <v>41932.871990740743</v>
      </c>
      <c r="U2674">
        <f t="shared" si="205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10" t="s">
        <v>8329</v>
      </c>
      <c r="R2675" t="s">
        <v>8353</v>
      </c>
      <c r="S2675" s="14">
        <f t="shared" si="208"/>
        <v>41912.541655092595</v>
      </c>
      <c r="T2675" s="14">
        <f t="shared" si="209"/>
        <v>42034.75509259259</v>
      </c>
      <c r="U2675">
        <f t="shared" si="205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10" t="s">
        <v>8329</v>
      </c>
      <c r="R2676" t="s">
        <v>8353</v>
      </c>
      <c r="S2676" s="14">
        <f t="shared" si="208"/>
        <v>42529.632754629631</v>
      </c>
      <c r="T2676" s="14">
        <f t="shared" si="209"/>
        <v>41820.914641203701</v>
      </c>
      <c r="U2676">
        <f t="shared" si="205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10" t="s">
        <v>8329</v>
      </c>
      <c r="R2677" t="s">
        <v>8353</v>
      </c>
      <c r="S2677" s="14">
        <f t="shared" si="208"/>
        <v>41923.857511574075</v>
      </c>
      <c r="T2677" s="14">
        <f t="shared" si="209"/>
        <v>42061.69594907407</v>
      </c>
      <c r="U2677">
        <f t="shared" si="205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10" t="s">
        <v>8329</v>
      </c>
      <c r="R2678" t="s">
        <v>8353</v>
      </c>
      <c r="S2678" s="14">
        <f t="shared" si="208"/>
        <v>42482.624699074076</v>
      </c>
      <c r="T2678" s="14">
        <f t="shared" si="209"/>
        <v>41892.974803240737</v>
      </c>
      <c r="U2678">
        <f t="shared" si="205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10" t="s">
        <v>8329</v>
      </c>
      <c r="R2679" t="s">
        <v>8353</v>
      </c>
      <c r="S2679" s="14">
        <f t="shared" si="208"/>
        <v>41793.029432870368</v>
      </c>
      <c r="T2679" s="14">
        <f t="shared" si="209"/>
        <v>42154.64025462963</v>
      </c>
      <c r="U2679">
        <f t="shared" si="205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10" t="s">
        <v>8329</v>
      </c>
      <c r="R2680" t="s">
        <v>8353</v>
      </c>
      <c r="S2680" s="14">
        <f t="shared" si="208"/>
        <v>42241.798206018517</v>
      </c>
      <c r="T2680" s="14">
        <f t="shared" si="209"/>
        <v>42028.118865740747</v>
      </c>
      <c r="U2680">
        <f t="shared" si="205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10" t="s">
        <v>8329</v>
      </c>
      <c r="R2681" t="s">
        <v>8353</v>
      </c>
      <c r="S2681" s="14">
        <f t="shared" si="208"/>
        <v>42033.001087962963</v>
      </c>
      <c r="T2681" s="14">
        <f t="shared" si="209"/>
        <v>42551.961689814809</v>
      </c>
      <c r="U2681">
        <f t="shared" si="205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10" t="s">
        <v>8329</v>
      </c>
      <c r="R2682" t="s">
        <v>8353</v>
      </c>
      <c r="S2682" s="14">
        <f t="shared" si="208"/>
        <v>42436.211701388893</v>
      </c>
      <c r="T2682" s="14">
        <f t="shared" si="209"/>
        <v>42113.105046296296</v>
      </c>
      <c r="U2682">
        <f t="shared" si="205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10" t="s">
        <v>8321</v>
      </c>
      <c r="R2683" t="s">
        <v>8335</v>
      </c>
      <c r="S2683" s="14">
        <f t="shared" si="208"/>
        <v>41805.895254629628</v>
      </c>
      <c r="T2683" s="14">
        <f t="shared" si="209"/>
        <v>42089.724039351851</v>
      </c>
      <c r="U2683">
        <f t="shared" si="205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10" t="s">
        <v>8321</v>
      </c>
      <c r="R2684" t="s">
        <v>8335</v>
      </c>
      <c r="S2684" s="14">
        <f t="shared" si="208"/>
        <v>41932.871990740743</v>
      </c>
      <c r="T2684" s="14">
        <f t="shared" si="209"/>
        <v>42058.334027777775</v>
      </c>
      <c r="U2684">
        <f t="shared" si="205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10" t="s">
        <v>8321</v>
      </c>
      <c r="R2685" t="s">
        <v>8335</v>
      </c>
      <c r="S2685" s="14">
        <f t="shared" si="208"/>
        <v>42034.75509259259</v>
      </c>
      <c r="T2685" s="14">
        <f t="shared" si="209"/>
        <v>41834.138495370367</v>
      </c>
      <c r="U2685">
        <f t="shared" si="205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10" t="s">
        <v>8321</v>
      </c>
      <c r="R2686" t="s">
        <v>8335</v>
      </c>
      <c r="S2686" s="14">
        <f t="shared" si="208"/>
        <v>41820.914641203701</v>
      </c>
      <c r="T2686" s="14">
        <f t="shared" si="209"/>
        <v>41878.140497685185</v>
      </c>
      <c r="U2686">
        <f t="shared" si="205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10" t="s">
        <v>8321</v>
      </c>
      <c r="R2687" t="s">
        <v>8335</v>
      </c>
      <c r="S2687" s="14">
        <f t="shared" si="208"/>
        <v>42061.69594907407</v>
      </c>
      <c r="T2687" s="14">
        <f t="shared" si="209"/>
        <v>42048.181921296295</v>
      </c>
      <c r="U2687">
        <f t="shared" si="205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10" t="s">
        <v>8321</v>
      </c>
      <c r="R2688" t="s">
        <v>8335</v>
      </c>
      <c r="S2688" s="14">
        <f t="shared" si="208"/>
        <v>41892.974803240737</v>
      </c>
      <c r="T2688" s="14">
        <f t="shared" si="209"/>
        <v>41964.844444444447</v>
      </c>
      <c r="U2688">
        <f t="shared" si="205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10" t="s">
        <v>8321</v>
      </c>
      <c r="R2689" t="s">
        <v>8335</v>
      </c>
      <c r="S2689" s="14">
        <f t="shared" si="208"/>
        <v>42154.64025462963</v>
      </c>
      <c r="T2689" s="14">
        <f t="shared" si="209"/>
        <v>42187.940081018518</v>
      </c>
      <c r="U2689">
        <f t="shared" si="205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07"/>
        <v>5.29</v>
      </c>
      <c r="Q2690" s="10" t="s">
        <v>8321</v>
      </c>
      <c r="R2690" t="s">
        <v>8335</v>
      </c>
      <c r="S2690" s="14">
        <f t="shared" si="208"/>
        <v>42028.118865740747</v>
      </c>
      <c r="T2690" s="14">
        <f t="shared" si="209"/>
        <v>41787.898240740738</v>
      </c>
      <c r="U2690">
        <f t="shared" si="205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06"/>
        <v>0</v>
      </c>
      <c r="P2691">
        <f t="shared" si="207"/>
        <v>1</v>
      </c>
      <c r="Q2691" s="10" t="s">
        <v>8321</v>
      </c>
      <c r="R2691" t="s">
        <v>8335</v>
      </c>
      <c r="S2691" s="14">
        <f t="shared" si="208"/>
        <v>42551.961689814809</v>
      </c>
      <c r="T2691" s="14">
        <f t="shared" si="209"/>
        <v>41829.896562499998</v>
      </c>
      <c r="U2691">
        <f t="shared" ref="U2691:U2754" si="210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ref="O2692:O2755" si="211">ROUND(E2692/D2692*100,0)</f>
        <v>11</v>
      </c>
      <c r="P2692">
        <f t="shared" ref="P2692:P2755" si="212">IFERROR(ROUND(E2692/L2692,2),0)</f>
        <v>72.760000000000005</v>
      </c>
      <c r="Q2692" s="10" t="s">
        <v>8321</v>
      </c>
      <c r="R2692" t="s">
        <v>8335</v>
      </c>
      <c r="S2692" s="14">
        <f t="shared" ref="S2692:S2755" si="213">(((J2692/60)/60)/24)+DATE(1970,1,1)</f>
        <v>42113.105046296296</v>
      </c>
      <c r="T2692" s="14">
        <f t="shared" ref="T2692:T2755" si="214">(((J2702/60)/60)/24)+DATE(1970,1,1)</f>
        <v>41870.87467592593</v>
      </c>
      <c r="U2692">
        <f t="shared" si="210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10" t="s">
        <v>8321</v>
      </c>
      <c r="R2693" t="s">
        <v>8335</v>
      </c>
      <c r="S2693" s="14">
        <f t="shared" si="213"/>
        <v>42089.724039351851</v>
      </c>
      <c r="T2693" s="14">
        <f t="shared" si="214"/>
        <v>42801.774699074071</v>
      </c>
      <c r="U2693">
        <f t="shared" si="210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10" t="s">
        <v>8321</v>
      </c>
      <c r="R2694" t="s">
        <v>8335</v>
      </c>
      <c r="S2694" s="14">
        <f t="shared" si="213"/>
        <v>42058.334027777775</v>
      </c>
      <c r="T2694" s="14">
        <f t="shared" si="214"/>
        <v>42800.801817129628</v>
      </c>
      <c r="U2694">
        <f t="shared" si="210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10" t="s">
        <v>8321</v>
      </c>
      <c r="R2695" t="s">
        <v>8335</v>
      </c>
      <c r="S2695" s="14">
        <f t="shared" si="213"/>
        <v>41834.138495370367</v>
      </c>
      <c r="T2695" s="14">
        <f t="shared" si="214"/>
        <v>42756.690162037034</v>
      </c>
      <c r="U2695">
        <f t="shared" si="210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10" t="s">
        <v>8321</v>
      </c>
      <c r="R2696" t="s">
        <v>8335</v>
      </c>
      <c r="S2696" s="14">
        <f t="shared" si="213"/>
        <v>41878.140497685185</v>
      </c>
      <c r="T2696" s="14">
        <f t="shared" si="214"/>
        <v>42787.862430555557</v>
      </c>
      <c r="U2696">
        <f t="shared" si="210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10" t="s">
        <v>8321</v>
      </c>
      <c r="R2697" t="s">
        <v>8335</v>
      </c>
      <c r="S2697" s="14">
        <f t="shared" si="213"/>
        <v>42048.181921296295</v>
      </c>
      <c r="T2697" s="14">
        <f t="shared" si="214"/>
        <v>42773.916180555556</v>
      </c>
      <c r="U2697">
        <f t="shared" si="210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10" t="s">
        <v>8321</v>
      </c>
      <c r="R2698" t="s">
        <v>8335</v>
      </c>
      <c r="S2698" s="14">
        <f t="shared" si="213"/>
        <v>41964.844444444447</v>
      </c>
      <c r="T2698" s="14">
        <f t="shared" si="214"/>
        <v>41899.294942129629</v>
      </c>
      <c r="U2698">
        <f t="shared" si="210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10" t="s">
        <v>8321</v>
      </c>
      <c r="R2699" t="s">
        <v>8335</v>
      </c>
      <c r="S2699" s="14">
        <f t="shared" si="213"/>
        <v>42187.940081018518</v>
      </c>
      <c r="T2699" s="14">
        <f t="shared" si="214"/>
        <v>41391.782905092594</v>
      </c>
      <c r="U2699">
        <f t="shared" si="210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10" t="s">
        <v>8321</v>
      </c>
      <c r="R2700" t="s">
        <v>8335</v>
      </c>
      <c r="S2700" s="14">
        <f t="shared" si="213"/>
        <v>41787.898240740738</v>
      </c>
      <c r="T2700" s="14">
        <f t="shared" si="214"/>
        <v>42512.698217592595</v>
      </c>
      <c r="U2700">
        <f t="shared" si="210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10" t="s">
        <v>8321</v>
      </c>
      <c r="R2701" t="s">
        <v>8335</v>
      </c>
      <c r="S2701" s="14">
        <f t="shared" si="213"/>
        <v>41829.896562499998</v>
      </c>
      <c r="T2701" s="14">
        <f t="shared" si="214"/>
        <v>42612.149780092594</v>
      </c>
      <c r="U2701">
        <f t="shared" si="210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10" t="s">
        <v>8321</v>
      </c>
      <c r="R2702" t="s">
        <v>8335</v>
      </c>
      <c r="S2702" s="14">
        <f t="shared" si="213"/>
        <v>41870.87467592593</v>
      </c>
      <c r="T2702" s="14">
        <f t="shared" si="214"/>
        <v>41828.229490740741</v>
      </c>
      <c r="U2702">
        <f t="shared" si="210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10" t="s">
        <v>8312</v>
      </c>
      <c r="R2703" t="s">
        <v>8320</v>
      </c>
      <c r="S2703" s="14">
        <f t="shared" si="213"/>
        <v>42801.774699074071</v>
      </c>
      <c r="T2703" s="14">
        <f t="shared" si="214"/>
        <v>41780.745254629634</v>
      </c>
      <c r="U2703">
        <f t="shared" si="210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10" t="s">
        <v>8312</v>
      </c>
      <c r="R2704" t="s">
        <v>8320</v>
      </c>
      <c r="S2704" s="14">
        <f t="shared" si="213"/>
        <v>42800.801817129628</v>
      </c>
      <c r="T2704" s="14">
        <f t="shared" si="214"/>
        <v>41432.062037037038</v>
      </c>
      <c r="U2704">
        <f t="shared" si="210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10" t="s">
        <v>8312</v>
      </c>
      <c r="R2705" t="s">
        <v>8320</v>
      </c>
      <c r="S2705" s="14">
        <f t="shared" si="213"/>
        <v>42756.690162037034</v>
      </c>
      <c r="T2705" s="14">
        <f t="shared" si="214"/>
        <v>42322.653749999998</v>
      </c>
      <c r="U2705">
        <f t="shared" si="210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10" t="s">
        <v>8312</v>
      </c>
      <c r="R2706" t="s">
        <v>8320</v>
      </c>
      <c r="S2706" s="14">
        <f t="shared" si="213"/>
        <v>42787.862430555557</v>
      </c>
      <c r="T2706" s="14">
        <f t="shared" si="214"/>
        <v>42629.655046296291</v>
      </c>
      <c r="U2706">
        <f t="shared" si="210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10" t="s">
        <v>8312</v>
      </c>
      <c r="R2707" t="s">
        <v>8320</v>
      </c>
      <c r="S2707" s="14">
        <f t="shared" si="213"/>
        <v>42773.916180555556</v>
      </c>
      <c r="T2707" s="14">
        <f t="shared" si="214"/>
        <v>42387.398472222223</v>
      </c>
      <c r="U2707">
        <f t="shared" si="210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10" t="s">
        <v>8312</v>
      </c>
      <c r="R2708" t="s">
        <v>8320</v>
      </c>
      <c r="S2708" s="14">
        <f t="shared" si="213"/>
        <v>41899.294942129629</v>
      </c>
      <c r="T2708" s="14">
        <f t="shared" si="214"/>
        <v>42255.333252314813</v>
      </c>
      <c r="U2708">
        <f t="shared" si="210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10" t="s">
        <v>8312</v>
      </c>
      <c r="R2709" t="s">
        <v>8320</v>
      </c>
      <c r="S2709" s="14">
        <f t="shared" si="213"/>
        <v>41391.782905092594</v>
      </c>
      <c r="T2709" s="14">
        <f t="shared" si="214"/>
        <v>41934.914918981485</v>
      </c>
      <c r="U2709">
        <f t="shared" si="210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10" t="s">
        <v>8312</v>
      </c>
      <c r="R2710" t="s">
        <v>8320</v>
      </c>
      <c r="S2710" s="14">
        <f t="shared" si="213"/>
        <v>42512.698217592595</v>
      </c>
      <c r="T2710" s="14">
        <f t="shared" si="214"/>
        <v>42465.596585648149</v>
      </c>
      <c r="U2710">
        <f t="shared" si="210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10" t="s">
        <v>8312</v>
      </c>
      <c r="R2711" t="s">
        <v>8320</v>
      </c>
      <c r="S2711" s="14">
        <f t="shared" si="213"/>
        <v>42612.149780092594</v>
      </c>
      <c r="T2711" s="14">
        <f t="shared" si="214"/>
        <v>42418.031180555554</v>
      </c>
      <c r="U2711">
        <f t="shared" si="210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10" t="s">
        <v>8312</v>
      </c>
      <c r="R2712" t="s">
        <v>8320</v>
      </c>
      <c r="S2712" s="14">
        <f t="shared" si="213"/>
        <v>41828.229490740741</v>
      </c>
      <c r="T2712" s="14">
        <f t="shared" si="214"/>
        <v>42655.465891203698</v>
      </c>
      <c r="U2712">
        <f t="shared" si="210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10" t="s">
        <v>8312</v>
      </c>
      <c r="R2713" t="s">
        <v>8320</v>
      </c>
      <c r="S2713" s="14">
        <f t="shared" si="213"/>
        <v>41780.745254629634</v>
      </c>
      <c r="T2713" s="14">
        <f t="shared" si="214"/>
        <v>41493.543958333335</v>
      </c>
      <c r="U2713">
        <f t="shared" si="210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10" t="s">
        <v>8312</v>
      </c>
      <c r="R2714" t="s">
        <v>8320</v>
      </c>
      <c r="S2714" s="14">
        <f t="shared" si="213"/>
        <v>41432.062037037038</v>
      </c>
      <c r="T2714" s="14">
        <f t="shared" si="214"/>
        <v>42704.857094907406</v>
      </c>
      <c r="U2714">
        <f t="shared" si="210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10" t="s">
        <v>8312</v>
      </c>
      <c r="R2715" t="s">
        <v>8320</v>
      </c>
      <c r="S2715" s="14">
        <f t="shared" si="213"/>
        <v>42322.653749999998</v>
      </c>
      <c r="T2715" s="14">
        <f t="shared" si="214"/>
        <v>41944.83898148148</v>
      </c>
      <c r="U2715">
        <f t="shared" si="210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10" t="s">
        <v>8312</v>
      </c>
      <c r="R2716" t="s">
        <v>8320</v>
      </c>
      <c r="S2716" s="14">
        <f t="shared" si="213"/>
        <v>42629.655046296291</v>
      </c>
      <c r="T2716" s="14">
        <f t="shared" si="214"/>
        <v>42199.32707175926</v>
      </c>
      <c r="U2716">
        <f t="shared" si="210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10" t="s">
        <v>8312</v>
      </c>
      <c r="R2717" t="s">
        <v>8320</v>
      </c>
      <c r="S2717" s="14">
        <f t="shared" si="213"/>
        <v>42387.398472222223</v>
      </c>
      <c r="T2717" s="14">
        <f t="shared" si="214"/>
        <v>42745.744618055556</v>
      </c>
      <c r="U2717">
        <f t="shared" si="210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10" t="s">
        <v>8312</v>
      </c>
      <c r="R2718" t="s">
        <v>8320</v>
      </c>
      <c r="S2718" s="14">
        <f t="shared" si="213"/>
        <v>42255.333252314813</v>
      </c>
      <c r="T2718" s="14">
        <f t="shared" si="214"/>
        <v>42452.579988425925</v>
      </c>
      <c r="U2718">
        <f t="shared" si="210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10" t="s">
        <v>8312</v>
      </c>
      <c r="R2719" t="s">
        <v>8320</v>
      </c>
      <c r="S2719" s="14">
        <f t="shared" si="213"/>
        <v>41934.914918981485</v>
      </c>
      <c r="T2719" s="14">
        <f t="shared" si="214"/>
        <v>42198.676655092597</v>
      </c>
      <c r="U2719">
        <f t="shared" si="210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10" t="s">
        <v>8312</v>
      </c>
      <c r="R2720" t="s">
        <v>8320</v>
      </c>
      <c r="S2720" s="14">
        <f t="shared" si="213"/>
        <v>42465.596585648149</v>
      </c>
      <c r="T2720" s="14">
        <f t="shared" si="214"/>
        <v>42333.59993055556</v>
      </c>
      <c r="U2720">
        <f t="shared" si="210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10" t="s">
        <v>8312</v>
      </c>
      <c r="R2721" t="s">
        <v>8320</v>
      </c>
      <c r="S2721" s="14">
        <f t="shared" si="213"/>
        <v>42418.031180555554</v>
      </c>
      <c r="T2721" s="14">
        <f t="shared" si="214"/>
        <v>42095.240706018521</v>
      </c>
      <c r="U2721">
        <f t="shared" si="210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10" t="s">
        <v>8312</v>
      </c>
      <c r="R2722" t="s">
        <v>8320</v>
      </c>
      <c r="S2722" s="14">
        <f t="shared" si="213"/>
        <v>42655.465891203698</v>
      </c>
      <c r="T2722" s="14">
        <f t="shared" si="214"/>
        <v>41351.541377314818</v>
      </c>
      <c r="U2722">
        <f t="shared" si="210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10" t="s">
        <v>8329</v>
      </c>
      <c r="R2723" t="s">
        <v>8330</v>
      </c>
      <c r="S2723" s="14">
        <f t="shared" si="213"/>
        <v>41493.543958333335</v>
      </c>
      <c r="T2723" s="14">
        <f t="shared" si="214"/>
        <v>41872.525717592594</v>
      </c>
      <c r="U2723">
        <f t="shared" si="210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10" t="s">
        <v>8329</v>
      </c>
      <c r="R2724" t="s">
        <v>8330</v>
      </c>
      <c r="S2724" s="14">
        <f t="shared" si="213"/>
        <v>42704.857094907406</v>
      </c>
      <c r="T2724" s="14">
        <f t="shared" si="214"/>
        <v>41389.808194444442</v>
      </c>
      <c r="U2724">
        <f t="shared" si="210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10" t="s">
        <v>8329</v>
      </c>
      <c r="R2725" t="s">
        <v>8330</v>
      </c>
      <c r="S2725" s="14">
        <f t="shared" si="213"/>
        <v>41944.83898148148</v>
      </c>
      <c r="T2725" s="14">
        <f t="shared" si="214"/>
        <v>42044.272847222222</v>
      </c>
      <c r="U2725">
        <f t="shared" si="210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10" t="s">
        <v>8329</v>
      </c>
      <c r="R2726" t="s">
        <v>8330</v>
      </c>
      <c r="S2726" s="14">
        <f t="shared" si="213"/>
        <v>42199.32707175926</v>
      </c>
      <c r="T2726" s="14">
        <f t="shared" si="214"/>
        <v>42626.668888888889</v>
      </c>
      <c r="U2726">
        <f t="shared" si="210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10" t="s">
        <v>8329</v>
      </c>
      <c r="R2727" t="s">
        <v>8330</v>
      </c>
      <c r="S2727" s="14">
        <f t="shared" si="213"/>
        <v>42745.744618055556</v>
      </c>
      <c r="T2727" s="14">
        <f t="shared" si="214"/>
        <v>41316.120949074073</v>
      </c>
      <c r="U2727">
        <f t="shared" si="210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10" t="s">
        <v>8329</v>
      </c>
      <c r="R2728" t="s">
        <v>8330</v>
      </c>
      <c r="S2728" s="14">
        <f t="shared" si="213"/>
        <v>42452.579988425925</v>
      </c>
      <c r="T2728" s="14">
        <f t="shared" si="214"/>
        <v>41722.666354166664</v>
      </c>
      <c r="U2728">
        <f t="shared" si="210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10" t="s">
        <v>8329</v>
      </c>
      <c r="R2729" t="s">
        <v>8330</v>
      </c>
      <c r="S2729" s="14">
        <f t="shared" si="213"/>
        <v>42198.676655092597</v>
      </c>
      <c r="T2729" s="14">
        <f t="shared" si="214"/>
        <v>41611.917673611111</v>
      </c>
      <c r="U2729">
        <f t="shared" si="210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10" t="s">
        <v>8329</v>
      </c>
      <c r="R2730" t="s">
        <v>8330</v>
      </c>
      <c r="S2730" s="14">
        <f t="shared" si="213"/>
        <v>42333.59993055556</v>
      </c>
      <c r="T2730" s="14">
        <f t="shared" si="214"/>
        <v>42620.143564814818</v>
      </c>
      <c r="U2730">
        <f t="shared" si="210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10" t="s">
        <v>8329</v>
      </c>
      <c r="R2731" t="s">
        <v>8330</v>
      </c>
      <c r="S2731" s="14">
        <f t="shared" si="213"/>
        <v>42095.240706018521</v>
      </c>
      <c r="T2731" s="14">
        <f t="shared" si="214"/>
        <v>41719.887928240743</v>
      </c>
      <c r="U2731">
        <f t="shared" si="210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10" t="s">
        <v>8329</v>
      </c>
      <c r="R2732" t="s">
        <v>8330</v>
      </c>
      <c r="S2732" s="14">
        <f t="shared" si="213"/>
        <v>41351.541377314818</v>
      </c>
      <c r="T2732" s="14">
        <f t="shared" si="214"/>
        <v>42045.031851851847</v>
      </c>
      <c r="U2732">
        <f t="shared" si="210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10" t="s">
        <v>8329</v>
      </c>
      <c r="R2733" t="s">
        <v>8330</v>
      </c>
      <c r="S2733" s="14">
        <f t="shared" si="213"/>
        <v>41872.525717592594</v>
      </c>
      <c r="T2733" s="14">
        <f t="shared" si="214"/>
        <v>41911.657430555555</v>
      </c>
      <c r="U2733">
        <f t="shared" si="210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10" t="s">
        <v>8329</v>
      </c>
      <c r="R2734" t="s">
        <v>8330</v>
      </c>
      <c r="S2734" s="14">
        <f t="shared" si="213"/>
        <v>41389.808194444442</v>
      </c>
      <c r="T2734" s="14">
        <f t="shared" si="214"/>
        <v>41030.719756944447</v>
      </c>
      <c r="U2734">
        <f t="shared" si="210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10" t="s">
        <v>8329</v>
      </c>
      <c r="R2735" t="s">
        <v>8330</v>
      </c>
      <c r="S2735" s="14">
        <f t="shared" si="213"/>
        <v>42044.272847222222</v>
      </c>
      <c r="T2735" s="14">
        <f t="shared" si="214"/>
        <v>42632.328784722224</v>
      </c>
      <c r="U2735">
        <f t="shared" si="210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10" t="s">
        <v>8329</v>
      </c>
      <c r="R2736" t="s">
        <v>8330</v>
      </c>
      <c r="S2736" s="14">
        <f t="shared" si="213"/>
        <v>42626.668888888889</v>
      </c>
      <c r="T2736" s="14">
        <f t="shared" si="214"/>
        <v>40938.062476851854</v>
      </c>
      <c r="U2736">
        <f t="shared" si="210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10" t="s">
        <v>8329</v>
      </c>
      <c r="R2737" t="s">
        <v>8330</v>
      </c>
      <c r="S2737" s="14">
        <f t="shared" si="213"/>
        <v>41316.120949074073</v>
      </c>
      <c r="T2737" s="14">
        <f t="shared" si="214"/>
        <v>41044.988055555557</v>
      </c>
      <c r="U2737">
        <f t="shared" si="210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10" t="s">
        <v>8329</v>
      </c>
      <c r="R2738" t="s">
        <v>8330</v>
      </c>
      <c r="S2738" s="14">
        <f t="shared" si="213"/>
        <v>41722.666354166664</v>
      </c>
      <c r="T2738" s="14">
        <f t="shared" si="214"/>
        <v>41850.781377314815</v>
      </c>
      <c r="U2738">
        <f t="shared" si="210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10" t="s">
        <v>8329</v>
      </c>
      <c r="R2739" t="s">
        <v>8330</v>
      </c>
      <c r="S2739" s="14">
        <f t="shared" si="213"/>
        <v>41611.917673611111</v>
      </c>
      <c r="T2739" s="14">
        <f t="shared" si="214"/>
        <v>41044.64811342593</v>
      </c>
      <c r="U2739">
        <f t="shared" si="210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10" t="s">
        <v>8329</v>
      </c>
      <c r="R2740" t="s">
        <v>8330</v>
      </c>
      <c r="S2740" s="14">
        <f t="shared" si="213"/>
        <v>42620.143564814818</v>
      </c>
      <c r="T2740" s="14">
        <f t="shared" si="214"/>
        <v>42585.7106712963</v>
      </c>
      <c r="U2740">
        <f t="shared" si="210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10" t="s">
        <v>8329</v>
      </c>
      <c r="R2741" t="s">
        <v>8330</v>
      </c>
      <c r="S2741" s="14">
        <f t="shared" si="213"/>
        <v>41719.887928240743</v>
      </c>
      <c r="T2741" s="14">
        <f t="shared" si="214"/>
        <v>42068.799039351856</v>
      </c>
      <c r="U2741">
        <f t="shared" si="210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10" t="s">
        <v>8329</v>
      </c>
      <c r="R2742" t="s">
        <v>8330</v>
      </c>
      <c r="S2742" s="14">
        <f t="shared" si="213"/>
        <v>42045.031851851847</v>
      </c>
      <c r="T2742" s="14">
        <f t="shared" si="214"/>
        <v>41078.899826388886</v>
      </c>
      <c r="U2742">
        <f t="shared" si="210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10" t="s">
        <v>8324</v>
      </c>
      <c r="R2743" t="s">
        <v>8325</v>
      </c>
      <c r="S2743" s="14">
        <f t="shared" si="213"/>
        <v>41911.657430555555</v>
      </c>
      <c r="T2743" s="14">
        <f t="shared" si="214"/>
        <v>41747.887060185189</v>
      </c>
      <c r="U2743">
        <f t="shared" si="210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10" t="s">
        <v>8324</v>
      </c>
      <c r="R2744" t="s">
        <v>8325</v>
      </c>
      <c r="S2744" s="14">
        <f t="shared" si="213"/>
        <v>41030.719756944447</v>
      </c>
      <c r="T2744" s="14">
        <f t="shared" si="214"/>
        <v>40855.765092592592</v>
      </c>
      <c r="U2744">
        <f t="shared" si="210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10" t="s">
        <v>8324</v>
      </c>
      <c r="R2745" t="s">
        <v>8325</v>
      </c>
      <c r="S2745" s="14">
        <f t="shared" si="213"/>
        <v>42632.328784722224</v>
      </c>
      <c r="T2745" s="14">
        <f t="shared" si="214"/>
        <v>41117.900729166664</v>
      </c>
      <c r="U2745">
        <f t="shared" si="210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10" t="s">
        <v>8324</v>
      </c>
      <c r="R2746" t="s">
        <v>8325</v>
      </c>
      <c r="S2746" s="14">
        <f t="shared" si="213"/>
        <v>40938.062476851854</v>
      </c>
      <c r="T2746" s="14">
        <f t="shared" si="214"/>
        <v>41863.636006944449</v>
      </c>
      <c r="U2746">
        <f t="shared" si="210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10" t="s">
        <v>8324</v>
      </c>
      <c r="R2747" t="s">
        <v>8325</v>
      </c>
      <c r="S2747" s="14">
        <f t="shared" si="213"/>
        <v>41044.988055555557</v>
      </c>
      <c r="T2747" s="14">
        <f t="shared" si="214"/>
        <v>42072.790821759263</v>
      </c>
      <c r="U2747">
        <f t="shared" si="210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10" t="s">
        <v>8324</v>
      </c>
      <c r="R2748" t="s">
        <v>8325</v>
      </c>
      <c r="S2748" s="14">
        <f t="shared" si="213"/>
        <v>41850.781377314815</v>
      </c>
      <c r="T2748" s="14">
        <f t="shared" si="214"/>
        <v>41620.90047453704</v>
      </c>
      <c r="U2748">
        <f t="shared" si="210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10" t="s">
        <v>8324</v>
      </c>
      <c r="R2749" t="s">
        <v>8325</v>
      </c>
      <c r="S2749" s="14">
        <f t="shared" si="213"/>
        <v>41044.64811342593</v>
      </c>
      <c r="T2749" s="14">
        <f t="shared" si="214"/>
        <v>42573.65662037037</v>
      </c>
      <c r="U2749">
        <f t="shared" si="210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10" t="s">
        <v>8324</v>
      </c>
      <c r="R2750" t="s">
        <v>8325</v>
      </c>
      <c r="S2750" s="14">
        <f t="shared" si="213"/>
        <v>42585.7106712963</v>
      </c>
      <c r="T2750" s="14">
        <f t="shared" si="214"/>
        <v>42639.441932870366</v>
      </c>
      <c r="U2750">
        <f t="shared" si="210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10" t="s">
        <v>8324</v>
      </c>
      <c r="R2751" t="s">
        <v>8325</v>
      </c>
      <c r="S2751" s="14">
        <f t="shared" si="213"/>
        <v>42068.799039351856</v>
      </c>
      <c r="T2751" s="14">
        <f t="shared" si="214"/>
        <v>42524.36650462963</v>
      </c>
      <c r="U2751">
        <f t="shared" si="210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10" t="s">
        <v>8324</v>
      </c>
      <c r="R2752" t="s">
        <v>8325</v>
      </c>
      <c r="S2752" s="14">
        <f t="shared" si="213"/>
        <v>41078.899826388886</v>
      </c>
      <c r="T2752" s="14">
        <f t="shared" si="214"/>
        <v>41415.461319444446</v>
      </c>
      <c r="U2752">
        <f t="shared" si="210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10" t="s">
        <v>8324</v>
      </c>
      <c r="R2753" t="s">
        <v>8325</v>
      </c>
      <c r="S2753" s="14">
        <f t="shared" si="213"/>
        <v>41747.887060185189</v>
      </c>
      <c r="T2753" s="14">
        <f t="shared" si="214"/>
        <v>41247.063576388886</v>
      </c>
      <c r="U2753">
        <f t="shared" si="210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2"/>
        <v>39.29</v>
      </c>
      <c r="Q2754" s="10" t="s">
        <v>8324</v>
      </c>
      <c r="R2754" t="s">
        <v>8325</v>
      </c>
      <c r="S2754" s="14">
        <f t="shared" si="213"/>
        <v>40855.765092592592</v>
      </c>
      <c r="T2754" s="14">
        <f t="shared" si="214"/>
        <v>40927.036979166667</v>
      </c>
      <c r="U2754">
        <f t="shared" si="210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1"/>
        <v>19</v>
      </c>
      <c r="P2755">
        <f t="shared" si="212"/>
        <v>47.5</v>
      </c>
      <c r="Q2755" s="10" t="s">
        <v>8324</v>
      </c>
      <c r="R2755" t="s">
        <v>8325</v>
      </c>
      <c r="S2755" s="14">
        <f t="shared" si="213"/>
        <v>41117.900729166664</v>
      </c>
      <c r="T2755" s="14">
        <f t="shared" si="214"/>
        <v>41373.579675925925</v>
      </c>
      <c r="U2755">
        <f t="shared" ref="U2755:U2818" si="215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ref="O2756:O2819" si="216">ROUND(E2756/D2756*100,0)</f>
        <v>0</v>
      </c>
      <c r="P2756">
        <f t="shared" ref="P2756:P2819" si="217">IFERROR(ROUND(E2756/L2756,2),0)</f>
        <v>0</v>
      </c>
      <c r="Q2756" s="10" t="s">
        <v>8324</v>
      </c>
      <c r="R2756" t="s">
        <v>8325</v>
      </c>
      <c r="S2756" s="14">
        <f t="shared" ref="S2756:S2819" si="218">(((J2756/60)/60)/24)+DATE(1970,1,1)</f>
        <v>41863.636006944449</v>
      </c>
      <c r="T2756" s="14">
        <f t="shared" ref="T2756:T2819" si="219">(((J2766/60)/60)/24)+DATE(1970,1,1)</f>
        <v>41030.292025462964</v>
      </c>
      <c r="U2756">
        <f t="shared" si="215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10" t="s">
        <v>8324</v>
      </c>
      <c r="R2757" t="s">
        <v>8325</v>
      </c>
      <c r="S2757" s="14">
        <f t="shared" si="218"/>
        <v>42072.790821759263</v>
      </c>
      <c r="T2757" s="14">
        <f t="shared" si="219"/>
        <v>41194.579027777778</v>
      </c>
      <c r="U2757">
        <f t="shared" si="215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10" t="s">
        <v>8324</v>
      </c>
      <c r="R2758" t="s">
        <v>8325</v>
      </c>
      <c r="S2758" s="14">
        <f t="shared" si="218"/>
        <v>41620.90047453704</v>
      </c>
      <c r="T2758" s="14">
        <f t="shared" si="219"/>
        <v>40736.668032407404</v>
      </c>
      <c r="U2758">
        <f t="shared" si="215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10" t="s">
        <v>8324</v>
      </c>
      <c r="R2759" t="s">
        <v>8325</v>
      </c>
      <c r="S2759" s="14">
        <f t="shared" si="218"/>
        <v>42573.65662037037</v>
      </c>
      <c r="T2759" s="14">
        <f t="shared" si="219"/>
        <v>42172.958912037036</v>
      </c>
      <c r="U2759">
        <f t="shared" si="215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10" t="s">
        <v>8324</v>
      </c>
      <c r="R2760" t="s">
        <v>8325</v>
      </c>
      <c r="S2760" s="14">
        <f t="shared" si="218"/>
        <v>42639.441932870366</v>
      </c>
      <c r="T2760" s="14">
        <f t="shared" si="219"/>
        <v>40967.614849537036</v>
      </c>
      <c r="U2760">
        <f t="shared" si="215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10" t="s">
        <v>8324</v>
      </c>
      <c r="R2761" t="s">
        <v>8325</v>
      </c>
      <c r="S2761" s="14">
        <f t="shared" si="218"/>
        <v>42524.36650462963</v>
      </c>
      <c r="T2761" s="14">
        <f t="shared" si="219"/>
        <v>41745.826273148145</v>
      </c>
      <c r="U2761">
        <f t="shared" si="215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10" t="s">
        <v>8324</v>
      </c>
      <c r="R2762" t="s">
        <v>8325</v>
      </c>
      <c r="S2762" s="14">
        <f t="shared" si="218"/>
        <v>41415.461319444446</v>
      </c>
      <c r="T2762" s="14">
        <f t="shared" si="219"/>
        <v>41686.705208333333</v>
      </c>
      <c r="U2762">
        <f t="shared" si="215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10" t="s">
        <v>8324</v>
      </c>
      <c r="R2763" t="s">
        <v>8325</v>
      </c>
      <c r="S2763" s="14">
        <f t="shared" si="218"/>
        <v>41247.063576388886</v>
      </c>
      <c r="T2763" s="14">
        <f t="shared" si="219"/>
        <v>41257.531712962962</v>
      </c>
      <c r="U2763">
        <f t="shared" si="215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10" t="s">
        <v>8324</v>
      </c>
      <c r="R2764" t="s">
        <v>8325</v>
      </c>
      <c r="S2764" s="14">
        <f t="shared" si="218"/>
        <v>40927.036979166667</v>
      </c>
      <c r="T2764" s="14">
        <f t="shared" si="219"/>
        <v>41537.869143518517</v>
      </c>
      <c r="U2764">
        <f t="shared" si="215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10" t="s">
        <v>8324</v>
      </c>
      <c r="R2765" t="s">
        <v>8325</v>
      </c>
      <c r="S2765" s="14">
        <f t="shared" si="218"/>
        <v>41373.579675925925</v>
      </c>
      <c r="T2765" s="14">
        <f t="shared" si="219"/>
        <v>42474.86482638889</v>
      </c>
      <c r="U2765">
        <f t="shared" si="215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10" t="s">
        <v>8324</v>
      </c>
      <c r="R2766" t="s">
        <v>8325</v>
      </c>
      <c r="S2766" s="14">
        <f t="shared" si="218"/>
        <v>41030.292025462964</v>
      </c>
      <c r="T2766" s="14">
        <f t="shared" si="219"/>
        <v>41311.126481481479</v>
      </c>
      <c r="U2766">
        <f t="shared" si="215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10" t="s">
        <v>8324</v>
      </c>
      <c r="R2767" t="s">
        <v>8325</v>
      </c>
      <c r="S2767" s="14">
        <f t="shared" si="218"/>
        <v>41194.579027777778</v>
      </c>
      <c r="T2767" s="14">
        <f t="shared" si="219"/>
        <v>40863.013356481482</v>
      </c>
      <c r="U2767">
        <f t="shared" si="215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10" t="s">
        <v>8324</v>
      </c>
      <c r="R2768" t="s">
        <v>8325</v>
      </c>
      <c r="S2768" s="14">
        <f t="shared" si="218"/>
        <v>40736.668032407404</v>
      </c>
      <c r="T2768" s="14">
        <f t="shared" si="219"/>
        <v>42136.297175925924</v>
      </c>
      <c r="U2768">
        <f t="shared" si="215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10" t="s">
        <v>8324</v>
      </c>
      <c r="R2769" t="s">
        <v>8325</v>
      </c>
      <c r="S2769" s="14">
        <f t="shared" si="218"/>
        <v>42172.958912037036</v>
      </c>
      <c r="T2769" s="14">
        <f t="shared" si="219"/>
        <v>42172.669027777782</v>
      </c>
      <c r="U2769">
        <f t="shared" si="215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10" t="s">
        <v>8324</v>
      </c>
      <c r="R2770" t="s">
        <v>8325</v>
      </c>
      <c r="S2770" s="14">
        <f t="shared" si="218"/>
        <v>40967.614849537036</v>
      </c>
      <c r="T2770" s="14">
        <f t="shared" si="219"/>
        <v>41846.978078703702</v>
      </c>
      <c r="U2770">
        <f t="shared" si="215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10" t="s">
        <v>8324</v>
      </c>
      <c r="R2771" t="s">
        <v>8325</v>
      </c>
      <c r="S2771" s="14">
        <f t="shared" si="218"/>
        <v>41745.826273148145</v>
      </c>
      <c r="T2771" s="14">
        <f t="shared" si="219"/>
        <v>42300.585891203707</v>
      </c>
      <c r="U2771">
        <f t="shared" si="215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10" t="s">
        <v>8324</v>
      </c>
      <c r="R2772" t="s">
        <v>8325</v>
      </c>
      <c r="S2772" s="14">
        <f t="shared" si="218"/>
        <v>41686.705208333333</v>
      </c>
      <c r="T2772" s="14">
        <f t="shared" si="219"/>
        <v>42774.447777777779</v>
      </c>
      <c r="U2772">
        <f t="shared" si="215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10" t="s">
        <v>8324</v>
      </c>
      <c r="R2773" t="s">
        <v>8325</v>
      </c>
      <c r="S2773" s="14">
        <f t="shared" si="218"/>
        <v>41257.531712962962</v>
      </c>
      <c r="T2773" s="14">
        <f t="shared" si="219"/>
        <v>42018.94159722222</v>
      </c>
      <c r="U2773">
        <f t="shared" si="215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10" t="s">
        <v>8324</v>
      </c>
      <c r="R2774" t="s">
        <v>8325</v>
      </c>
      <c r="S2774" s="14">
        <f t="shared" si="218"/>
        <v>41537.869143518517</v>
      </c>
      <c r="T2774" s="14">
        <f t="shared" si="219"/>
        <v>42026.924976851849</v>
      </c>
      <c r="U2774">
        <f t="shared" si="215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10" t="s">
        <v>8324</v>
      </c>
      <c r="R2775" t="s">
        <v>8325</v>
      </c>
      <c r="S2775" s="14">
        <f t="shared" si="218"/>
        <v>42474.86482638889</v>
      </c>
      <c r="T2775" s="14">
        <f t="shared" si="219"/>
        <v>42103.535254629634</v>
      </c>
      <c r="U2775">
        <f t="shared" si="215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10" t="s">
        <v>8324</v>
      </c>
      <c r="R2776" t="s">
        <v>8325</v>
      </c>
      <c r="S2776" s="14">
        <f t="shared" si="218"/>
        <v>41311.126481481479</v>
      </c>
      <c r="T2776" s="14">
        <f t="shared" si="219"/>
        <v>41920.787534722222</v>
      </c>
      <c r="U2776">
        <f t="shared" si="215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10" t="s">
        <v>8324</v>
      </c>
      <c r="R2777" t="s">
        <v>8325</v>
      </c>
      <c r="S2777" s="14">
        <f t="shared" si="218"/>
        <v>40863.013356481482</v>
      </c>
      <c r="T2777" s="14">
        <f t="shared" si="219"/>
        <v>42558.189432870371</v>
      </c>
      <c r="U2777">
        <f t="shared" si="215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10" t="s">
        <v>8324</v>
      </c>
      <c r="R2778" t="s">
        <v>8325</v>
      </c>
      <c r="S2778" s="14">
        <f t="shared" si="218"/>
        <v>42136.297175925924</v>
      </c>
      <c r="T2778" s="14">
        <f t="shared" si="219"/>
        <v>41815.569212962961</v>
      </c>
      <c r="U2778">
        <f t="shared" si="215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10" t="s">
        <v>8324</v>
      </c>
      <c r="R2779" t="s">
        <v>8325</v>
      </c>
      <c r="S2779" s="14">
        <f t="shared" si="218"/>
        <v>42172.669027777782</v>
      </c>
      <c r="T2779" s="14">
        <f t="shared" si="219"/>
        <v>41808.198518518519</v>
      </c>
      <c r="U2779">
        <f t="shared" si="215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10" t="s">
        <v>8324</v>
      </c>
      <c r="R2780" t="s">
        <v>8325</v>
      </c>
      <c r="S2780" s="14">
        <f t="shared" si="218"/>
        <v>41846.978078703702</v>
      </c>
      <c r="T2780" s="14">
        <f t="shared" si="219"/>
        <v>42550.701886574068</v>
      </c>
      <c r="U2780">
        <f t="shared" si="215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10" t="s">
        <v>8324</v>
      </c>
      <c r="R2781" t="s">
        <v>8325</v>
      </c>
      <c r="S2781" s="14">
        <f t="shared" si="218"/>
        <v>42300.585891203707</v>
      </c>
      <c r="T2781" s="14">
        <f t="shared" si="219"/>
        <v>42056.013124999998</v>
      </c>
      <c r="U2781">
        <f t="shared" si="215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10" t="s">
        <v>8324</v>
      </c>
      <c r="R2782" t="s">
        <v>8325</v>
      </c>
      <c r="S2782" s="14">
        <f t="shared" si="218"/>
        <v>42774.447777777779</v>
      </c>
      <c r="T2782" s="14">
        <f t="shared" si="219"/>
        <v>42016.938692129625</v>
      </c>
      <c r="U2782">
        <f t="shared" si="215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s="10" t="s">
        <v>8312</v>
      </c>
      <c r="R2783" t="s">
        <v>8313</v>
      </c>
      <c r="S2783" s="14">
        <f t="shared" si="218"/>
        <v>42018.94159722222</v>
      </c>
      <c r="T2783" s="14">
        <f t="shared" si="219"/>
        <v>42591.899988425925</v>
      </c>
      <c r="U2783">
        <f t="shared" si="215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s="10" t="s">
        <v>8312</v>
      </c>
      <c r="R2784" t="s">
        <v>8313</v>
      </c>
      <c r="S2784" s="14">
        <f t="shared" si="218"/>
        <v>42026.924976851849</v>
      </c>
      <c r="T2784" s="14">
        <f t="shared" si="219"/>
        <v>42183.231006944443</v>
      </c>
      <c r="U2784">
        <f t="shared" si="215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s="10" t="s">
        <v>8312</v>
      </c>
      <c r="R2785" t="s">
        <v>8313</v>
      </c>
      <c r="S2785" s="14">
        <f t="shared" si="218"/>
        <v>42103.535254629634</v>
      </c>
      <c r="T2785" s="14">
        <f t="shared" si="219"/>
        <v>42176.419039351851</v>
      </c>
      <c r="U2785">
        <f t="shared" si="215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s="10" t="s">
        <v>8312</v>
      </c>
      <c r="R2786" t="s">
        <v>8313</v>
      </c>
      <c r="S2786" s="14">
        <f t="shared" si="218"/>
        <v>41920.787534722222</v>
      </c>
      <c r="T2786" s="14">
        <f t="shared" si="219"/>
        <v>42416.691655092596</v>
      </c>
      <c r="U2786">
        <f t="shared" si="215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s="10" t="s">
        <v>8312</v>
      </c>
      <c r="R2787" t="s">
        <v>8313</v>
      </c>
      <c r="S2787" s="14">
        <f t="shared" si="218"/>
        <v>42558.189432870371</v>
      </c>
      <c r="T2787" s="14">
        <f t="shared" si="219"/>
        <v>41780.525937500002</v>
      </c>
      <c r="U2787">
        <f t="shared" si="215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s="10" t="s">
        <v>8312</v>
      </c>
      <c r="R2788" t="s">
        <v>8313</v>
      </c>
      <c r="S2788" s="14">
        <f t="shared" si="218"/>
        <v>41815.569212962961</v>
      </c>
      <c r="T2788" s="14">
        <f t="shared" si="219"/>
        <v>41795.528101851851</v>
      </c>
      <c r="U2788">
        <f t="shared" si="215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s="10" t="s">
        <v>8312</v>
      </c>
      <c r="R2789" t="s">
        <v>8313</v>
      </c>
      <c r="S2789" s="14">
        <f t="shared" si="218"/>
        <v>41808.198518518519</v>
      </c>
      <c r="T2789" s="14">
        <f t="shared" si="219"/>
        <v>41798.94027777778</v>
      </c>
      <c r="U2789">
        <f t="shared" si="215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s="10" t="s">
        <v>8312</v>
      </c>
      <c r="R2790" t="s">
        <v>8313</v>
      </c>
      <c r="S2790" s="14">
        <f t="shared" si="218"/>
        <v>42550.701886574068</v>
      </c>
      <c r="T2790" s="14">
        <f t="shared" si="219"/>
        <v>42201.675011574072</v>
      </c>
      <c r="U2790">
        <f t="shared" si="215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s="10" t="s">
        <v>8312</v>
      </c>
      <c r="R2791" t="s">
        <v>8313</v>
      </c>
      <c r="S2791" s="14">
        <f t="shared" si="218"/>
        <v>42056.013124999998</v>
      </c>
      <c r="T2791" s="14">
        <f t="shared" si="219"/>
        <v>42507.264699074076</v>
      </c>
      <c r="U2791">
        <f t="shared" si="215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s="10" t="s">
        <v>8312</v>
      </c>
      <c r="R2792" t="s">
        <v>8313</v>
      </c>
      <c r="S2792" s="14">
        <f t="shared" si="218"/>
        <v>42016.938692129625</v>
      </c>
      <c r="T2792" s="14">
        <f t="shared" si="219"/>
        <v>41948.552847222221</v>
      </c>
      <c r="U2792">
        <f t="shared" si="215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s="10" t="s">
        <v>8312</v>
      </c>
      <c r="R2793" t="s">
        <v>8313</v>
      </c>
      <c r="S2793" s="14">
        <f t="shared" si="218"/>
        <v>42591.899988425925</v>
      </c>
      <c r="T2793" s="14">
        <f t="shared" si="219"/>
        <v>41900.243159722224</v>
      </c>
      <c r="U2793">
        <f t="shared" si="215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s="10" t="s">
        <v>8312</v>
      </c>
      <c r="R2794" t="s">
        <v>8313</v>
      </c>
      <c r="S2794" s="14">
        <f t="shared" si="218"/>
        <v>42183.231006944443</v>
      </c>
      <c r="T2794" s="14">
        <f t="shared" si="219"/>
        <v>42192.64707175926</v>
      </c>
      <c r="U2794">
        <f t="shared" si="215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s="10" t="s">
        <v>8312</v>
      </c>
      <c r="R2795" t="s">
        <v>8313</v>
      </c>
      <c r="S2795" s="14">
        <f t="shared" si="218"/>
        <v>42176.419039351851</v>
      </c>
      <c r="T2795" s="14">
        <f t="shared" si="219"/>
        <v>42158.065694444449</v>
      </c>
      <c r="U2795">
        <f t="shared" si="215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s="10" t="s">
        <v>8312</v>
      </c>
      <c r="R2796" t="s">
        <v>8313</v>
      </c>
      <c r="S2796" s="14">
        <f t="shared" si="218"/>
        <v>42416.691655092596</v>
      </c>
      <c r="T2796" s="14">
        <f t="shared" si="219"/>
        <v>41881.453587962962</v>
      </c>
      <c r="U2796">
        <f t="shared" si="215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s="10" t="s">
        <v>8312</v>
      </c>
      <c r="R2797" t="s">
        <v>8313</v>
      </c>
      <c r="S2797" s="14">
        <f t="shared" si="218"/>
        <v>41780.525937500002</v>
      </c>
      <c r="T2797" s="14">
        <f t="shared" si="219"/>
        <v>42213.505474537036</v>
      </c>
      <c r="U2797">
        <f t="shared" si="215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s="10" t="s">
        <v>8312</v>
      </c>
      <c r="R2798" t="s">
        <v>8313</v>
      </c>
      <c r="S2798" s="14">
        <f t="shared" si="218"/>
        <v>41795.528101851851</v>
      </c>
      <c r="T2798" s="14">
        <f t="shared" si="219"/>
        <v>42185.267245370371</v>
      </c>
      <c r="U2798">
        <f t="shared" si="215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s="10" t="s">
        <v>8312</v>
      </c>
      <c r="R2799" t="s">
        <v>8313</v>
      </c>
      <c r="S2799" s="14">
        <f t="shared" si="218"/>
        <v>41798.94027777778</v>
      </c>
      <c r="T2799" s="14">
        <f t="shared" si="219"/>
        <v>42154.873124999998</v>
      </c>
      <c r="U2799">
        <f t="shared" si="215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s="10" t="s">
        <v>8312</v>
      </c>
      <c r="R2800" t="s">
        <v>8313</v>
      </c>
      <c r="S2800" s="14">
        <f t="shared" si="218"/>
        <v>42201.675011574072</v>
      </c>
      <c r="T2800" s="14">
        <f t="shared" si="219"/>
        <v>42208.84646990741</v>
      </c>
      <c r="U2800">
        <f t="shared" si="215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s="10" t="s">
        <v>8312</v>
      </c>
      <c r="R2801" t="s">
        <v>8313</v>
      </c>
      <c r="S2801" s="14">
        <f t="shared" si="218"/>
        <v>42507.264699074076</v>
      </c>
      <c r="T2801" s="14">
        <f t="shared" si="219"/>
        <v>42451.496817129635</v>
      </c>
      <c r="U2801">
        <f t="shared" si="215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s="10" t="s">
        <v>8312</v>
      </c>
      <c r="R2802" t="s">
        <v>8313</v>
      </c>
      <c r="S2802" s="14">
        <f t="shared" si="218"/>
        <v>41948.552847222221</v>
      </c>
      <c r="T2802" s="14">
        <f t="shared" si="219"/>
        <v>41759.13962962963</v>
      </c>
      <c r="U2802">
        <f t="shared" si="215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s="10" t="s">
        <v>8312</v>
      </c>
      <c r="R2803" t="s">
        <v>8313</v>
      </c>
      <c r="S2803" s="14">
        <f t="shared" si="218"/>
        <v>41900.243159722224</v>
      </c>
      <c r="T2803" s="14">
        <f t="shared" si="219"/>
        <v>42028.496562500004</v>
      </c>
      <c r="U2803">
        <f t="shared" si="215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s="10" t="s">
        <v>8312</v>
      </c>
      <c r="R2804" t="s">
        <v>8313</v>
      </c>
      <c r="S2804" s="14">
        <f t="shared" si="218"/>
        <v>42192.64707175926</v>
      </c>
      <c r="T2804" s="14">
        <f t="shared" si="219"/>
        <v>42054.74418981481</v>
      </c>
      <c r="U2804">
        <f t="shared" si="215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s="10" t="s">
        <v>8312</v>
      </c>
      <c r="R2805" t="s">
        <v>8313</v>
      </c>
      <c r="S2805" s="14">
        <f t="shared" si="218"/>
        <v>42158.065694444449</v>
      </c>
      <c r="T2805" s="14">
        <f t="shared" si="219"/>
        <v>42693.742604166662</v>
      </c>
      <c r="U2805">
        <f t="shared" si="215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s="10" t="s">
        <v>8312</v>
      </c>
      <c r="R2806" t="s">
        <v>8313</v>
      </c>
      <c r="S2806" s="14">
        <f t="shared" si="218"/>
        <v>41881.453587962962</v>
      </c>
      <c r="T2806" s="14">
        <f t="shared" si="219"/>
        <v>42103.399479166663</v>
      </c>
      <c r="U2806">
        <f t="shared" si="215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s="10" t="s">
        <v>8312</v>
      </c>
      <c r="R2807" t="s">
        <v>8313</v>
      </c>
      <c r="S2807" s="14">
        <f t="shared" si="218"/>
        <v>42213.505474537036</v>
      </c>
      <c r="T2807" s="14">
        <f t="shared" si="219"/>
        <v>42559.776724537034</v>
      </c>
      <c r="U2807">
        <f t="shared" si="215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s="10" t="s">
        <v>8312</v>
      </c>
      <c r="R2808" t="s">
        <v>8313</v>
      </c>
      <c r="S2808" s="14">
        <f t="shared" si="218"/>
        <v>42185.267245370371</v>
      </c>
      <c r="T2808" s="14">
        <f t="shared" si="219"/>
        <v>42188.467499999999</v>
      </c>
      <c r="U2808">
        <f t="shared" si="215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s="10" t="s">
        <v>8312</v>
      </c>
      <c r="R2809" t="s">
        <v>8313</v>
      </c>
      <c r="S2809" s="14">
        <f t="shared" si="218"/>
        <v>42154.873124999998</v>
      </c>
      <c r="T2809" s="14">
        <f t="shared" si="219"/>
        <v>42023.634976851856</v>
      </c>
      <c r="U2809">
        <f t="shared" si="215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s="10" t="s">
        <v>8312</v>
      </c>
      <c r="R2810" t="s">
        <v>8313</v>
      </c>
      <c r="S2810" s="14">
        <f t="shared" si="218"/>
        <v>42208.84646990741</v>
      </c>
      <c r="T2810" s="14">
        <f t="shared" si="219"/>
        <v>42250.598217592589</v>
      </c>
      <c r="U2810">
        <f t="shared" si="215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s="10" t="s">
        <v>8312</v>
      </c>
      <c r="R2811" t="s">
        <v>8313</v>
      </c>
      <c r="S2811" s="14">
        <f t="shared" si="218"/>
        <v>42451.496817129635</v>
      </c>
      <c r="T2811" s="14">
        <f t="shared" si="219"/>
        <v>42139.525567129633</v>
      </c>
      <c r="U2811">
        <f t="shared" si="215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s="10" t="s">
        <v>8312</v>
      </c>
      <c r="R2812" t="s">
        <v>8313</v>
      </c>
      <c r="S2812" s="14">
        <f t="shared" si="218"/>
        <v>41759.13962962963</v>
      </c>
      <c r="T2812" s="14">
        <f t="shared" si="219"/>
        <v>42401.610983796301</v>
      </c>
      <c r="U2812">
        <f t="shared" si="215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s="10" t="s">
        <v>8312</v>
      </c>
      <c r="R2813" t="s">
        <v>8313</v>
      </c>
      <c r="S2813" s="14">
        <f t="shared" si="218"/>
        <v>42028.496562500004</v>
      </c>
      <c r="T2813" s="14">
        <f t="shared" si="219"/>
        <v>41875.922858796301</v>
      </c>
      <c r="U2813">
        <f t="shared" si="215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s="10" t="s">
        <v>8312</v>
      </c>
      <c r="R2814" t="s">
        <v>8313</v>
      </c>
      <c r="S2814" s="14">
        <f t="shared" si="218"/>
        <v>42054.74418981481</v>
      </c>
      <c r="T2814" s="14">
        <f t="shared" si="219"/>
        <v>42060.683935185181</v>
      </c>
      <c r="U2814">
        <f t="shared" si="215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s="10" t="s">
        <v>8312</v>
      </c>
      <c r="R2815" t="s">
        <v>8313</v>
      </c>
      <c r="S2815" s="14">
        <f t="shared" si="218"/>
        <v>42693.742604166662</v>
      </c>
      <c r="T2815" s="14">
        <f t="shared" si="219"/>
        <v>42067.011643518519</v>
      </c>
      <c r="U2815">
        <f t="shared" si="215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s="10" t="s">
        <v>8312</v>
      </c>
      <c r="R2816" t="s">
        <v>8313</v>
      </c>
      <c r="S2816" s="14">
        <f t="shared" si="218"/>
        <v>42103.399479166663</v>
      </c>
      <c r="T2816" s="14">
        <f t="shared" si="219"/>
        <v>42136.270787037036</v>
      </c>
      <c r="U2816">
        <f t="shared" si="215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s="10" t="s">
        <v>8312</v>
      </c>
      <c r="R2817" t="s">
        <v>8313</v>
      </c>
      <c r="S2817" s="14">
        <f t="shared" si="218"/>
        <v>42559.776724537034</v>
      </c>
      <c r="T2817" s="14">
        <f t="shared" si="219"/>
        <v>42312.792662037042</v>
      </c>
      <c r="U2817">
        <f t="shared" si="215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si="217"/>
        <v>25.13</v>
      </c>
      <c r="Q2818" s="10" t="s">
        <v>8312</v>
      </c>
      <c r="R2818" t="s">
        <v>8313</v>
      </c>
      <c r="S2818" s="14">
        <f t="shared" si="218"/>
        <v>42188.467499999999</v>
      </c>
      <c r="T2818" s="14">
        <f t="shared" si="219"/>
        <v>42171.034861111111</v>
      </c>
      <c r="U2818">
        <f t="shared" si="215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16"/>
        <v>130</v>
      </c>
      <c r="P2819">
        <f t="shared" si="217"/>
        <v>23.64</v>
      </c>
      <c r="Q2819" s="10" t="s">
        <v>8312</v>
      </c>
      <c r="R2819" t="s">
        <v>8313</v>
      </c>
      <c r="S2819" s="14">
        <f t="shared" si="218"/>
        <v>42023.634976851856</v>
      </c>
      <c r="T2819" s="14">
        <f t="shared" si="219"/>
        <v>42494.683634259258</v>
      </c>
      <c r="U2819">
        <f t="shared" ref="U2819:U2882" si="220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ref="O2820:O2883" si="221">ROUND(E2820/D2820*100,0)</f>
        <v>106</v>
      </c>
      <c r="P2820">
        <f t="shared" ref="P2820:P2883" si="222">IFERROR(ROUND(E2820/L2820,2),0)</f>
        <v>103.95</v>
      </c>
      <c r="Q2820" s="10" t="s">
        <v>8312</v>
      </c>
      <c r="R2820" t="s">
        <v>8313</v>
      </c>
      <c r="S2820" s="14">
        <f t="shared" ref="S2820:S2883" si="223">(((J2820/60)/60)/24)+DATE(1970,1,1)</f>
        <v>42250.598217592589</v>
      </c>
      <c r="T2820" s="14">
        <f t="shared" ref="T2820:T2883" si="224">(((J2830/60)/60)/24)+DATE(1970,1,1)</f>
        <v>42254.264687499999</v>
      </c>
      <c r="U2820">
        <f t="shared" si="220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s="10" t="s">
        <v>8312</v>
      </c>
      <c r="R2821" t="s">
        <v>8313</v>
      </c>
      <c r="S2821" s="14">
        <f t="shared" si="223"/>
        <v>42139.525567129633</v>
      </c>
      <c r="T2821" s="14">
        <f t="shared" si="224"/>
        <v>42495.434236111112</v>
      </c>
      <c r="U2821">
        <f t="shared" si="220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s="10" t="s">
        <v>8312</v>
      </c>
      <c r="R2822" t="s">
        <v>8313</v>
      </c>
      <c r="S2822" s="14">
        <f t="shared" si="223"/>
        <v>42401.610983796301</v>
      </c>
      <c r="T2822" s="14">
        <f t="shared" si="224"/>
        <v>41758.839675925927</v>
      </c>
      <c r="U2822">
        <f t="shared" si="220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s="10" t="s">
        <v>8312</v>
      </c>
      <c r="R2823" t="s">
        <v>8313</v>
      </c>
      <c r="S2823" s="14">
        <f t="shared" si="223"/>
        <v>41875.922858796301</v>
      </c>
      <c r="T2823" s="14">
        <f t="shared" si="224"/>
        <v>42171.824884259258</v>
      </c>
      <c r="U2823">
        <f t="shared" si="220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s="10" t="s">
        <v>8312</v>
      </c>
      <c r="R2824" t="s">
        <v>8313</v>
      </c>
      <c r="S2824" s="14">
        <f t="shared" si="223"/>
        <v>42060.683935185181</v>
      </c>
      <c r="T2824" s="14">
        <f t="shared" si="224"/>
        <v>41938.709421296298</v>
      </c>
      <c r="U2824">
        <f t="shared" si="220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s="10" t="s">
        <v>8312</v>
      </c>
      <c r="R2825" t="s">
        <v>8313</v>
      </c>
      <c r="S2825" s="14">
        <f t="shared" si="223"/>
        <v>42067.011643518519</v>
      </c>
      <c r="T2825" s="14">
        <f t="shared" si="224"/>
        <v>42268.127696759257</v>
      </c>
      <c r="U2825">
        <f t="shared" si="220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s="10" t="s">
        <v>8312</v>
      </c>
      <c r="R2826" t="s">
        <v>8313</v>
      </c>
      <c r="S2826" s="14">
        <f t="shared" si="223"/>
        <v>42136.270787037036</v>
      </c>
      <c r="T2826" s="14">
        <f t="shared" si="224"/>
        <v>42019.959837962961</v>
      </c>
      <c r="U2826">
        <f t="shared" si="220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s="10" t="s">
        <v>8312</v>
      </c>
      <c r="R2827" t="s">
        <v>8313</v>
      </c>
      <c r="S2827" s="14">
        <f t="shared" si="223"/>
        <v>42312.792662037042</v>
      </c>
      <c r="T2827" s="14">
        <f t="shared" si="224"/>
        <v>42313.703900462962</v>
      </c>
      <c r="U2827">
        <f t="shared" si="220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s="10" t="s">
        <v>8312</v>
      </c>
      <c r="R2828" t="s">
        <v>8313</v>
      </c>
      <c r="S2828" s="14">
        <f t="shared" si="223"/>
        <v>42171.034861111111</v>
      </c>
      <c r="T2828" s="14">
        <f t="shared" si="224"/>
        <v>42746.261782407411</v>
      </c>
      <c r="U2828">
        <f t="shared" si="220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s="10" t="s">
        <v>8312</v>
      </c>
      <c r="R2829" t="s">
        <v>8313</v>
      </c>
      <c r="S2829" s="14">
        <f t="shared" si="223"/>
        <v>42494.683634259258</v>
      </c>
      <c r="T2829" s="14">
        <f t="shared" si="224"/>
        <v>42307.908379629633</v>
      </c>
      <c r="U2829">
        <f t="shared" si="220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s="10" t="s">
        <v>8312</v>
      </c>
      <c r="R2830" t="s">
        <v>8313</v>
      </c>
      <c r="S2830" s="14">
        <f t="shared" si="223"/>
        <v>42254.264687499999</v>
      </c>
      <c r="T2830" s="14">
        <f t="shared" si="224"/>
        <v>41842.607592592591</v>
      </c>
      <c r="U2830">
        <f t="shared" si="220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s="10" t="s">
        <v>8312</v>
      </c>
      <c r="R2831" t="s">
        <v>8313</v>
      </c>
      <c r="S2831" s="14">
        <f t="shared" si="223"/>
        <v>42495.434236111112</v>
      </c>
      <c r="T2831" s="14">
        <f t="shared" si="224"/>
        <v>41853.240208333329</v>
      </c>
      <c r="U2831">
        <f t="shared" si="220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s="10" t="s">
        <v>8312</v>
      </c>
      <c r="R2832" t="s">
        <v>8313</v>
      </c>
      <c r="S2832" s="14">
        <f t="shared" si="223"/>
        <v>41758.839675925927</v>
      </c>
      <c r="T2832" s="14">
        <f t="shared" si="224"/>
        <v>42060.035636574074</v>
      </c>
      <c r="U2832">
        <f t="shared" si="220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s="10" t="s">
        <v>8312</v>
      </c>
      <c r="R2833" t="s">
        <v>8313</v>
      </c>
      <c r="S2833" s="14">
        <f t="shared" si="223"/>
        <v>42171.824884259258</v>
      </c>
      <c r="T2833" s="14">
        <f t="shared" si="224"/>
        <v>42291.739548611105</v>
      </c>
      <c r="U2833">
        <f t="shared" si="220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s="10" t="s">
        <v>8312</v>
      </c>
      <c r="R2834" t="s">
        <v>8313</v>
      </c>
      <c r="S2834" s="14">
        <f t="shared" si="223"/>
        <v>41938.709421296298</v>
      </c>
      <c r="T2834" s="14">
        <f t="shared" si="224"/>
        <v>41784.952488425923</v>
      </c>
      <c r="U2834">
        <f t="shared" si="220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s="10" t="s">
        <v>8312</v>
      </c>
      <c r="R2835" t="s">
        <v>8313</v>
      </c>
      <c r="S2835" s="14">
        <f t="shared" si="223"/>
        <v>42268.127696759257</v>
      </c>
      <c r="T2835" s="14">
        <f t="shared" si="224"/>
        <v>42492.737847222219</v>
      </c>
      <c r="U2835">
        <f t="shared" si="220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s="10" t="s">
        <v>8312</v>
      </c>
      <c r="R2836" t="s">
        <v>8313</v>
      </c>
      <c r="S2836" s="14">
        <f t="shared" si="223"/>
        <v>42019.959837962961</v>
      </c>
      <c r="T2836" s="14">
        <f t="shared" si="224"/>
        <v>42709.546064814815</v>
      </c>
      <c r="U2836">
        <f t="shared" si="220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s="10" t="s">
        <v>8312</v>
      </c>
      <c r="R2837" t="s">
        <v>8313</v>
      </c>
      <c r="S2837" s="14">
        <f t="shared" si="223"/>
        <v>42313.703900462962</v>
      </c>
      <c r="T2837" s="14">
        <f t="shared" si="224"/>
        <v>42103.016585648147</v>
      </c>
      <c r="U2837">
        <f t="shared" si="220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s="10" t="s">
        <v>8312</v>
      </c>
      <c r="R2838" t="s">
        <v>8313</v>
      </c>
      <c r="S2838" s="14">
        <f t="shared" si="223"/>
        <v>42746.261782407411</v>
      </c>
      <c r="T2838" s="14">
        <f t="shared" si="224"/>
        <v>42108.692060185189</v>
      </c>
      <c r="U2838">
        <f t="shared" si="220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s="10" t="s">
        <v>8312</v>
      </c>
      <c r="R2839" t="s">
        <v>8313</v>
      </c>
      <c r="S2839" s="14">
        <f t="shared" si="223"/>
        <v>42307.908379629633</v>
      </c>
      <c r="T2839" s="14">
        <f t="shared" si="224"/>
        <v>42453.806307870371</v>
      </c>
      <c r="U2839">
        <f t="shared" si="220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s="10" t="s">
        <v>8312</v>
      </c>
      <c r="R2840" t="s">
        <v>8313</v>
      </c>
      <c r="S2840" s="14">
        <f t="shared" si="223"/>
        <v>41842.607592592591</v>
      </c>
      <c r="T2840" s="14">
        <f t="shared" si="224"/>
        <v>42123.648831018523</v>
      </c>
      <c r="U2840">
        <f t="shared" si="220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s="10" t="s">
        <v>8312</v>
      </c>
      <c r="R2841" t="s">
        <v>8313</v>
      </c>
      <c r="S2841" s="14">
        <f t="shared" si="223"/>
        <v>41853.240208333329</v>
      </c>
      <c r="T2841" s="14">
        <f t="shared" si="224"/>
        <v>42453.428240740745</v>
      </c>
      <c r="U2841">
        <f t="shared" si="220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s="10" t="s">
        <v>8312</v>
      </c>
      <c r="R2842" t="s">
        <v>8313</v>
      </c>
      <c r="S2842" s="14">
        <f t="shared" si="223"/>
        <v>42060.035636574074</v>
      </c>
      <c r="T2842" s="14">
        <f t="shared" si="224"/>
        <v>41858.007071759261</v>
      </c>
      <c r="U2842">
        <f t="shared" si="220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s="10" t="s">
        <v>8312</v>
      </c>
      <c r="R2843" t="s">
        <v>8313</v>
      </c>
      <c r="S2843" s="14">
        <f t="shared" si="223"/>
        <v>42291.739548611105</v>
      </c>
      <c r="T2843" s="14">
        <f t="shared" si="224"/>
        <v>42390.002650462964</v>
      </c>
      <c r="U2843">
        <f t="shared" si="220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s="10" t="s">
        <v>8312</v>
      </c>
      <c r="R2844" t="s">
        <v>8313</v>
      </c>
      <c r="S2844" s="14">
        <f t="shared" si="223"/>
        <v>41784.952488425923</v>
      </c>
      <c r="T2844" s="14">
        <f t="shared" si="224"/>
        <v>41781.045173611114</v>
      </c>
      <c r="U2844">
        <f t="shared" si="220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s="10" t="s">
        <v>8312</v>
      </c>
      <c r="R2845" t="s">
        <v>8313</v>
      </c>
      <c r="S2845" s="14">
        <f t="shared" si="223"/>
        <v>42492.737847222219</v>
      </c>
      <c r="T2845" s="14">
        <f t="shared" si="224"/>
        <v>41836.190937499996</v>
      </c>
      <c r="U2845">
        <f t="shared" si="220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s="10" t="s">
        <v>8312</v>
      </c>
      <c r="R2846" t="s">
        <v>8313</v>
      </c>
      <c r="S2846" s="14">
        <f t="shared" si="223"/>
        <v>42709.546064814815</v>
      </c>
      <c r="T2846" s="14">
        <f t="shared" si="224"/>
        <v>42111.71665509259</v>
      </c>
      <c r="U2846">
        <f t="shared" si="220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s="10" t="s">
        <v>8312</v>
      </c>
      <c r="R2847" t="s">
        <v>8313</v>
      </c>
      <c r="S2847" s="14">
        <f t="shared" si="223"/>
        <v>42103.016585648147</v>
      </c>
      <c r="T2847" s="14">
        <f t="shared" si="224"/>
        <v>42370.007766203707</v>
      </c>
      <c r="U2847">
        <f t="shared" si="220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s="10" t="s">
        <v>8312</v>
      </c>
      <c r="R2848" t="s">
        <v>8313</v>
      </c>
      <c r="S2848" s="14">
        <f t="shared" si="223"/>
        <v>42108.692060185189</v>
      </c>
      <c r="T2848" s="14">
        <f t="shared" si="224"/>
        <v>42165.037581018521</v>
      </c>
      <c r="U2848">
        <f t="shared" si="220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s="10" t="s">
        <v>8312</v>
      </c>
      <c r="R2849" t="s">
        <v>8313</v>
      </c>
      <c r="S2849" s="14">
        <f t="shared" si="223"/>
        <v>42453.806307870371</v>
      </c>
      <c r="T2849" s="14">
        <f t="shared" si="224"/>
        <v>42726.920081018514</v>
      </c>
      <c r="U2849">
        <f t="shared" si="220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s="10" t="s">
        <v>8312</v>
      </c>
      <c r="R2850" t="s">
        <v>8313</v>
      </c>
      <c r="S2850" s="14">
        <f t="shared" si="223"/>
        <v>42123.648831018523</v>
      </c>
      <c r="T2850" s="14">
        <f t="shared" si="224"/>
        <v>41954.545081018514</v>
      </c>
      <c r="U2850">
        <f t="shared" si="220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s="10" t="s">
        <v>8312</v>
      </c>
      <c r="R2851" t="s">
        <v>8313</v>
      </c>
      <c r="S2851" s="14">
        <f t="shared" si="223"/>
        <v>42453.428240740745</v>
      </c>
      <c r="T2851" s="14">
        <f t="shared" si="224"/>
        <v>42233.362314814818</v>
      </c>
      <c r="U2851">
        <f t="shared" si="220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s="10" t="s">
        <v>8312</v>
      </c>
      <c r="R2852" t="s">
        <v>8313</v>
      </c>
      <c r="S2852" s="14">
        <f t="shared" si="223"/>
        <v>41858.007071759261</v>
      </c>
      <c r="T2852" s="14">
        <f t="shared" si="224"/>
        <v>42480.800648148142</v>
      </c>
      <c r="U2852">
        <f t="shared" si="220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s="10" t="s">
        <v>8312</v>
      </c>
      <c r="R2853" t="s">
        <v>8313</v>
      </c>
      <c r="S2853" s="14">
        <f t="shared" si="223"/>
        <v>42390.002650462964</v>
      </c>
      <c r="T2853" s="14">
        <f t="shared" si="224"/>
        <v>42257.590833333335</v>
      </c>
      <c r="U2853">
        <f t="shared" si="220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s="10" t="s">
        <v>8312</v>
      </c>
      <c r="R2854" t="s">
        <v>8313</v>
      </c>
      <c r="S2854" s="14">
        <f t="shared" si="223"/>
        <v>41781.045173611114</v>
      </c>
      <c r="T2854" s="14">
        <f t="shared" si="224"/>
        <v>41784.789687500001</v>
      </c>
      <c r="U2854">
        <f t="shared" si="220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s="10" t="s">
        <v>8312</v>
      </c>
      <c r="R2855" t="s">
        <v>8313</v>
      </c>
      <c r="S2855" s="14">
        <f t="shared" si="223"/>
        <v>41836.190937499996</v>
      </c>
      <c r="T2855" s="14">
        <f t="shared" si="224"/>
        <v>41831.675034722226</v>
      </c>
      <c r="U2855">
        <f t="shared" si="220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s="10" t="s">
        <v>8312</v>
      </c>
      <c r="R2856" t="s">
        <v>8313</v>
      </c>
      <c r="S2856" s="14">
        <f t="shared" si="223"/>
        <v>42111.71665509259</v>
      </c>
      <c r="T2856" s="14">
        <f t="shared" si="224"/>
        <v>42172.613506944443</v>
      </c>
      <c r="U2856">
        <f t="shared" si="220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s="10" t="s">
        <v>8312</v>
      </c>
      <c r="R2857" t="s">
        <v>8313</v>
      </c>
      <c r="S2857" s="14">
        <f t="shared" si="223"/>
        <v>42370.007766203707</v>
      </c>
      <c r="T2857" s="14">
        <f t="shared" si="224"/>
        <v>41950.114108796297</v>
      </c>
      <c r="U2857">
        <f t="shared" si="220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s="10" t="s">
        <v>8312</v>
      </c>
      <c r="R2858" t="s">
        <v>8313</v>
      </c>
      <c r="S2858" s="14">
        <f t="shared" si="223"/>
        <v>42165.037581018521</v>
      </c>
      <c r="T2858" s="14">
        <f t="shared" si="224"/>
        <v>42627.955104166671</v>
      </c>
      <c r="U2858">
        <f t="shared" si="220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s="10" t="s">
        <v>8312</v>
      </c>
      <c r="R2859" t="s">
        <v>8313</v>
      </c>
      <c r="S2859" s="14">
        <f t="shared" si="223"/>
        <v>42726.920081018514</v>
      </c>
      <c r="T2859" s="14">
        <f t="shared" si="224"/>
        <v>42531.195277777777</v>
      </c>
      <c r="U2859">
        <f t="shared" si="220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s="10" t="s">
        <v>8312</v>
      </c>
      <c r="R2860" t="s">
        <v>8313</v>
      </c>
      <c r="S2860" s="14">
        <f t="shared" si="223"/>
        <v>41954.545081018514</v>
      </c>
      <c r="T2860" s="14">
        <f t="shared" si="224"/>
        <v>42618.827013888891</v>
      </c>
      <c r="U2860">
        <f t="shared" si="220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s="10" t="s">
        <v>8312</v>
      </c>
      <c r="R2861" t="s">
        <v>8313</v>
      </c>
      <c r="S2861" s="14">
        <f t="shared" si="223"/>
        <v>42233.362314814818</v>
      </c>
      <c r="T2861" s="14">
        <f t="shared" si="224"/>
        <v>42540.593530092592</v>
      </c>
      <c r="U2861">
        <f t="shared" si="220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s="10" t="s">
        <v>8312</v>
      </c>
      <c r="R2862" t="s">
        <v>8313</v>
      </c>
      <c r="S2862" s="14">
        <f t="shared" si="223"/>
        <v>42480.800648148142</v>
      </c>
      <c r="T2862" s="14">
        <f t="shared" si="224"/>
        <v>41746.189409722225</v>
      </c>
      <c r="U2862">
        <f t="shared" si="220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s="10" t="s">
        <v>8312</v>
      </c>
      <c r="R2863" t="s">
        <v>8313</v>
      </c>
      <c r="S2863" s="14">
        <f t="shared" si="223"/>
        <v>42257.590833333335</v>
      </c>
      <c r="T2863" s="14">
        <f t="shared" si="224"/>
        <v>41974.738576388889</v>
      </c>
      <c r="U2863">
        <f t="shared" si="220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s="10" t="s">
        <v>8312</v>
      </c>
      <c r="R2864" t="s">
        <v>8313</v>
      </c>
      <c r="S2864" s="14">
        <f t="shared" si="223"/>
        <v>41784.789687500001</v>
      </c>
      <c r="T2864" s="14">
        <f t="shared" si="224"/>
        <v>42115.11618055556</v>
      </c>
      <c r="U2864">
        <f t="shared" si="220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s="10" t="s">
        <v>8312</v>
      </c>
      <c r="R2865" t="s">
        <v>8313</v>
      </c>
      <c r="S2865" s="14">
        <f t="shared" si="223"/>
        <v>41831.675034722226</v>
      </c>
      <c r="T2865" s="14">
        <f t="shared" si="224"/>
        <v>42002.817488425921</v>
      </c>
      <c r="U2865">
        <f t="shared" si="220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s="10" t="s">
        <v>8312</v>
      </c>
      <c r="R2866" t="s">
        <v>8313</v>
      </c>
      <c r="S2866" s="14">
        <f t="shared" si="223"/>
        <v>42172.613506944443</v>
      </c>
      <c r="T2866" s="14">
        <f t="shared" si="224"/>
        <v>42722.84474537037</v>
      </c>
      <c r="U2866">
        <f t="shared" si="220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s="10" t="s">
        <v>8312</v>
      </c>
      <c r="R2867" t="s">
        <v>8313</v>
      </c>
      <c r="S2867" s="14">
        <f t="shared" si="223"/>
        <v>41950.114108796297</v>
      </c>
      <c r="T2867" s="14">
        <f t="shared" si="224"/>
        <v>42465.128391203703</v>
      </c>
      <c r="U2867">
        <f t="shared" si="220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s="10" t="s">
        <v>8312</v>
      </c>
      <c r="R2868" t="s">
        <v>8313</v>
      </c>
      <c r="S2868" s="14">
        <f t="shared" si="223"/>
        <v>42627.955104166671</v>
      </c>
      <c r="T2868" s="14">
        <f t="shared" si="224"/>
        <v>42171.743969907402</v>
      </c>
      <c r="U2868">
        <f t="shared" si="220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s="10" t="s">
        <v>8312</v>
      </c>
      <c r="R2869" t="s">
        <v>8313</v>
      </c>
      <c r="S2869" s="14">
        <f t="shared" si="223"/>
        <v>42531.195277777777</v>
      </c>
      <c r="T2869" s="14">
        <f t="shared" si="224"/>
        <v>42672.955138888887</v>
      </c>
      <c r="U2869">
        <f t="shared" si="220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s="10" t="s">
        <v>8312</v>
      </c>
      <c r="R2870" t="s">
        <v>8313</v>
      </c>
      <c r="S2870" s="14">
        <f t="shared" si="223"/>
        <v>42618.827013888891</v>
      </c>
      <c r="T2870" s="14">
        <f t="shared" si="224"/>
        <v>42128.615682870368</v>
      </c>
      <c r="U2870">
        <f t="shared" si="220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s="10" t="s">
        <v>8312</v>
      </c>
      <c r="R2871" t="s">
        <v>8313</v>
      </c>
      <c r="S2871" s="14">
        <f t="shared" si="223"/>
        <v>42540.593530092592</v>
      </c>
      <c r="T2871" s="14">
        <f t="shared" si="224"/>
        <v>42359.725243055553</v>
      </c>
      <c r="U2871">
        <f t="shared" si="220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s="10" t="s">
        <v>8312</v>
      </c>
      <c r="R2872" t="s">
        <v>8313</v>
      </c>
      <c r="S2872" s="14">
        <f t="shared" si="223"/>
        <v>41746.189409722225</v>
      </c>
      <c r="T2872" s="14">
        <f t="shared" si="224"/>
        <v>42192.905694444446</v>
      </c>
      <c r="U2872">
        <f t="shared" si="220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s="10" t="s">
        <v>8312</v>
      </c>
      <c r="R2873" t="s">
        <v>8313</v>
      </c>
      <c r="S2873" s="14">
        <f t="shared" si="223"/>
        <v>41974.738576388889</v>
      </c>
      <c r="T2873" s="14">
        <f t="shared" si="224"/>
        <v>41916.597638888888</v>
      </c>
      <c r="U2873">
        <f t="shared" si="220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s="10" t="s">
        <v>8312</v>
      </c>
      <c r="R2874" t="s">
        <v>8313</v>
      </c>
      <c r="S2874" s="14">
        <f t="shared" si="223"/>
        <v>42115.11618055556</v>
      </c>
      <c r="T2874" s="14">
        <f t="shared" si="224"/>
        <v>42461.596273148149</v>
      </c>
      <c r="U2874">
        <f t="shared" si="220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s="10" t="s">
        <v>8312</v>
      </c>
      <c r="R2875" t="s">
        <v>8313</v>
      </c>
      <c r="S2875" s="14">
        <f t="shared" si="223"/>
        <v>42002.817488425921</v>
      </c>
      <c r="T2875" s="14">
        <f t="shared" si="224"/>
        <v>42370.90320601852</v>
      </c>
      <c r="U2875">
        <f t="shared" si="220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s="10" t="s">
        <v>8312</v>
      </c>
      <c r="R2876" t="s">
        <v>8313</v>
      </c>
      <c r="S2876" s="14">
        <f t="shared" si="223"/>
        <v>42722.84474537037</v>
      </c>
      <c r="T2876" s="14">
        <f t="shared" si="224"/>
        <v>41948.727256944447</v>
      </c>
      <c r="U2876">
        <f t="shared" si="220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s="10" t="s">
        <v>8312</v>
      </c>
      <c r="R2877" t="s">
        <v>8313</v>
      </c>
      <c r="S2877" s="14">
        <f t="shared" si="223"/>
        <v>42465.128391203703</v>
      </c>
      <c r="T2877" s="14">
        <f t="shared" si="224"/>
        <v>42047.07640046296</v>
      </c>
      <c r="U2877">
        <f t="shared" si="220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s="10" t="s">
        <v>8312</v>
      </c>
      <c r="R2878" t="s">
        <v>8313</v>
      </c>
      <c r="S2878" s="14">
        <f t="shared" si="223"/>
        <v>42171.743969907402</v>
      </c>
      <c r="T2878" s="14">
        <f t="shared" si="224"/>
        <v>42261.632916666669</v>
      </c>
      <c r="U2878">
        <f t="shared" si="220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s="10" t="s">
        <v>8312</v>
      </c>
      <c r="R2879" t="s">
        <v>8313</v>
      </c>
      <c r="S2879" s="14">
        <f t="shared" si="223"/>
        <v>42672.955138888887</v>
      </c>
      <c r="T2879" s="14">
        <f t="shared" si="224"/>
        <v>41985.427361111113</v>
      </c>
      <c r="U2879">
        <f t="shared" si="220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s="10" t="s">
        <v>8312</v>
      </c>
      <c r="R2880" t="s">
        <v>8313</v>
      </c>
      <c r="S2880" s="14">
        <f t="shared" si="223"/>
        <v>42128.615682870368</v>
      </c>
      <c r="T2880" s="14">
        <f t="shared" si="224"/>
        <v>41922.535185185188</v>
      </c>
      <c r="U2880">
        <f t="shared" si="220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s="10" t="s">
        <v>8312</v>
      </c>
      <c r="R2881" t="s">
        <v>8313</v>
      </c>
      <c r="S2881" s="14">
        <f t="shared" si="223"/>
        <v>42359.725243055553</v>
      </c>
      <c r="T2881" s="14">
        <f t="shared" si="224"/>
        <v>41850.863252314812</v>
      </c>
      <c r="U2881">
        <f t="shared" si="220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si="222"/>
        <v>96.55</v>
      </c>
      <c r="Q2882" s="10" t="s">
        <v>8312</v>
      </c>
      <c r="R2882" t="s">
        <v>8313</v>
      </c>
      <c r="S2882" s="14">
        <f t="shared" si="223"/>
        <v>42192.905694444446</v>
      </c>
      <c r="T2882" s="14">
        <f t="shared" si="224"/>
        <v>41831.742962962962</v>
      </c>
      <c r="U2882">
        <f t="shared" si="220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1"/>
        <v>0</v>
      </c>
      <c r="P2883">
        <f t="shared" si="222"/>
        <v>0</v>
      </c>
      <c r="Q2883" s="10" t="s">
        <v>8312</v>
      </c>
      <c r="R2883" t="s">
        <v>8313</v>
      </c>
      <c r="S2883" s="14">
        <f t="shared" si="223"/>
        <v>41916.597638888888</v>
      </c>
      <c r="T2883" s="14">
        <f t="shared" si="224"/>
        <v>42415.883425925931</v>
      </c>
      <c r="U2883">
        <f t="shared" ref="U2883:U2946" si="225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ref="O2884:O2923" si="226">ROUND(E2884/D2884*100,0)</f>
        <v>34</v>
      </c>
      <c r="P2884">
        <f t="shared" ref="P2884:P2923" si="227">IFERROR(ROUND(E2884/L2884,2),0)</f>
        <v>63</v>
      </c>
      <c r="Q2884" s="10" t="s">
        <v>8312</v>
      </c>
      <c r="R2884" t="s">
        <v>8313</v>
      </c>
      <c r="S2884" s="14">
        <f t="shared" ref="S2884:S2923" si="228">(((J2884/60)/60)/24)+DATE(1970,1,1)</f>
        <v>42461.596273148149</v>
      </c>
      <c r="T2884" s="14">
        <f t="shared" ref="T2884:T2923" si="229">(((J2894/60)/60)/24)+DATE(1970,1,1)</f>
        <v>41869.714166666665</v>
      </c>
      <c r="U2884">
        <f t="shared" si="225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0" t="s">
        <v>8312</v>
      </c>
      <c r="R2885" t="s">
        <v>8313</v>
      </c>
      <c r="S2885" s="14">
        <f t="shared" si="228"/>
        <v>42370.90320601852</v>
      </c>
      <c r="T2885" s="14">
        <f t="shared" si="229"/>
        <v>41953.773090277777</v>
      </c>
      <c r="U2885">
        <f t="shared" si="225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0" t="s">
        <v>8312</v>
      </c>
      <c r="R2886" t="s">
        <v>8313</v>
      </c>
      <c r="S2886" s="14">
        <f t="shared" si="228"/>
        <v>41948.727256944447</v>
      </c>
      <c r="T2886" s="14">
        <f t="shared" si="229"/>
        <v>42037.986284722225</v>
      </c>
      <c r="U2886">
        <f t="shared" si="225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0" t="s">
        <v>8312</v>
      </c>
      <c r="R2887" t="s">
        <v>8313</v>
      </c>
      <c r="S2887" s="14">
        <f t="shared" si="228"/>
        <v>42047.07640046296</v>
      </c>
      <c r="T2887" s="14">
        <f t="shared" si="229"/>
        <v>41811.555462962962</v>
      </c>
      <c r="U2887">
        <f t="shared" si="225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0" t="s">
        <v>8312</v>
      </c>
      <c r="R2888" t="s">
        <v>8313</v>
      </c>
      <c r="S2888" s="14">
        <f t="shared" si="228"/>
        <v>42261.632916666669</v>
      </c>
      <c r="T2888" s="14">
        <f t="shared" si="229"/>
        <v>42701.908807870372</v>
      </c>
      <c r="U2888">
        <f t="shared" si="225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0" t="s">
        <v>8312</v>
      </c>
      <c r="R2889" t="s">
        <v>8313</v>
      </c>
      <c r="S2889" s="14">
        <f t="shared" si="228"/>
        <v>41985.427361111113</v>
      </c>
      <c r="T2889" s="14">
        <f t="shared" si="229"/>
        <v>42258.646504629629</v>
      </c>
      <c r="U2889">
        <f t="shared" si="225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0" t="s">
        <v>8312</v>
      </c>
      <c r="R2890" t="s">
        <v>8313</v>
      </c>
      <c r="S2890" s="14">
        <f t="shared" si="228"/>
        <v>41922.535185185188</v>
      </c>
      <c r="T2890" s="14">
        <f t="shared" si="229"/>
        <v>42278.664965277778</v>
      </c>
      <c r="U2890">
        <f t="shared" si="225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0" t="s">
        <v>8312</v>
      </c>
      <c r="R2891" t="s">
        <v>8313</v>
      </c>
      <c r="S2891" s="14">
        <f t="shared" si="228"/>
        <v>41850.863252314812</v>
      </c>
      <c r="T2891" s="14">
        <f t="shared" si="229"/>
        <v>42515.078217592592</v>
      </c>
      <c r="U2891">
        <f t="shared" si="225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0" t="s">
        <v>8312</v>
      </c>
      <c r="R2892" t="s">
        <v>8313</v>
      </c>
      <c r="S2892" s="14">
        <f t="shared" si="228"/>
        <v>41831.742962962962</v>
      </c>
      <c r="T2892" s="14">
        <f t="shared" si="229"/>
        <v>41830.234166666669</v>
      </c>
      <c r="U2892">
        <f t="shared" si="225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0" t="s">
        <v>8312</v>
      </c>
      <c r="R2893" t="s">
        <v>8313</v>
      </c>
      <c r="S2893" s="14">
        <f t="shared" si="228"/>
        <v>42415.883425925931</v>
      </c>
      <c r="T2893" s="14">
        <f t="shared" si="229"/>
        <v>41982.904386574075</v>
      </c>
      <c r="U2893">
        <f t="shared" si="225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0" t="s">
        <v>8312</v>
      </c>
      <c r="R2894" t="s">
        <v>8313</v>
      </c>
      <c r="S2894" s="14">
        <f t="shared" si="228"/>
        <v>41869.714166666665</v>
      </c>
      <c r="T2894" s="14">
        <f t="shared" si="229"/>
        <v>42210.439768518518</v>
      </c>
      <c r="U2894">
        <f t="shared" si="225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0" t="s">
        <v>8312</v>
      </c>
      <c r="R2895" t="s">
        <v>8313</v>
      </c>
      <c r="S2895" s="14">
        <f t="shared" si="228"/>
        <v>41953.773090277777</v>
      </c>
      <c r="T2895" s="14">
        <f t="shared" si="229"/>
        <v>42196.166874999995</v>
      </c>
      <c r="U2895">
        <f t="shared" si="225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0" t="s">
        <v>8312</v>
      </c>
      <c r="R2896" t="s">
        <v>8313</v>
      </c>
      <c r="S2896" s="14">
        <f t="shared" si="228"/>
        <v>42037.986284722225</v>
      </c>
      <c r="T2896" s="14">
        <f t="shared" si="229"/>
        <v>41940.967951388891</v>
      </c>
      <c r="U2896">
        <f t="shared" si="225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0" t="s">
        <v>8312</v>
      </c>
      <c r="R2897" t="s">
        <v>8313</v>
      </c>
      <c r="S2897" s="14">
        <f t="shared" si="228"/>
        <v>41811.555462962962</v>
      </c>
      <c r="T2897" s="14">
        <f t="shared" si="229"/>
        <v>42606.056863425925</v>
      </c>
      <c r="U2897">
        <f t="shared" si="225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0" t="s">
        <v>8312</v>
      </c>
      <c r="R2898" t="s">
        <v>8313</v>
      </c>
      <c r="S2898" s="14">
        <f t="shared" si="228"/>
        <v>42701.908807870372</v>
      </c>
      <c r="T2898" s="14">
        <f t="shared" si="229"/>
        <v>42199.648912037039</v>
      </c>
      <c r="U2898">
        <f t="shared" si="225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0" t="s">
        <v>8312</v>
      </c>
      <c r="R2899" t="s">
        <v>8313</v>
      </c>
      <c r="S2899" s="14">
        <f t="shared" si="228"/>
        <v>42258.646504629629</v>
      </c>
      <c r="T2899" s="14">
        <f t="shared" si="229"/>
        <v>42444.877743055549</v>
      </c>
      <c r="U2899">
        <f t="shared" si="225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0" t="s">
        <v>8312</v>
      </c>
      <c r="R2900" t="s">
        <v>8313</v>
      </c>
      <c r="S2900" s="14">
        <f t="shared" si="228"/>
        <v>42278.664965277778</v>
      </c>
      <c r="T2900" s="14">
        <f t="shared" si="229"/>
        <v>42499.731701388882</v>
      </c>
      <c r="U2900">
        <f t="shared" si="225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0" t="s">
        <v>8312</v>
      </c>
      <c r="R2901" t="s">
        <v>8313</v>
      </c>
      <c r="S2901" s="14">
        <f t="shared" si="228"/>
        <v>42515.078217592592</v>
      </c>
      <c r="T2901" s="14">
        <f t="shared" si="229"/>
        <v>41929.266215277778</v>
      </c>
      <c r="U2901">
        <f t="shared" si="225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0" t="s">
        <v>8312</v>
      </c>
      <c r="R2902" t="s">
        <v>8313</v>
      </c>
      <c r="S2902" s="14">
        <f t="shared" si="228"/>
        <v>41830.234166666669</v>
      </c>
      <c r="T2902" s="14">
        <f t="shared" si="229"/>
        <v>42107.841284722221</v>
      </c>
      <c r="U2902">
        <f t="shared" si="225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0" t="s">
        <v>8312</v>
      </c>
      <c r="R2903" t="s">
        <v>8313</v>
      </c>
      <c r="S2903" s="14">
        <f t="shared" si="228"/>
        <v>41982.904386574075</v>
      </c>
      <c r="T2903" s="14">
        <f t="shared" si="229"/>
        <v>42142.768819444449</v>
      </c>
      <c r="U2903">
        <f t="shared" si="225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0" t="s">
        <v>8312</v>
      </c>
      <c r="R2904" t="s">
        <v>8313</v>
      </c>
      <c r="S2904" s="14">
        <f t="shared" si="228"/>
        <v>42210.439768518518</v>
      </c>
      <c r="T2904" s="14">
        <f t="shared" si="229"/>
        <v>42354.131643518514</v>
      </c>
      <c r="U2904">
        <f t="shared" si="225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0" t="s">
        <v>8312</v>
      </c>
      <c r="R2905" t="s">
        <v>8313</v>
      </c>
      <c r="S2905" s="14">
        <f t="shared" si="228"/>
        <v>42196.166874999995</v>
      </c>
      <c r="T2905" s="14">
        <f t="shared" si="229"/>
        <v>41828.922905092593</v>
      </c>
      <c r="U2905">
        <f t="shared" si="225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0" t="s">
        <v>8312</v>
      </c>
      <c r="R2906" t="s">
        <v>8313</v>
      </c>
      <c r="S2906" s="14">
        <f t="shared" si="228"/>
        <v>41940.967951388891</v>
      </c>
      <c r="T2906" s="14">
        <f t="shared" si="229"/>
        <v>42017.907337962963</v>
      </c>
      <c r="U2906">
        <f t="shared" si="225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0" t="s">
        <v>8312</v>
      </c>
      <c r="R2907" t="s">
        <v>8313</v>
      </c>
      <c r="S2907" s="14">
        <f t="shared" si="228"/>
        <v>42606.056863425925</v>
      </c>
      <c r="T2907" s="14">
        <f t="shared" si="229"/>
        <v>42415.398032407407</v>
      </c>
      <c r="U2907">
        <f t="shared" si="225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0" t="s">
        <v>8312</v>
      </c>
      <c r="R2908" t="s">
        <v>8313</v>
      </c>
      <c r="S2908" s="14">
        <f t="shared" si="228"/>
        <v>42199.648912037039</v>
      </c>
      <c r="T2908" s="14">
        <f t="shared" si="229"/>
        <v>41755.476724537039</v>
      </c>
      <c r="U2908">
        <f t="shared" si="225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0" t="s">
        <v>8312</v>
      </c>
      <c r="R2909" t="s">
        <v>8313</v>
      </c>
      <c r="S2909" s="14">
        <f t="shared" si="228"/>
        <v>42444.877743055549</v>
      </c>
      <c r="T2909" s="14">
        <f t="shared" si="229"/>
        <v>42245.234340277777</v>
      </c>
      <c r="U2909">
        <f t="shared" si="225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0" t="s">
        <v>8312</v>
      </c>
      <c r="R2910" t="s">
        <v>8313</v>
      </c>
      <c r="S2910" s="14">
        <f t="shared" si="228"/>
        <v>42499.731701388882</v>
      </c>
      <c r="T2910" s="14">
        <f t="shared" si="229"/>
        <v>42278.629710648151</v>
      </c>
      <c r="U2910">
        <f t="shared" si="225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0" t="s">
        <v>8312</v>
      </c>
      <c r="R2911" t="s">
        <v>8313</v>
      </c>
      <c r="S2911" s="14">
        <f t="shared" si="228"/>
        <v>41929.266215277778</v>
      </c>
      <c r="T2911" s="14">
        <f t="shared" si="229"/>
        <v>41826.61954861111</v>
      </c>
      <c r="U2911">
        <f t="shared" si="225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0" t="s">
        <v>8312</v>
      </c>
      <c r="R2912" t="s">
        <v>8313</v>
      </c>
      <c r="S2912" s="14">
        <f t="shared" si="228"/>
        <v>42107.841284722221</v>
      </c>
      <c r="T2912" s="14">
        <f t="shared" si="229"/>
        <v>42058.792476851857</v>
      </c>
      <c r="U2912">
        <f t="shared" si="225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0" t="s">
        <v>8312</v>
      </c>
      <c r="R2913" t="s">
        <v>8313</v>
      </c>
      <c r="S2913" s="14">
        <f t="shared" si="228"/>
        <v>42142.768819444449</v>
      </c>
      <c r="T2913" s="14">
        <f t="shared" si="229"/>
        <v>41877.886620370373</v>
      </c>
      <c r="U2913">
        <f t="shared" si="225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0" t="s">
        <v>8312</v>
      </c>
      <c r="R2914" t="s">
        <v>8313</v>
      </c>
      <c r="S2914" s="14">
        <f t="shared" si="228"/>
        <v>42354.131643518514</v>
      </c>
      <c r="T2914" s="14">
        <f t="shared" si="229"/>
        <v>41854.602650462963</v>
      </c>
      <c r="U2914">
        <f t="shared" si="225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0" t="s">
        <v>8312</v>
      </c>
      <c r="R2915" t="s">
        <v>8313</v>
      </c>
      <c r="S2915" s="14">
        <f t="shared" si="228"/>
        <v>41828.922905092593</v>
      </c>
      <c r="T2915" s="14">
        <f t="shared" si="229"/>
        <v>42013.15253472222</v>
      </c>
      <c r="U2915">
        <f t="shared" si="225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0" t="s">
        <v>8312</v>
      </c>
      <c r="R2916" t="s">
        <v>8313</v>
      </c>
      <c r="S2916" s="14">
        <f t="shared" si="228"/>
        <v>42017.907337962963</v>
      </c>
      <c r="T2916" s="14">
        <f t="shared" si="229"/>
        <v>42103.556828703702</v>
      </c>
      <c r="U2916">
        <f t="shared" si="225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0" t="s">
        <v>8312</v>
      </c>
      <c r="R2917" t="s">
        <v>8313</v>
      </c>
      <c r="S2917" s="14">
        <f t="shared" si="228"/>
        <v>42415.398032407407</v>
      </c>
      <c r="T2917" s="14">
        <f t="shared" si="229"/>
        <v>41863.584120370368</v>
      </c>
      <c r="U2917">
        <f t="shared" si="225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0" t="s">
        <v>8312</v>
      </c>
      <c r="R2918" t="s">
        <v>8313</v>
      </c>
      <c r="S2918" s="14">
        <f t="shared" si="228"/>
        <v>41755.476724537039</v>
      </c>
      <c r="T2918" s="14">
        <f t="shared" si="229"/>
        <v>42044.765960648147</v>
      </c>
      <c r="U2918">
        <f t="shared" si="225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0" t="s">
        <v>8312</v>
      </c>
      <c r="R2919" t="s">
        <v>8313</v>
      </c>
      <c r="S2919" s="14">
        <f t="shared" si="228"/>
        <v>42245.234340277777</v>
      </c>
      <c r="T2919" s="14">
        <f t="shared" si="229"/>
        <v>41806.669317129628</v>
      </c>
      <c r="U2919">
        <f t="shared" si="225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0" t="s">
        <v>8312</v>
      </c>
      <c r="R2920" t="s">
        <v>8313</v>
      </c>
      <c r="S2920" s="14">
        <f t="shared" si="228"/>
        <v>42278.629710648151</v>
      </c>
      <c r="T2920" s="14">
        <f t="shared" si="229"/>
        <v>42403.998217592598</v>
      </c>
      <c r="U2920">
        <f t="shared" si="225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0" t="s">
        <v>8312</v>
      </c>
      <c r="R2921" t="s">
        <v>8313</v>
      </c>
      <c r="S2921" s="14">
        <f t="shared" si="228"/>
        <v>41826.61954861111</v>
      </c>
      <c r="T2921" s="14">
        <f t="shared" si="229"/>
        <v>41754.564328703702</v>
      </c>
      <c r="U2921">
        <f t="shared" si="225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0" t="s">
        <v>8312</v>
      </c>
      <c r="R2922" t="s">
        <v>8313</v>
      </c>
      <c r="S2922" s="14">
        <f t="shared" si="228"/>
        <v>42058.792476851857</v>
      </c>
      <c r="T2922" s="14">
        <f t="shared" si="229"/>
        <v>41815.815046296295</v>
      </c>
      <c r="U2922">
        <f t="shared" si="225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0" t="s">
        <v>8312</v>
      </c>
      <c r="R2923" t="s">
        <v>8327</v>
      </c>
      <c r="S2923" s="14">
        <f t="shared" si="228"/>
        <v>41877.886620370373</v>
      </c>
      <c r="T2923" s="14">
        <f t="shared" si="229"/>
        <v>41872.291238425925</v>
      </c>
      <c r="U2923">
        <f t="shared" si="225"/>
        <v>2014</v>
      </c>
    </row>
    <row r="2924" spans="1:21" ht="60" hidden="1" x14ac:dyDescent="0.25">
      <c r="A2924">
        <v>3883</v>
      </c>
      <c r="B2924" s="3" t="s">
        <v>3880</v>
      </c>
      <c r="C2924" s="3" t="s">
        <v>7992</v>
      </c>
      <c r="D2924" s="6">
        <v>15000</v>
      </c>
      <c r="E2924" s="8">
        <v>0</v>
      </c>
      <c r="F2924" t="s">
        <v>8219</v>
      </c>
      <c r="G2924" t="s">
        <v>8224</v>
      </c>
      <c r="H2924" t="s">
        <v>8246</v>
      </c>
      <c r="I2924">
        <v>1409668069</v>
      </c>
      <c r="J2924">
        <v>1407076069</v>
      </c>
      <c r="K2924" t="b">
        <v>0</v>
      </c>
      <c r="L2924">
        <v>0</v>
      </c>
      <c r="M2924" t="b">
        <v>0</v>
      </c>
      <c r="N2924" t="s">
        <v>8303</v>
      </c>
      <c r="O2924">
        <f t="shared" ref="O2924:O2987" si="230">ROUND(E2924/D2924*100,0)</f>
        <v>0</v>
      </c>
      <c r="P2924">
        <f t="shared" ref="P2924:P2987" si="231">IFERROR(ROUND(E2924/L2924,2),0)</f>
        <v>0</v>
      </c>
      <c r="Q2924" s="10" t="s">
        <v>8312</v>
      </c>
      <c r="R2924" t="s">
        <v>8327</v>
      </c>
      <c r="S2924" s="14">
        <f t="shared" ref="S2924:S2987" si="232">(((J2924/60)/60)/24)+DATE(1970,1,1)</f>
        <v>41854.602650462963</v>
      </c>
      <c r="T2924" s="14">
        <f t="shared" ref="T2924:T2987" si="233">(((J2934/60)/60)/24)+DATE(1970,1,1)</f>
        <v>42025.164780092593</v>
      </c>
      <c r="U2924">
        <f t="shared" si="225"/>
        <v>2014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0" t="s">
        <v>8312</v>
      </c>
      <c r="R2925" t="s">
        <v>8327</v>
      </c>
      <c r="S2925" s="14">
        <f t="shared" si="232"/>
        <v>42013.15253472222</v>
      </c>
      <c r="T2925" s="14">
        <f t="shared" si="233"/>
        <v>42495.956631944442</v>
      </c>
      <c r="U2925">
        <f t="shared" si="225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0" t="s">
        <v>8312</v>
      </c>
      <c r="R2926" t="s">
        <v>8327</v>
      </c>
      <c r="S2926" s="14">
        <f t="shared" si="232"/>
        <v>42103.556828703702</v>
      </c>
      <c r="T2926" s="14">
        <f t="shared" si="233"/>
        <v>41775.636157407411</v>
      </c>
      <c r="U2926">
        <f t="shared" si="225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0" t="s">
        <v>8312</v>
      </c>
      <c r="R2927" t="s">
        <v>8327</v>
      </c>
      <c r="S2927" s="14">
        <f t="shared" si="232"/>
        <v>41863.584120370368</v>
      </c>
      <c r="T2927" s="14">
        <f t="shared" si="233"/>
        <v>42553.583425925928</v>
      </c>
      <c r="U2927">
        <f t="shared" si="225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0" t="s">
        <v>8312</v>
      </c>
      <c r="R2928" t="s">
        <v>8327</v>
      </c>
      <c r="S2928" s="14">
        <f t="shared" si="232"/>
        <v>42044.765960648147</v>
      </c>
      <c r="T2928" s="14">
        <f t="shared" si="233"/>
        <v>41912.650729166664</v>
      </c>
      <c r="U2928">
        <f t="shared" si="225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0" t="s">
        <v>8312</v>
      </c>
      <c r="R2929" t="s">
        <v>8327</v>
      </c>
      <c r="S2929" s="14">
        <f t="shared" si="232"/>
        <v>41806.669317129628</v>
      </c>
      <c r="T2929" s="14">
        <f t="shared" si="233"/>
        <v>41999.861064814817</v>
      </c>
      <c r="U2929">
        <f t="shared" si="225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0" t="s">
        <v>8312</v>
      </c>
      <c r="R2930" t="s">
        <v>8327</v>
      </c>
      <c r="S2930" s="14">
        <f t="shared" si="232"/>
        <v>42403.998217592598</v>
      </c>
      <c r="T2930" s="14">
        <f t="shared" si="233"/>
        <v>42004.703865740739</v>
      </c>
      <c r="U2930">
        <f t="shared" si="225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0" t="s">
        <v>8312</v>
      </c>
      <c r="R2931" t="s">
        <v>8327</v>
      </c>
      <c r="S2931" s="14">
        <f t="shared" si="232"/>
        <v>41754.564328703702</v>
      </c>
      <c r="T2931" s="14">
        <f t="shared" si="233"/>
        <v>41845.809166666666</v>
      </c>
      <c r="U2931">
        <f t="shared" si="225"/>
        <v>2014</v>
      </c>
    </row>
    <row r="2932" spans="1:21" ht="60" hidden="1" x14ac:dyDescent="0.25">
      <c r="A2932">
        <v>3880</v>
      </c>
      <c r="B2932" s="3" t="s">
        <v>3877</v>
      </c>
      <c r="C2932" s="3" t="s">
        <v>7989</v>
      </c>
      <c r="D2932" s="6">
        <v>7500</v>
      </c>
      <c r="E2932" s="8">
        <v>980</v>
      </c>
      <c r="F2932" t="s">
        <v>8219</v>
      </c>
      <c r="G2932" t="s">
        <v>8224</v>
      </c>
      <c r="H2932" t="s">
        <v>8246</v>
      </c>
      <c r="I2932">
        <v>1406761200</v>
      </c>
      <c r="J2932">
        <v>1403724820</v>
      </c>
      <c r="K2932" t="b">
        <v>0</v>
      </c>
      <c r="L2932">
        <v>17</v>
      </c>
      <c r="M2932" t="b">
        <v>0</v>
      </c>
      <c r="N2932" t="s">
        <v>8303</v>
      </c>
      <c r="O2932">
        <f t="shared" si="230"/>
        <v>13</v>
      </c>
      <c r="P2932">
        <f t="shared" si="231"/>
        <v>57.65</v>
      </c>
      <c r="Q2932" s="10" t="s">
        <v>8312</v>
      </c>
      <c r="R2932" t="s">
        <v>8327</v>
      </c>
      <c r="S2932" s="14">
        <f t="shared" si="232"/>
        <v>41815.815046296295</v>
      </c>
      <c r="T2932" s="14">
        <f t="shared" si="233"/>
        <v>41982.773356481484</v>
      </c>
      <c r="U2932">
        <f t="shared" si="225"/>
        <v>2014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0" t="s">
        <v>8312</v>
      </c>
      <c r="R2933" t="s">
        <v>8327</v>
      </c>
      <c r="S2933" s="14">
        <f t="shared" si="232"/>
        <v>41872.291238425925</v>
      </c>
      <c r="T2933" s="14">
        <f t="shared" si="233"/>
        <v>42034.960127314815</v>
      </c>
      <c r="U2933">
        <f t="shared" si="225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0" t="s">
        <v>8312</v>
      </c>
      <c r="R2934" t="s">
        <v>8327</v>
      </c>
      <c r="S2934" s="14">
        <f t="shared" si="232"/>
        <v>42025.164780092593</v>
      </c>
      <c r="T2934" s="14">
        <f t="shared" si="233"/>
        <v>42334.803923611107</v>
      </c>
      <c r="U2934">
        <f t="shared" si="225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0" t="s">
        <v>8312</v>
      </c>
      <c r="R2935" t="s">
        <v>8327</v>
      </c>
      <c r="S2935" s="14">
        <f t="shared" si="232"/>
        <v>42495.956631944442</v>
      </c>
      <c r="T2935" s="14">
        <f t="shared" si="233"/>
        <v>42077.129398148143</v>
      </c>
      <c r="U2935">
        <f t="shared" si="225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0" t="s">
        <v>8312</v>
      </c>
      <c r="R2936" t="s">
        <v>8327</v>
      </c>
      <c r="S2936" s="14">
        <f t="shared" si="232"/>
        <v>41775.636157407411</v>
      </c>
      <c r="T2936" s="14">
        <f t="shared" si="233"/>
        <v>42132.9143287037</v>
      </c>
      <c r="U2936">
        <f t="shared" si="225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0" t="s">
        <v>8312</v>
      </c>
      <c r="R2937" t="s">
        <v>8327</v>
      </c>
      <c r="S2937" s="14">
        <f t="shared" si="232"/>
        <v>42553.583425925928</v>
      </c>
      <c r="T2937" s="14">
        <f t="shared" si="233"/>
        <v>42118.139583333337</v>
      </c>
      <c r="U2937">
        <f t="shared" si="225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0" t="s">
        <v>8312</v>
      </c>
      <c r="R2938" t="s">
        <v>8327</v>
      </c>
      <c r="S2938" s="14">
        <f t="shared" si="232"/>
        <v>41912.650729166664</v>
      </c>
      <c r="T2938" s="14">
        <f t="shared" si="233"/>
        <v>42567.531157407408</v>
      </c>
      <c r="U2938">
        <f t="shared" si="225"/>
        <v>2014</v>
      </c>
    </row>
    <row r="2939" spans="1:21" ht="45" hidden="1" x14ac:dyDescent="0.25">
      <c r="A2939">
        <v>3879</v>
      </c>
      <c r="B2939" s="3" t="s">
        <v>3876</v>
      </c>
      <c r="C2939" s="3" t="s">
        <v>7988</v>
      </c>
      <c r="D2939" s="6">
        <v>15000</v>
      </c>
      <c r="E2939" s="8">
        <v>0</v>
      </c>
      <c r="F2939" t="s">
        <v>8219</v>
      </c>
      <c r="G2939" t="s">
        <v>8224</v>
      </c>
      <c r="H2939" t="s">
        <v>8246</v>
      </c>
      <c r="I2939">
        <v>1422218396</v>
      </c>
      <c r="J2939">
        <v>1419626396</v>
      </c>
      <c r="K2939" t="b">
        <v>0</v>
      </c>
      <c r="L2939">
        <v>0</v>
      </c>
      <c r="M2939" t="b">
        <v>0</v>
      </c>
      <c r="N2939" t="s">
        <v>8303</v>
      </c>
      <c r="O2939">
        <f t="shared" si="230"/>
        <v>0</v>
      </c>
      <c r="P2939">
        <f t="shared" si="231"/>
        <v>0</v>
      </c>
      <c r="Q2939" s="10" t="s">
        <v>8312</v>
      </c>
      <c r="R2939" t="s">
        <v>8327</v>
      </c>
      <c r="S2939" s="14">
        <f t="shared" si="232"/>
        <v>41999.861064814817</v>
      </c>
      <c r="T2939" s="14">
        <f t="shared" si="233"/>
        <v>42649.562118055561</v>
      </c>
      <c r="U2939">
        <f t="shared" si="225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0" t="s">
        <v>8312</v>
      </c>
      <c r="R2940" t="s">
        <v>8327</v>
      </c>
      <c r="S2940" s="14">
        <f t="shared" si="232"/>
        <v>42004.703865740739</v>
      </c>
      <c r="T2940" s="14">
        <f t="shared" si="233"/>
        <v>42097.649224537032</v>
      </c>
      <c r="U2940">
        <f t="shared" si="225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0" t="s">
        <v>8312</v>
      </c>
      <c r="R2941" t="s">
        <v>8327</v>
      </c>
      <c r="S2941" s="14">
        <f t="shared" si="232"/>
        <v>41845.809166666666</v>
      </c>
      <c r="T2941" s="14">
        <f t="shared" si="233"/>
        <v>42297.823113425926</v>
      </c>
      <c r="U2941">
        <f t="shared" si="225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0" t="s">
        <v>8312</v>
      </c>
      <c r="R2942" t="s">
        <v>8327</v>
      </c>
      <c r="S2942" s="14">
        <f t="shared" si="232"/>
        <v>41982.773356481484</v>
      </c>
      <c r="T2942" s="14">
        <f t="shared" si="233"/>
        <v>42362.36518518519</v>
      </c>
      <c r="U2942">
        <f t="shared" si="225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0" t="s">
        <v>8312</v>
      </c>
      <c r="R2943" t="s">
        <v>8320</v>
      </c>
      <c r="S2943" s="14">
        <f t="shared" si="232"/>
        <v>42034.960127314815</v>
      </c>
      <c r="T2943" s="14">
        <f t="shared" si="233"/>
        <v>41872.802928240737</v>
      </c>
      <c r="U2943">
        <f t="shared" si="225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0" t="s">
        <v>8312</v>
      </c>
      <c r="R2944" t="s">
        <v>8320</v>
      </c>
      <c r="S2944" s="14">
        <f t="shared" si="232"/>
        <v>42334.803923611107</v>
      </c>
      <c r="T2944" s="14">
        <f t="shared" si="233"/>
        <v>42628.690266203703</v>
      </c>
      <c r="U2944">
        <f t="shared" si="225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0" t="s">
        <v>8312</v>
      </c>
      <c r="R2945" t="s">
        <v>8320</v>
      </c>
      <c r="S2945" s="14">
        <f t="shared" si="232"/>
        <v>42077.129398148143</v>
      </c>
      <c r="T2945" s="14">
        <f t="shared" si="233"/>
        <v>42255.791909722218</v>
      </c>
      <c r="U2945">
        <f t="shared" si="225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0" t="s">
        <v>8312</v>
      </c>
      <c r="R2946" t="s">
        <v>8320</v>
      </c>
      <c r="S2946" s="14">
        <f t="shared" si="232"/>
        <v>42132.9143287037</v>
      </c>
      <c r="T2946" s="14">
        <f t="shared" si="233"/>
        <v>42790.583368055552</v>
      </c>
      <c r="U2946">
        <f t="shared" si="225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8312</v>
      </c>
      <c r="R2947" t="s">
        <v>8320</v>
      </c>
      <c r="S2947" s="14">
        <f t="shared" si="232"/>
        <v>42118.139583333337</v>
      </c>
      <c r="T2947" s="14">
        <f t="shared" si="233"/>
        <v>42141.741307870368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8312</v>
      </c>
      <c r="R2948" t="s">
        <v>8320</v>
      </c>
      <c r="S2948" s="14">
        <f t="shared" si="232"/>
        <v>42567.531157407408</v>
      </c>
      <c r="T2948" s="14">
        <f t="shared" si="233"/>
        <v>42464.958912037036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8312</v>
      </c>
      <c r="R2949" t="s">
        <v>8320</v>
      </c>
      <c r="S2949" s="14">
        <f t="shared" si="232"/>
        <v>42649.562118055561</v>
      </c>
      <c r="T2949" s="14">
        <f t="shared" si="233"/>
        <v>42031.011249999996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8312</v>
      </c>
      <c r="R2950" t="s">
        <v>8320</v>
      </c>
      <c r="S2950" s="14">
        <f t="shared" si="232"/>
        <v>42097.649224537032</v>
      </c>
      <c r="T2950" s="14">
        <f t="shared" si="233"/>
        <v>42438.779131944444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8312</v>
      </c>
      <c r="R2951" t="s">
        <v>8320</v>
      </c>
      <c r="S2951" s="14">
        <f t="shared" si="232"/>
        <v>42297.823113425926</v>
      </c>
      <c r="T2951" s="14">
        <f t="shared" si="233"/>
        <v>42498.008391203708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8312</v>
      </c>
      <c r="R2952" t="s">
        <v>8320</v>
      </c>
      <c r="S2952" s="14">
        <f t="shared" si="232"/>
        <v>42362.36518518519</v>
      </c>
      <c r="T2952" s="14">
        <f t="shared" si="233"/>
        <v>41863.757210648146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8312</v>
      </c>
      <c r="R2953" t="s">
        <v>8320</v>
      </c>
      <c r="S2953" s="14">
        <f t="shared" si="232"/>
        <v>41872.802928240737</v>
      </c>
      <c r="T2953" s="14">
        <f t="shared" si="233"/>
        <v>42061.212488425925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8312</v>
      </c>
      <c r="R2954" t="s">
        <v>8320</v>
      </c>
      <c r="S2954" s="14">
        <f t="shared" si="232"/>
        <v>42628.690266203703</v>
      </c>
      <c r="T2954" s="14">
        <f t="shared" si="233"/>
        <v>42036.24428240741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8312</v>
      </c>
      <c r="R2955" t="s">
        <v>8320</v>
      </c>
      <c r="S2955" s="14">
        <f t="shared" si="232"/>
        <v>42255.791909722218</v>
      </c>
      <c r="T2955" s="14">
        <f t="shared" si="233"/>
        <v>42157.470185185186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8312</v>
      </c>
      <c r="R2956" t="s">
        <v>8320</v>
      </c>
      <c r="S2956" s="14">
        <f t="shared" si="232"/>
        <v>42790.583368055552</v>
      </c>
      <c r="T2956" s="14">
        <f t="shared" si="233"/>
        <v>41827.909942129627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8312</v>
      </c>
      <c r="R2957" t="s">
        <v>8320</v>
      </c>
      <c r="S2957" s="14">
        <f t="shared" si="232"/>
        <v>42141.741307870368</v>
      </c>
      <c r="T2957" s="14">
        <f t="shared" si="233"/>
        <v>42162.729548611111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8312</v>
      </c>
      <c r="R2958" t="s">
        <v>8320</v>
      </c>
      <c r="S2958" s="14">
        <f t="shared" si="232"/>
        <v>42464.958912037036</v>
      </c>
      <c r="T2958" s="14">
        <f t="shared" si="233"/>
        <v>42233.738564814819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8312</v>
      </c>
      <c r="R2959" t="s">
        <v>8320</v>
      </c>
      <c r="S2959" s="14">
        <f t="shared" si="232"/>
        <v>42031.011249999996</v>
      </c>
      <c r="T2959" s="14">
        <f t="shared" si="233"/>
        <v>42042.197824074072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8312</v>
      </c>
      <c r="R2960" t="s">
        <v>8320</v>
      </c>
      <c r="S2960" s="14">
        <f t="shared" si="232"/>
        <v>42438.779131944444</v>
      </c>
      <c r="T2960" s="14">
        <f t="shared" si="233"/>
        <v>42585.523842592593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8312</v>
      </c>
      <c r="R2961" t="s">
        <v>8320</v>
      </c>
      <c r="S2961" s="14">
        <f t="shared" si="232"/>
        <v>42498.008391203708</v>
      </c>
      <c r="T2961" s="14">
        <f t="shared" si="233"/>
        <v>42097.786493055552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8312</v>
      </c>
      <c r="R2962" t="s">
        <v>8320</v>
      </c>
      <c r="S2962" s="14">
        <f t="shared" si="232"/>
        <v>41863.757210648146</v>
      </c>
      <c r="T2962" s="14">
        <f t="shared" si="233"/>
        <v>41808.669571759259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8312</v>
      </c>
      <c r="R2963" t="s">
        <v>8313</v>
      </c>
      <c r="S2963" s="14">
        <f t="shared" si="232"/>
        <v>42061.212488425925</v>
      </c>
      <c r="T2963" s="14">
        <f t="shared" si="233"/>
        <v>41852.658310185187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8312</v>
      </c>
      <c r="R2964" t="s">
        <v>8313</v>
      </c>
      <c r="S2964" s="14">
        <f t="shared" si="232"/>
        <v>42036.24428240741</v>
      </c>
      <c r="T2964" s="14">
        <f t="shared" si="233"/>
        <v>42694.110185185185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8312</v>
      </c>
      <c r="R2965" t="s">
        <v>8313</v>
      </c>
      <c r="S2965" s="14">
        <f t="shared" si="232"/>
        <v>42157.470185185186</v>
      </c>
      <c r="T2965" s="14">
        <f t="shared" si="233"/>
        <v>42341.818379629629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8312</v>
      </c>
      <c r="R2966" t="s">
        <v>8313</v>
      </c>
      <c r="S2966" s="14">
        <f t="shared" si="232"/>
        <v>41827.909942129627</v>
      </c>
      <c r="T2966" s="14">
        <f t="shared" si="233"/>
        <v>41880.061006944445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8312</v>
      </c>
      <c r="R2967" t="s">
        <v>8313</v>
      </c>
      <c r="S2967" s="14">
        <f t="shared" si="232"/>
        <v>42162.729548611111</v>
      </c>
      <c r="T2967" s="14">
        <f t="shared" si="233"/>
        <v>41941.683865740742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8312</v>
      </c>
      <c r="R2968" t="s">
        <v>8313</v>
      </c>
      <c r="S2968" s="14">
        <f t="shared" si="232"/>
        <v>42233.738564814819</v>
      </c>
      <c r="T2968" s="14">
        <f t="shared" si="233"/>
        <v>42425.730671296296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8312</v>
      </c>
      <c r="R2969" t="s">
        <v>8313</v>
      </c>
      <c r="S2969" s="14">
        <f t="shared" si="232"/>
        <v>42042.197824074072</v>
      </c>
      <c r="T2969" s="14">
        <f t="shared" si="233"/>
        <v>42026.88118055556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8312</v>
      </c>
      <c r="R2970" t="s">
        <v>8313</v>
      </c>
      <c r="S2970" s="14">
        <f t="shared" si="232"/>
        <v>42585.523842592593</v>
      </c>
      <c r="T2970" s="14">
        <f t="shared" si="233"/>
        <v>41922.640590277777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8312</v>
      </c>
      <c r="R2971" t="s">
        <v>8313</v>
      </c>
      <c r="S2971" s="14">
        <f t="shared" si="232"/>
        <v>42097.786493055552</v>
      </c>
      <c r="T2971" s="14">
        <f t="shared" si="233"/>
        <v>41993.824340277773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8312</v>
      </c>
      <c r="R2972" t="s">
        <v>8313</v>
      </c>
      <c r="S2972" s="14">
        <f t="shared" si="232"/>
        <v>41808.669571759259</v>
      </c>
      <c r="T2972" s="14">
        <f t="shared" si="233"/>
        <v>42219.915856481486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8312</v>
      </c>
      <c r="R2973" t="s">
        <v>8313</v>
      </c>
      <c r="S2973" s="14">
        <f t="shared" si="232"/>
        <v>41852.658310185187</v>
      </c>
      <c r="T2973" s="14">
        <f t="shared" si="233"/>
        <v>42225.559675925921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8312</v>
      </c>
      <c r="R2974" t="s">
        <v>8313</v>
      </c>
      <c r="S2974" s="14">
        <f t="shared" si="232"/>
        <v>42694.110185185185</v>
      </c>
      <c r="T2974" s="14">
        <f t="shared" si="233"/>
        <v>42381.686840277776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8312</v>
      </c>
      <c r="R2975" t="s">
        <v>8313</v>
      </c>
      <c r="S2975" s="14">
        <f t="shared" si="232"/>
        <v>42341.818379629629</v>
      </c>
      <c r="T2975" s="14">
        <f t="shared" si="233"/>
        <v>41894.632361111115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8312</v>
      </c>
      <c r="R2976" t="s">
        <v>8313</v>
      </c>
      <c r="S2976" s="14">
        <f t="shared" si="232"/>
        <v>41880.061006944445</v>
      </c>
      <c r="T2976" s="14">
        <f t="shared" si="233"/>
        <v>42576.278715277775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8312</v>
      </c>
      <c r="R2977" t="s">
        <v>8313</v>
      </c>
      <c r="S2977" s="14">
        <f t="shared" si="232"/>
        <v>41941.683865740742</v>
      </c>
      <c r="T2977" s="14">
        <f t="shared" si="233"/>
        <v>42654.973703703698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8312</v>
      </c>
      <c r="R2978" t="s">
        <v>8313</v>
      </c>
      <c r="S2978" s="14">
        <f t="shared" si="232"/>
        <v>42425.730671296296</v>
      </c>
      <c r="T2978" s="14">
        <f t="shared" si="233"/>
        <v>42431.500069444446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8312</v>
      </c>
      <c r="R2979" t="s">
        <v>8313</v>
      </c>
      <c r="S2979" s="14">
        <f t="shared" si="232"/>
        <v>42026.88118055556</v>
      </c>
      <c r="T2979" s="14">
        <f t="shared" si="233"/>
        <v>42627.307303240741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8312</v>
      </c>
      <c r="R2980" t="s">
        <v>8313</v>
      </c>
      <c r="S2980" s="14">
        <f t="shared" si="232"/>
        <v>41922.640590277777</v>
      </c>
      <c r="T2980" s="14">
        <f t="shared" si="233"/>
        <v>42511.362048611118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8312</v>
      </c>
      <c r="R2981" t="s">
        <v>8313</v>
      </c>
      <c r="S2981" s="14">
        <f t="shared" si="232"/>
        <v>41993.824340277773</v>
      </c>
      <c r="T2981" s="14">
        <f t="shared" si="233"/>
        <v>42337.02039351852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8312</v>
      </c>
      <c r="R2982" t="s">
        <v>8313</v>
      </c>
      <c r="S2982" s="14">
        <f t="shared" si="232"/>
        <v>42219.915856481486</v>
      </c>
      <c r="T2982" s="14">
        <f t="shared" si="233"/>
        <v>42341.57430555555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8312</v>
      </c>
      <c r="R2983" t="s">
        <v>8320</v>
      </c>
      <c r="S2983" s="14">
        <f t="shared" si="232"/>
        <v>42225.559675925921</v>
      </c>
      <c r="T2983" s="14">
        <f t="shared" si="233"/>
        <v>42740.837152777778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8312</v>
      </c>
      <c r="R2984" t="s">
        <v>8320</v>
      </c>
      <c r="S2984" s="14">
        <f t="shared" si="232"/>
        <v>42381.686840277776</v>
      </c>
      <c r="T2984" s="14">
        <f t="shared" si="233"/>
        <v>42622.767476851848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8312</v>
      </c>
      <c r="R2985" t="s">
        <v>8320</v>
      </c>
      <c r="S2985" s="14">
        <f t="shared" si="232"/>
        <v>41894.632361111115</v>
      </c>
      <c r="T2985" s="14">
        <f t="shared" si="233"/>
        <v>42390.838738425926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8312</v>
      </c>
      <c r="R2986" t="s">
        <v>8320</v>
      </c>
      <c r="S2986" s="14">
        <f t="shared" si="232"/>
        <v>42576.278715277775</v>
      </c>
      <c r="T2986" s="14">
        <f t="shared" si="233"/>
        <v>41885.478842592594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8312</v>
      </c>
      <c r="R2987" t="s">
        <v>8320</v>
      </c>
      <c r="S2987" s="14">
        <f t="shared" si="232"/>
        <v>42654.973703703698</v>
      </c>
      <c r="T2987" s="14">
        <f t="shared" si="233"/>
        <v>42724.665173611109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ref="O2988:O3051" si="235">ROUND(E2988/D2988*100,0)</f>
        <v>106</v>
      </c>
      <c r="P2988">
        <f t="shared" ref="P2988:P3051" si="236">IFERROR(ROUND(E2988/L2988,2),0)</f>
        <v>45.21</v>
      </c>
      <c r="Q2988" s="10" t="s">
        <v>8312</v>
      </c>
      <c r="R2988" t="s">
        <v>8320</v>
      </c>
      <c r="S2988" s="14">
        <f t="shared" ref="S2988:S3051" si="237">(((J2988/60)/60)/24)+DATE(1970,1,1)</f>
        <v>42431.500069444446</v>
      </c>
      <c r="T2988" s="14">
        <f t="shared" ref="T2988:T3051" si="238">(((J2998/60)/60)/24)+DATE(1970,1,1)</f>
        <v>42090.912500000006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0" t="s">
        <v>8312</v>
      </c>
      <c r="R2989" t="s">
        <v>8320</v>
      </c>
      <c r="S2989" s="14">
        <f t="shared" si="237"/>
        <v>42627.307303240741</v>
      </c>
      <c r="T2989" s="14">
        <f t="shared" si="238"/>
        <v>42775.733715277776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0" t="s">
        <v>8312</v>
      </c>
      <c r="R2990" t="s">
        <v>8320</v>
      </c>
      <c r="S2990" s="14">
        <f t="shared" si="237"/>
        <v>42511.362048611118</v>
      </c>
      <c r="T2990" s="14">
        <f t="shared" si="238"/>
        <v>41778.193622685183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0" t="s">
        <v>8312</v>
      </c>
      <c r="R2991" t="s">
        <v>8320</v>
      </c>
      <c r="S2991" s="14">
        <f t="shared" si="237"/>
        <v>42337.02039351852</v>
      </c>
      <c r="T2991" s="14">
        <f t="shared" si="238"/>
        <v>42780.740277777775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0" t="s">
        <v>8312</v>
      </c>
      <c r="R2992" t="s">
        <v>8320</v>
      </c>
      <c r="S2992" s="14">
        <f t="shared" si="237"/>
        <v>42341.57430555555</v>
      </c>
      <c r="T2992" s="14">
        <f t="shared" si="238"/>
        <v>42752.827199074076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0" t="s">
        <v>8312</v>
      </c>
      <c r="R2993" t="s">
        <v>8320</v>
      </c>
      <c r="S2993" s="14">
        <f t="shared" si="237"/>
        <v>42740.837152777778</v>
      </c>
      <c r="T2993" s="14">
        <f t="shared" si="238"/>
        <v>42534.895625000005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0" t="s">
        <v>8312</v>
      </c>
      <c r="R2994" t="s">
        <v>8320</v>
      </c>
      <c r="S2994" s="14">
        <f t="shared" si="237"/>
        <v>42622.767476851848</v>
      </c>
      <c r="T2994" s="14">
        <f t="shared" si="238"/>
        <v>41239.83625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0" t="s">
        <v>8312</v>
      </c>
      <c r="R2995" t="s">
        <v>8320</v>
      </c>
      <c r="S2995" s="14">
        <f t="shared" si="237"/>
        <v>42390.838738425926</v>
      </c>
      <c r="T2995" s="14">
        <f t="shared" si="238"/>
        <v>42398.849259259259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0" t="s">
        <v>8312</v>
      </c>
      <c r="R2996" t="s">
        <v>8320</v>
      </c>
      <c r="S2996" s="14">
        <f t="shared" si="237"/>
        <v>41885.478842592594</v>
      </c>
      <c r="T2996" s="14">
        <f t="shared" si="238"/>
        <v>41928.881064814814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0" t="s">
        <v>8312</v>
      </c>
      <c r="R2997" t="s">
        <v>8320</v>
      </c>
      <c r="S2997" s="14">
        <f t="shared" si="237"/>
        <v>42724.665173611109</v>
      </c>
      <c r="T2997" s="14">
        <f t="shared" si="238"/>
        <v>41888.674826388888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0" t="s">
        <v>8312</v>
      </c>
      <c r="R2998" t="s">
        <v>8320</v>
      </c>
      <c r="S2998" s="14">
        <f t="shared" si="237"/>
        <v>42090.912500000006</v>
      </c>
      <c r="T2998" s="14">
        <f t="shared" si="238"/>
        <v>41957.756840277783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0" t="s">
        <v>8312</v>
      </c>
      <c r="R2999" t="s">
        <v>8320</v>
      </c>
      <c r="S2999" s="14">
        <f t="shared" si="237"/>
        <v>42775.733715277776</v>
      </c>
      <c r="T2999" s="14">
        <f t="shared" si="238"/>
        <v>42098.216238425928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0" t="s">
        <v>8312</v>
      </c>
      <c r="R3000" t="s">
        <v>8320</v>
      </c>
      <c r="S3000" s="14">
        <f t="shared" si="237"/>
        <v>41778.193622685183</v>
      </c>
      <c r="T3000" s="14">
        <f t="shared" si="238"/>
        <v>42360.212025462963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0" t="s">
        <v>8312</v>
      </c>
      <c r="R3001" t="s">
        <v>8320</v>
      </c>
      <c r="S3001" s="14">
        <f t="shared" si="237"/>
        <v>42780.740277777775</v>
      </c>
      <c r="T3001" s="14">
        <f t="shared" si="238"/>
        <v>41939.569907407407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0" t="s">
        <v>8312</v>
      </c>
      <c r="R3002" t="s">
        <v>8320</v>
      </c>
      <c r="S3002" s="14">
        <f t="shared" si="237"/>
        <v>42752.827199074076</v>
      </c>
      <c r="T3002" s="14">
        <f t="shared" si="238"/>
        <v>41996.832395833335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0" t="s">
        <v>8312</v>
      </c>
      <c r="R3003" t="s">
        <v>8320</v>
      </c>
      <c r="S3003" s="14">
        <f t="shared" si="237"/>
        <v>42534.895625000005</v>
      </c>
      <c r="T3003" s="14">
        <f t="shared" si="238"/>
        <v>42334.468935185185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0" t="s">
        <v>8312</v>
      </c>
      <c r="R3004" t="s">
        <v>8320</v>
      </c>
      <c r="S3004" s="14">
        <f t="shared" si="237"/>
        <v>41239.83625</v>
      </c>
      <c r="T3004" s="14">
        <f t="shared" si="238"/>
        <v>42024.702893518523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0" t="s">
        <v>8312</v>
      </c>
      <c r="R3005" t="s">
        <v>8320</v>
      </c>
      <c r="S3005" s="14">
        <f t="shared" si="237"/>
        <v>42398.849259259259</v>
      </c>
      <c r="T3005" s="14">
        <f t="shared" si="238"/>
        <v>42146.836215277777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0" t="s">
        <v>8312</v>
      </c>
      <c r="R3006" t="s">
        <v>8320</v>
      </c>
      <c r="S3006" s="14">
        <f t="shared" si="237"/>
        <v>41928.881064814814</v>
      </c>
      <c r="T3006" s="14">
        <f t="shared" si="238"/>
        <v>41920.123611111114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0" t="s">
        <v>8312</v>
      </c>
      <c r="R3007" t="s">
        <v>8320</v>
      </c>
      <c r="S3007" s="14">
        <f t="shared" si="237"/>
        <v>41888.674826388888</v>
      </c>
      <c r="T3007" s="14">
        <f t="shared" si="238"/>
        <v>41785.72729166667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0" t="s">
        <v>8312</v>
      </c>
      <c r="R3008" t="s">
        <v>8320</v>
      </c>
      <c r="S3008" s="14">
        <f t="shared" si="237"/>
        <v>41957.756840277783</v>
      </c>
      <c r="T3008" s="14">
        <f t="shared" si="238"/>
        <v>41778.548055555555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0" t="s">
        <v>8312</v>
      </c>
      <c r="R3009" t="s">
        <v>8320</v>
      </c>
      <c r="S3009" s="14">
        <f t="shared" si="237"/>
        <v>42098.216238425928</v>
      </c>
      <c r="T3009" s="14">
        <f t="shared" si="238"/>
        <v>41841.850034722222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0" t="s">
        <v>8312</v>
      </c>
      <c r="R3010" t="s">
        <v>8320</v>
      </c>
      <c r="S3010" s="14">
        <f t="shared" si="237"/>
        <v>42360.212025462963</v>
      </c>
      <c r="T3010" s="14">
        <f t="shared" si="238"/>
        <v>42163.29833333334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8312</v>
      </c>
      <c r="R3011" t="s">
        <v>8320</v>
      </c>
      <c r="S3011" s="14">
        <f t="shared" si="237"/>
        <v>41939.569907407407</v>
      </c>
      <c r="T3011" s="14">
        <f t="shared" si="238"/>
        <v>41758.833564814813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8312</v>
      </c>
      <c r="R3012" t="s">
        <v>8320</v>
      </c>
      <c r="S3012" s="14">
        <f t="shared" si="237"/>
        <v>41996.832395833335</v>
      </c>
      <c r="T3012" s="14">
        <f t="shared" si="238"/>
        <v>42170.846446759257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8312</v>
      </c>
      <c r="R3013" t="s">
        <v>8320</v>
      </c>
      <c r="S3013" s="14">
        <f t="shared" si="237"/>
        <v>42334.468935185185</v>
      </c>
      <c r="T3013" s="14">
        <f t="shared" si="238"/>
        <v>42660.618854166663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8312</v>
      </c>
      <c r="R3014" t="s">
        <v>8320</v>
      </c>
      <c r="S3014" s="14">
        <f t="shared" si="237"/>
        <v>42024.702893518523</v>
      </c>
      <c r="T3014" s="14">
        <f t="shared" si="238"/>
        <v>42564.95380787037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8312</v>
      </c>
      <c r="R3015" t="s">
        <v>8320</v>
      </c>
      <c r="S3015" s="14">
        <f t="shared" si="237"/>
        <v>42146.836215277777</v>
      </c>
      <c r="T3015" s="14">
        <f t="shared" si="238"/>
        <v>42121.675763888896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8312</v>
      </c>
      <c r="R3016" t="s">
        <v>8320</v>
      </c>
      <c r="S3016" s="14">
        <f t="shared" si="237"/>
        <v>41920.123611111114</v>
      </c>
      <c r="T3016" s="14">
        <f t="shared" si="238"/>
        <v>41158.993923611109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8312</v>
      </c>
      <c r="R3017" t="s">
        <v>8320</v>
      </c>
      <c r="S3017" s="14">
        <f t="shared" si="237"/>
        <v>41785.72729166667</v>
      </c>
      <c r="T3017" s="14">
        <f t="shared" si="238"/>
        <v>41761.509409722225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8312</v>
      </c>
      <c r="R3018" t="s">
        <v>8320</v>
      </c>
      <c r="S3018" s="14">
        <f t="shared" si="237"/>
        <v>41778.548055555555</v>
      </c>
      <c r="T3018" s="14">
        <f t="shared" si="238"/>
        <v>42783.459398148145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8312</v>
      </c>
      <c r="R3019" t="s">
        <v>8320</v>
      </c>
      <c r="S3019" s="14">
        <f t="shared" si="237"/>
        <v>41841.850034722222</v>
      </c>
      <c r="T3019" s="14">
        <f t="shared" si="238"/>
        <v>42053.704293981486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8312</v>
      </c>
      <c r="R3020" t="s">
        <v>8320</v>
      </c>
      <c r="S3020" s="14">
        <f t="shared" si="237"/>
        <v>42163.29833333334</v>
      </c>
      <c r="T3020" s="14">
        <f t="shared" si="238"/>
        <v>42567.264178240745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8312</v>
      </c>
      <c r="R3021" t="s">
        <v>8320</v>
      </c>
      <c r="S3021" s="14">
        <f t="shared" si="237"/>
        <v>41758.833564814813</v>
      </c>
      <c r="T3021" s="14">
        <f t="shared" si="238"/>
        <v>41932.708877314813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8312</v>
      </c>
      <c r="R3022" t="s">
        <v>8320</v>
      </c>
      <c r="S3022" s="14">
        <f t="shared" si="237"/>
        <v>42170.846446759257</v>
      </c>
      <c r="T3022" s="14">
        <f t="shared" si="238"/>
        <v>42233.747349537036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8312</v>
      </c>
      <c r="R3023" t="s">
        <v>8320</v>
      </c>
      <c r="S3023" s="14">
        <f t="shared" si="237"/>
        <v>42660.618854166663</v>
      </c>
      <c r="T3023" s="14">
        <f t="shared" si="238"/>
        <v>42597.882488425923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8312</v>
      </c>
      <c r="R3024" t="s">
        <v>8320</v>
      </c>
      <c r="S3024" s="14">
        <f t="shared" si="237"/>
        <v>42564.95380787037</v>
      </c>
      <c r="T3024" s="14">
        <f t="shared" si="238"/>
        <v>42228.044664351852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8312</v>
      </c>
      <c r="R3025" t="s">
        <v>8320</v>
      </c>
      <c r="S3025" s="14">
        <f t="shared" si="237"/>
        <v>42121.675763888896</v>
      </c>
      <c r="T3025" s="14">
        <f t="shared" si="238"/>
        <v>42570.110243055555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8312</v>
      </c>
      <c r="R3026" t="s">
        <v>8320</v>
      </c>
      <c r="S3026" s="14">
        <f t="shared" si="237"/>
        <v>41158.993923611109</v>
      </c>
      <c r="T3026" s="14">
        <f t="shared" si="238"/>
        <v>42644.535358796296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8312</v>
      </c>
      <c r="R3027" t="s">
        <v>8320</v>
      </c>
      <c r="S3027" s="14">
        <f t="shared" si="237"/>
        <v>41761.509409722225</v>
      </c>
      <c r="T3027" s="14">
        <f t="shared" si="238"/>
        <v>41368.560289351852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8312</v>
      </c>
      <c r="R3028" t="s">
        <v>8320</v>
      </c>
      <c r="S3028" s="14">
        <f t="shared" si="237"/>
        <v>42783.459398148145</v>
      </c>
      <c r="T3028" s="14">
        <f t="shared" si="238"/>
        <v>41466.785231481481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8312</v>
      </c>
      <c r="R3029" t="s">
        <v>8320</v>
      </c>
      <c r="S3029" s="14">
        <f t="shared" si="237"/>
        <v>42053.704293981486</v>
      </c>
      <c r="T3029" s="14">
        <f t="shared" si="238"/>
        <v>40378.893206018518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8312</v>
      </c>
      <c r="R3030" t="s">
        <v>8320</v>
      </c>
      <c r="S3030" s="14">
        <f t="shared" si="237"/>
        <v>42567.264178240745</v>
      </c>
      <c r="T3030" s="14">
        <f t="shared" si="238"/>
        <v>42373.252280092594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8312</v>
      </c>
      <c r="R3031" t="s">
        <v>8320</v>
      </c>
      <c r="S3031" s="14">
        <f t="shared" si="237"/>
        <v>41932.708877314813</v>
      </c>
      <c r="T3031" s="14">
        <f t="shared" si="238"/>
        <v>41610.794421296298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8312</v>
      </c>
      <c r="R3032" t="s">
        <v>8320</v>
      </c>
      <c r="S3032" s="14">
        <f t="shared" si="237"/>
        <v>42233.747349537036</v>
      </c>
      <c r="T3032" s="14">
        <f t="shared" si="238"/>
        <v>42177.791909722218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8312</v>
      </c>
      <c r="R3033" t="s">
        <v>8320</v>
      </c>
      <c r="S3033" s="14">
        <f t="shared" si="237"/>
        <v>42597.882488425923</v>
      </c>
      <c r="T3033" s="14">
        <f t="shared" si="238"/>
        <v>42359.868611111116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8312</v>
      </c>
      <c r="R3034" t="s">
        <v>8320</v>
      </c>
      <c r="S3034" s="14">
        <f t="shared" si="237"/>
        <v>42228.044664351852</v>
      </c>
      <c r="T3034" s="14">
        <f t="shared" si="238"/>
        <v>42253.688043981485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8312</v>
      </c>
      <c r="R3035" t="s">
        <v>8320</v>
      </c>
      <c r="S3035" s="14">
        <f t="shared" si="237"/>
        <v>42570.110243055555</v>
      </c>
      <c r="T3035" s="14">
        <f t="shared" si="238"/>
        <v>42083.070590277777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8312</v>
      </c>
      <c r="R3036" t="s">
        <v>8320</v>
      </c>
      <c r="S3036" s="14">
        <f t="shared" si="237"/>
        <v>42644.535358796296</v>
      </c>
      <c r="T3036" s="14">
        <f t="shared" si="238"/>
        <v>42387.7268287037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8312</v>
      </c>
      <c r="R3037" t="s">
        <v>8320</v>
      </c>
      <c r="S3037" s="14">
        <f t="shared" si="237"/>
        <v>41368.560289351852</v>
      </c>
      <c r="T3037" s="14">
        <f t="shared" si="238"/>
        <v>41843.155729166669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8312</v>
      </c>
      <c r="R3038" t="s">
        <v>8320</v>
      </c>
      <c r="S3038" s="14">
        <f t="shared" si="237"/>
        <v>41466.785231481481</v>
      </c>
      <c r="T3038" s="14">
        <f t="shared" si="238"/>
        <v>41862.803078703706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8312</v>
      </c>
      <c r="R3039" t="s">
        <v>8320</v>
      </c>
      <c r="S3039" s="14">
        <f t="shared" si="237"/>
        <v>40378.893206018518</v>
      </c>
      <c r="T3039" s="14">
        <f t="shared" si="238"/>
        <v>42443.989050925928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8312</v>
      </c>
      <c r="R3040" t="s">
        <v>8320</v>
      </c>
      <c r="S3040" s="14">
        <f t="shared" si="237"/>
        <v>42373.252280092594</v>
      </c>
      <c r="T3040" s="14">
        <f t="shared" si="238"/>
        <v>41975.901180555549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8312</v>
      </c>
      <c r="R3041" t="s">
        <v>8320</v>
      </c>
      <c r="S3041" s="14">
        <f t="shared" si="237"/>
        <v>41610.794421296298</v>
      </c>
      <c r="T3041" s="14">
        <f t="shared" si="238"/>
        <v>42139.014525462961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8312</v>
      </c>
      <c r="R3042" t="s">
        <v>8320</v>
      </c>
      <c r="S3042" s="14">
        <f t="shared" si="237"/>
        <v>42177.791909722218</v>
      </c>
      <c r="T3042" s="14">
        <f t="shared" si="238"/>
        <v>42465.16851851852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8312</v>
      </c>
      <c r="R3043" t="s">
        <v>8320</v>
      </c>
      <c r="S3043" s="14">
        <f t="shared" si="237"/>
        <v>42359.868611111116</v>
      </c>
      <c r="T3043" s="14">
        <f t="shared" si="238"/>
        <v>42744.416030092587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8312</v>
      </c>
      <c r="R3044" t="s">
        <v>8320</v>
      </c>
      <c r="S3044" s="14">
        <f t="shared" si="237"/>
        <v>42253.688043981485</v>
      </c>
      <c r="T3044" s="14">
        <f t="shared" si="238"/>
        <v>42122.670069444444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8312</v>
      </c>
      <c r="R3045" t="s">
        <v>8320</v>
      </c>
      <c r="S3045" s="14">
        <f t="shared" si="237"/>
        <v>42083.070590277777</v>
      </c>
      <c r="T3045" s="14">
        <f t="shared" si="238"/>
        <v>41862.761724537035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8312</v>
      </c>
      <c r="R3046" t="s">
        <v>8320</v>
      </c>
      <c r="S3046" s="14">
        <f t="shared" si="237"/>
        <v>42387.7268287037</v>
      </c>
      <c r="T3046" s="14">
        <f t="shared" si="238"/>
        <v>42027.832800925928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8312</v>
      </c>
      <c r="R3047" t="s">
        <v>8320</v>
      </c>
      <c r="S3047" s="14">
        <f t="shared" si="237"/>
        <v>41843.155729166669</v>
      </c>
      <c r="T3047" s="14">
        <f t="shared" si="238"/>
        <v>41953.95821759259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8312</v>
      </c>
      <c r="R3048" t="s">
        <v>8320</v>
      </c>
      <c r="S3048" s="14">
        <f t="shared" si="237"/>
        <v>41862.803078703706</v>
      </c>
      <c r="T3048" s="14">
        <f t="shared" si="238"/>
        <v>41851.636388888888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8312</v>
      </c>
      <c r="R3049" t="s">
        <v>8320</v>
      </c>
      <c r="S3049" s="14">
        <f t="shared" si="237"/>
        <v>42443.989050925928</v>
      </c>
      <c r="T3049" s="14">
        <f t="shared" si="238"/>
        <v>42433.650590277779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8312</v>
      </c>
      <c r="R3050" t="s">
        <v>8320</v>
      </c>
      <c r="S3050" s="14">
        <f t="shared" si="237"/>
        <v>41975.901180555549</v>
      </c>
      <c r="T3050" s="14">
        <f t="shared" si="238"/>
        <v>42460.374305555553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8312</v>
      </c>
      <c r="R3051" t="s">
        <v>8320</v>
      </c>
      <c r="S3051" s="14">
        <f t="shared" si="237"/>
        <v>42139.014525462961</v>
      </c>
      <c r="T3051" s="14">
        <f t="shared" si="238"/>
        <v>41829.935717592591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ref="O3052:O3115" si="240">ROUND(E3052/D3052*100,0)</f>
        <v>106</v>
      </c>
      <c r="P3052">
        <f t="shared" ref="P3052:P3115" si="241">IFERROR(ROUND(E3052/L3052,2),0)</f>
        <v>70.67</v>
      </c>
      <c r="Q3052" s="10" t="s">
        <v>8312</v>
      </c>
      <c r="R3052" t="s">
        <v>8320</v>
      </c>
      <c r="S3052" s="14">
        <f t="shared" ref="S3052:S3115" si="242">(((J3052/60)/60)/24)+DATE(1970,1,1)</f>
        <v>42465.16851851852</v>
      </c>
      <c r="T3052" s="14">
        <f t="shared" ref="T3052:T3115" si="243">(((J3062/60)/60)/24)+DATE(1970,1,1)</f>
        <v>42245.274699074071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0" t="s">
        <v>8312</v>
      </c>
      <c r="R3053" t="s">
        <v>8320</v>
      </c>
      <c r="S3053" s="14">
        <f t="shared" si="242"/>
        <v>42744.416030092587</v>
      </c>
      <c r="T3053" s="14">
        <f t="shared" si="243"/>
        <v>41834.784120370372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10" t="s">
        <v>8312</v>
      </c>
      <c r="R3054" t="s">
        <v>8320</v>
      </c>
      <c r="S3054" s="14">
        <f t="shared" si="242"/>
        <v>42122.670069444444</v>
      </c>
      <c r="T3054" s="14">
        <f t="shared" si="243"/>
        <v>42248.535787037035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10" t="s">
        <v>8312</v>
      </c>
      <c r="R3055" t="s">
        <v>8320</v>
      </c>
      <c r="S3055" s="14">
        <f t="shared" si="242"/>
        <v>41862.761724537035</v>
      </c>
      <c r="T3055" s="14">
        <f t="shared" si="243"/>
        <v>42630.922893518517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s="10" t="s">
        <v>8312</v>
      </c>
      <c r="R3056" t="s">
        <v>8320</v>
      </c>
      <c r="S3056" s="14">
        <f t="shared" si="242"/>
        <v>42027.832800925928</v>
      </c>
      <c r="T3056" s="14">
        <f t="shared" si="243"/>
        <v>42299.130162037036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10" t="s">
        <v>8312</v>
      </c>
      <c r="R3057" t="s">
        <v>8320</v>
      </c>
      <c r="S3057" s="14">
        <f t="shared" si="242"/>
        <v>41953.95821759259</v>
      </c>
      <c r="T3057" s="14">
        <f t="shared" si="243"/>
        <v>41825.055231481485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s="10" t="s">
        <v>8312</v>
      </c>
      <c r="R3058" t="s">
        <v>8320</v>
      </c>
      <c r="S3058" s="14">
        <f t="shared" si="242"/>
        <v>41851.636388888888</v>
      </c>
      <c r="T3058" s="14">
        <f t="shared" si="243"/>
        <v>42531.228437500002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s="10" t="s">
        <v>8312</v>
      </c>
      <c r="R3059" t="s">
        <v>8320</v>
      </c>
      <c r="S3059" s="14">
        <f t="shared" si="242"/>
        <v>42433.650590277779</v>
      </c>
      <c r="T3059" s="14">
        <f t="shared" si="243"/>
        <v>42226.938414351855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0" t="s">
        <v>8312</v>
      </c>
      <c r="R3060" t="s">
        <v>8320</v>
      </c>
      <c r="S3060" s="14">
        <f t="shared" si="242"/>
        <v>42460.374305555553</v>
      </c>
      <c r="T3060" s="14">
        <f t="shared" si="243"/>
        <v>42263.691574074073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10" t="s">
        <v>8312</v>
      </c>
      <c r="R3061" t="s">
        <v>8320</v>
      </c>
      <c r="S3061" s="14">
        <f t="shared" si="242"/>
        <v>41829.935717592591</v>
      </c>
      <c r="T3061" s="14">
        <f t="shared" si="243"/>
        <v>41957.833726851852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10" t="s">
        <v>8312</v>
      </c>
      <c r="R3062" t="s">
        <v>8320</v>
      </c>
      <c r="S3062" s="14">
        <f t="shared" si="242"/>
        <v>42245.274699074071</v>
      </c>
      <c r="T3062" s="14">
        <f t="shared" si="243"/>
        <v>42690.733437499999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s="10" t="s">
        <v>8312</v>
      </c>
      <c r="R3063" t="s">
        <v>8320</v>
      </c>
      <c r="S3063" s="14">
        <f t="shared" si="242"/>
        <v>41834.784120370372</v>
      </c>
      <c r="T3063" s="14">
        <f t="shared" si="243"/>
        <v>42097.732418981483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10" t="s">
        <v>8312</v>
      </c>
      <c r="R3064" t="s">
        <v>8320</v>
      </c>
      <c r="S3064" s="14">
        <f t="shared" si="242"/>
        <v>42248.535787037035</v>
      </c>
      <c r="T3064" s="14">
        <f t="shared" si="243"/>
        <v>42658.690532407403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10" t="s">
        <v>8312</v>
      </c>
      <c r="R3065" t="s">
        <v>8320</v>
      </c>
      <c r="S3065" s="14">
        <f t="shared" si="242"/>
        <v>42630.922893518517</v>
      </c>
      <c r="T3065" s="14">
        <f t="shared" si="243"/>
        <v>42111.684027777781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10" t="s">
        <v>8312</v>
      </c>
      <c r="R3066" t="s">
        <v>8320</v>
      </c>
      <c r="S3066" s="14">
        <f t="shared" si="242"/>
        <v>42299.130162037036</v>
      </c>
      <c r="T3066" s="14">
        <f t="shared" si="243"/>
        <v>42409.571284722217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0" t="s">
        <v>8312</v>
      </c>
      <c r="R3067" t="s">
        <v>8320</v>
      </c>
      <c r="S3067" s="14">
        <f t="shared" si="242"/>
        <v>41825.055231481485</v>
      </c>
      <c r="T3067" s="14">
        <f t="shared" si="243"/>
        <v>42551.102314814809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0" t="s">
        <v>8312</v>
      </c>
      <c r="R3068" t="s">
        <v>8320</v>
      </c>
      <c r="S3068" s="14">
        <f t="shared" si="242"/>
        <v>42531.228437500002</v>
      </c>
      <c r="T3068" s="14">
        <f t="shared" si="243"/>
        <v>42226.651886574073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0" t="s">
        <v>8312</v>
      </c>
      <c r="R3069" t="s">
        <v>8320</v>
      </c>
      <c r="S3069" s="14">
        <f t="shared" si="242"/>
        <v>42226.938414351855</v>
      </c>
      <c r="T3069" s="14">
        <f t="shared" si="243"/>
        <v>42766.956921296296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0" t="s">
        <v>8312</v>
      </c>
      <c r="R3070" t="s">
        <v>8320</v>
      </c>
      <c r="S3070" s="14">
        <f t="shared" si="242"/>
        <v>42263.691574074073</v>
      </c>
      <c r="T3070" s="14">
        <f t="shared" si="243"/>
        <v>42031.138831018514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0" t="s">
        <v>8312</v>
      </c>
      <c r="R3071" t="s">
        <v>8320</v>
      </c>
      <c r="S3071" s="14">
        <f t="shared" si="242"/>
        <v>41957.833726851852</v>
      </c>
      <c r="T3071" s="14">
        <f t="shared" si="243"/>
        <v>42055.713368055556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0" t="s">
        <v>8312</v>
      </c>
      <c r="R3072" t="s">
        <v>8320</v>
      </c>
      <c r="S3072" s="14">
        <f t="shared" si="242"/>
        <v>42690.733437499999</v>
      </c>
      <c r="T3072" s="14">
        <f t="shared" si="243"/>
        <v>41940.028287037036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0" t="s">
        <v>8312</v>
      </c>
      <c r="R3073" t="s">
        <v>8320</v>
      </c>
      <c r="S3073" s="14">
        <f t="shared" si="242"/>
        <v>42097.732418981483</v>
      </c>
      <c r="T3073" s="14">
        <f t="shared" si="243"/>
        <v>42237.181608796294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0" t="s">
        <v>8312</v>
      </c>
      <c r="R3074" t="s">
        <v>8320</v>
      </c>
      <c r="S3074" s="14">
        <f t="shared" si="242"/>
        <v>42658.690532407403</v>
      </c>
      <c r="T3074" s="14">
        <f t="shared" si="243"/>
        <v>42293.922986111109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8312</v>
      </c>
      <c r="R3075" t="s">
        <v>8320</v>
      </c>
      <c r="S3075" s="14">
        <f t="shared" si="242"/>
        <v>42111.684027777781</v>
      </c>
      <c r="T3075" s="14">
        <f t="shared" si="243"/>
        <v>41853.563402777778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8312</v>
      </c>
      <c r="R3076" t="s">
        <v>8320</v>
      </c>
      <c r="S3076" s="14">
        <f t="shared" si="242"/>
        <v>42409.571284722217</v>
      </c>
      <c r="T3076" s="14">
        <f t="shared" si="243"/>
        <v>42100.723738425921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8312</v>
      </c>
      <c r="R3077" t="s">
        <v>8320</v>
      </c>
      <c r="S3077" s="14">
        <f t="shared" si="242"/>
        <v>42551.102314814809</v>
      </c>
      <c r="T3077" s="14">
        <f t="shared" si="243"/>
        <v>42246.883784722217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8312</v>
      </c>
      <c r="R3078" t="s">
        <v>8320</v>
      </c>
      <c r="S3078" s="14">
        <f t="shared" si="242"/>
        <v>42226.651886574073</v>
      </c>
      <c r="T3078" s="14">
        <f t="shared" si="243"/>
        <v>42173.67082175926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8312</v>
      </c>
      <c r="R3079" t="s">
        <v>8320</v>
      </c>
      <c r="S3079" s="14">
        <f t="shared" si="242"/>
        <v>42766.956921296296</v>
      </c>
      <c r="T3079" s="14">
        <f t="shared" si="243"/>
        <v>42665.150347222225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8312</v>
      </c>
      <c r="R3080" t="s">
        <v>8320</v>
      </c>
      <c r="S3080" s="14">
        <f t="shared" si="242"/>
        <v>42031.138831018514</v>
      </c>
      <c r="T3080" s="14">
        <f t="shared" si="243"/>
        <v>41981.57230324074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8312</v>
      </c>
      <c r="R3081" t="s">
        <v>8320</v>
      </c>
      <c r="S3081" s="14">
        <f t="shared" si="242"/>
        <v>42055.713368055556</v>
      </c>
      <c r="T3081" s="14">
        <f t="shared" si="243"/>
        <v>42528.542627314819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8312</v>
      </c>
      <c r="R3082" t="s">
        <v>8320</v>
      </c>
      <c r="S3082" s="14">
        <f t="shared" si="242"/>
        <v>41940.028287037036</v>
      </c>
      <c r="T3082" s="14">
        <f t="shared" si="243"/>
        <v>42065.818807870368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8312</v>
      </c>
      <c r="R3083" t="s">
        <v>8320</v>
      </c>
      <c r="S3083" s="14">
        <f t="shared" si="242"/>
        <v>42237.181608796294</v>
      </c>
      <c r="T3083" s="14">
        <f t="shared" si="243"/>
        <v>42566.948414351849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8312</v>
      </c>
      <c r="R3084" t="s">
        <v>8320</v>
      </c>
      <c r="S3084" s="14">
        <f t="shared" si="242"/>
        <v>42293.922986111109</v>
      </c>
      <c r="T3084" s="14">
        <f t="shared" si="243"/>
        <v>42255.619351851856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8312</v>
      </c>
      <c r="R3085" t="s">
        <v>8320</v>
      </c>
      <c r="S3085" s="14">
        <f t="shared" si="242"/>
        <v>41853.563402777778</v>
      </c>
      <c r="T3085" s="14">
        <f t="shared" si="243"/>
        <v>41760.909039351849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8312</v>
      </c>
      <c r="R3086" t="s">
        <v>8320</v>
      </c>
      <c r="S3086" s="14">
        <f t="shared" si="242"/>
        <v>42100.723738425921</v>
      </c>
      <c r="T3086" s="14">
        <f t="shared" si="243"/>
        <v>42207.795787037037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8312</v>
      </c>
      <c r="R3087" t="s">
        <v>8320</v>
      </c>
      <c r="S3087" s="14">
        <f t="shared" si="242"/>
        <v>42246.883784722217</v>
      </c>
      <c r="T3087" s="14">
        <f t="shared" si="243"/>
        <v>42523.025231481486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8312</v>
      </c>
      <c r="R3088" t="s">
        <v>8320</v>
      </c>
      <c r="S3088" s="14">
        <f t="shared" si="242"/>
        <v>42173.67082175926</v>
      </c>
      <c r="T3088" s="14">
        <f t="shared" si="243"/>
        <v>42114.825532407413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8312</v>
      </c>
      <c r="R3089" t="s">
        <v>8320</v>
      </c>
      <c r="S3089" s="14">
        <f t="shared" si="242"/>
        <v>42665.150347222225</v>
      </c>
      <c r="T3089" s="14">
        <f t="shared" si="243"/>
        <v>42629.503483796296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8312</v>
      </c>
      <c r="R3090" t="s">
        <v>8320</v>
      </c>
      <c r="S3090" s="14">
        <f t="shared" si="242"/>
        <v>41981.57230324074</v>
      </c>
      <c r="T3090" s="14">
        <f t="shared" si="243"/>
        <v>42359.792233796295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8312</v>
      </c>
      <c r="R3091" t="s">
        <v>8320</v>
      </c>
      <c r="S3091" s="14">
        <f t="shared" si="242"/>
        <v>42528.542627314819</v>
      </c>
      <c r="T3091" s="14">
        <f t="shared" si="243"/>
        <v>42382.189710648148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8312</v>
      </c>
      <c r="R3092" t="s">
        <v>8320</v>
      </c>
      <c r="S3092" s="14">
        <f t="shared" si="242"/>
        <v>42065.818807870368</v>
      </c>
      <c r="T3092" s="14">
        <f t="shared" si="243"/>
        <v>41902.622395833336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8312</v>
      </c>
      <c r="R3093" t="s">
        <v>8320</v>
      </c>
      <c r="S3093" s="14">
        <f t="shared" si="242"/>
        <v>42566.948414351849</v>
      </c>
      <c r="T3093" s="14">
        <f t="shared" si="243"/>
        <v>42171.383530092593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8312</v>
      </c>
      <c r="R3094" t="s">
        <v>8320</v>
      </c>
      <c r="S3094" s="14">
        <f t="shared" si="242"/>
        <v>42255.619351851856</v>
      </c>
      <c r="T3094" s="14">
        <f t="shared" si="243"/>
        <v>42555.340486111112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8312</v>
      </c>
      <c r="R3095" t="s">
        <v>8320</v>
      </c>
      <c r="S3095" s="14">
        <f t="shared" si="242"/>
        <v>41760.909039351849</v>
      </c>
      <c r="T3095" s="14">
        <f t="shared" si="243"/>
        <v>42107.156319444446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8312</v>
      </c>
      <c r="R3096" t="s">
        <v>8320</v>
      </c>
      <c r="S3096" s="14">
        <f t="shared" si="242"/>
        <v>42207.795787037037</v>
      </c>
      <c r="T3096" s="14">
        <f t="shared" si="243"/>
        <v>42006.908692129626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8312</v>
      </c>
      <c r="R3097" t="s">
        <v>8320</v>
      </c>
      <c r="S3097" s="14">
        <f t="shared" si="242"/>
        <v>42523.025231481486</v>
      </c>
      <c r="T3097" s="14">
        <f t="shared" si="243"/>
        <v>41876.718935185185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8312</v>
      </c>
      <c r="R3098" t="s">
        <v>8320</v>
      </c>
      <c r="S3098" s="14">
        <f t="shared" si="242"/>
        <v>42114.825532407413</v>
      </c>
      <c r="T3098" s="14">
        <f t="shared" si="243"/>
        <v>42241.429120370376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8312</v>
      </c>
      <c r="R3099" t="s">
        <v>8320</v>
      </c>
      <c r="S3099" s="14">
        <f t="shared" si="242"/>
        <v>42629.503483796296</v>
      </c>
      <c r="T3099" s="14">
        <f t="shared" si="243"/>
        <v>42128.814247685179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8312</v>
      </c>
      <c r="R3100" t="s">
        <v>8320</v>
      </c>
      <c r="S3100" s="14">
        <f t="shared" si="242"/>
        <v>42359.792233796295</v>
      </c>
      <c r="T3100" s="14">
        <f t="shared" si="243"/>
        <v>42062.680486111116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8312</v>
      </c>
      <c r="R3101" t="s">
        <v>8320</v>
      </c>
      <c r="S3101" s="14">
        <f t="shared" si="242"/>
        <v>42382.189710648148</v>
      </c>
      <c r="T3101" s="14">
        <f t="shared" si="243"/>
        <v>41844.125115740739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8312</v>
      </c>
      <c r="R3102" t="s">
        <v>8320</v>
      </c>
      <c r="S3102" s="14">
        <f t="shared" si="242"/>
        <v>41902.622395833336</v>
      </c>
      <c r="T3102" s="14">
        <f t="shared" si="243"/>
        <v>42745.031469907408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8312</v>
      </c>
      <c r="R3103" t="s">
        <v>8320</v>
      </c>
      <c r="S3103" s="14">
        <f t="shared" si="242"/>
        <v>42171.383530092593</v>
      </c>
      <c r="T3103" s="14">
        <f t="shared" si="243"/>
        <v>41885.595138888886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8312</v>
      </c>
      <c r="R3104" t="s">
        <v>8320</v>
      </c>
      <c r="S3104" s="14">
        <f t="shared" si="242"/>
        <v>42555.340486111112</v>
      </c>
      <c r="T3104" s="14">
        <f t="shared" si="243"/>
        <v>42615.121921296297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8312</v>
      </c>
      <c r="R3105" t="s">
        <v>8320</v>
      </c>
      <c r="S3105" s="14">
        <f t="shared" si="242"/>
        <v>42107.156319444446</v>
      </c>
      <c r="T3105" s="14">
        <f t="shared" si="243"/>
        <v>42081.731273148151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8312</v>
      </c>
      <c r="R3106" t="s">
        <v>8320</v>
      </c>
      <c r="S3106" s="14">
        <f t="shared" si="242"/>
        <v>42006.908692129626</v>
      </c>
      <c r="T3106" s="14">
        <f t="shared" si="243"/>
        <v>41843.632523148146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8312</v>
      </c>
      <c r="R3107" t="s">
        <v>8320</v>
      </c>
      <c r="S3107" s="14">
        <f t="shared" si="242"/>
        <v>41876.718935185185</v>
      </c>
      <c r="T3107" s="14">
        <f t="shared" si="243"/>
        <v>42496.447071759263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8312</v>
      </c>
      <c r="R3108" t="s">
        <v>8320</v>
      </c>
      <c r="S3108" s="14">
        <f t="shared" si="242"/>
        <v>42241.429120370376</v>
      </c>
      <c r="T3108" s="14">
        <f t="shared" si="243"/>
        <v>42081.515335648146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8312</v>
      </c>
      <c r="R3109" t="s">
        <v>8320</v>
      </c>
      <c r="S3109" s="14">
        <f t="shared" si="242"/>
        <v>42128.814247685179</v>
      </c>
      <c r="T3109" s="14">
        <f t="shared" si="243"/>
        <v>42509.374537037031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8312</v>
      </c>
      <c r="R3110" t="s">
        <v>8320</v>
      </c>
      <c r="S3110" s="14">
        <f t="shared" si="242"/>
        <v>42062.680486111116</v>
      </c>
      <c r="T3110" s="14">
        <f t="shared" si="243"/>
        <v>42534.649571759262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8312</v>
      </c>
      <c r="R3111" t="s">
        <v>8320</v>
      </c>
      <c r="S3111" s="14">
        <f t="shared" si="242"/>
        <v>41844.125115740739</v>
      </c>
      <c r="T3111" s="14">
        <f t="shared" si="243"/>
        <v>42060.04550925926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8312</v>
      </c>
      <c r="R3112" t="s">
        <v>8320</v>
      </c>
      <c r="S3112" s="14">
        <f t="shared" si="242"/>
        <v>42745.031469907408</v>
      </c>
      <c r="T3112" s="14">
        <f t="shared" si="243"/>
        <v>42435.942083333335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8312</v>
      </c>
      <c r="R3113" t="s">
        <v>8320</v>
      </c>
      <c r="S3113" s="14">
        <f t="shared" si="242"/>
        <v>41885.595138888886</v>
      </c>
      <c r="T3113" s="14">
        <f t="shared" si="243"/>
        <v>41848.679803240739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8312</v>
      </c>
      <c r="R3114" t="s">
        <v>8320</v>
      </c>
      <c r="S3114" s="14">
        <f t="shared" si="242"/>
        <v>42615.121921296297</v>
      </c>
      <c r="T3114" s="14">
        <f t="shared" si="243"/>
        <v>42678.932083333333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8312</v>
      </c>
      <c r="R3115" t="s">
        <v>8320</v>
      </c>
      <c r="S3115" s="14">
        <f t="shared" si="242"/>
        <v>42081.731273148151</v>
      </c>
      <c r="T3115" s="14">
        <f t="shared" si="243"/>
        <v>42530.993032407408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ref="O3116:O3179" si="245">ROUND(E3116/D3116*100,0)</f>
        <v>0</v>
      </c>
      <c r="P3116">
        <f t="shared" ref="P3116:P3179" si="246">IFERROR(ROUND(E3116/L3116,2),0)</f>
        <v>0</v>
      </c>
      <c r="Q3116" s="10" t="s">
        <v>8312</v>
      </c>
      <c r="R3116" t="s">
        <v>8320</v>
      </c>
      <c r="S3116" s="14">
        <f t="shared" ref="S3116:S3179" si="247">(((J3116/60)/60)/24)+DATE(1970,1,1)</f>
        <v>41843.632523148146</v>
      </c>
      <c r="T3116" s="14">
        <f t="shared" ref="T3116:T3179" si="248">(((J3126/60)/60)/24)+DATE(1970,1,1)</f>
        <v>41977.780104166668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0" t="s">
        <v>8312</v>
      </c>
      <c r="R3117" t="s">
        <v>8320</v>
      </c>
      <c r="S3117" s="14">
        <f t="shared" si="247"/>
        <v>42496.447071759263</v>
      </c>
      <c r="T3117" s="14">
        <f t="shared" si="248"/>
        <v>42346.20685185185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0" t="s">
        <v>8312</v>
      </c>
      <c r="R3118" t="s">
        <v>8320</v>
      </c>
      <c r="S3118" s="14">
        <f t="shared" si="247"/>
        <v>42081.515335648146</v>
      </c>
      <c r="T3118" s="14">
        <f t="shared" si="248"/>
        <v>42427.01807870371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0" t="s">
        <v>8312</v>
      </c>
      <c r="R3119" t="s">
        <v>8320</v>
      </c>
      <c r="S3119" s="14">
        <f t="shared" si="247"/>
        <v>42509.374537037031</v>
      </c>
      <c r="T3119" s="14">
        <f t="shared" si="248"/>
        <v>42034.856817129628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0" t="s">
        <v>8312</v>
      </c>
      <c r="R3120" t="s">
        <v>8320</v>
      </c>
      <c r="S3120" s="14">
        <f t="shared" si="247"/>
        <v>42534.649571759262</v>
      </c>
      <c r="T3120" s="14">
        <f t="shared" si="248"/>
        <v>42780.825706018513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0" t="s">
        <v>8312</v>
      </c>
      <c r="R3121" t="s">
        <v>8320</v>
      </c>
      <c r="S3121" s="14">
        <f t="shared" si="247"/>
        <v>42060.04550925926</v>
      </c>
      <c r="T3121" s="14">
        <f t="shared" si="248"/>
        <v>42803.842812499999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0" t="s">
        <v>8312</v>
      </c>
      <c r="R3122" t="s">
        <v>8320</v>
      </c>
      <c r="S3122" s="14">
        <f t="shared" si="247"/>
        <v>42435.942083333335</v>
      </c>
      <c r="T3122" s="14">
        <f t="shared" si="248"/>
        <v>42808.640231481477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0" t="s">
        <v>8312</v>
      </c>
      <c r="R3123" t="s">
        <v>8320</v>
      </c>
      <c r="S3123" s="14">
        <f t="shared" si="247"/>
        <v>41848.679803240739</v>
      </c>
      <c r="T3123" s="14">
        <f t="shared" si="248"/>
        <v>42803.579224537039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0" t="s">
        <v>8312</v>
      </c>
      <c r="R3124" t="s">
        <v>8320</v>
      </c>
      <c r="S3124" s="14">
        <f t="shared" si="247"/>
        <v>42678.932083333333</v>
      </c>
      <c r="T3124" s="14">
        <f t="shared" si="248"/>
        <v>42786.350231481483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0" t="s">
        <v>8312</v>
      </c>
      <c r="R3125" t="s">
        <v>8320</v>
      </c>
      <c r="S3125" s="14">
        <f t="shared" si="247"/>
        <v>42530.993032407408</v>
      </c>
      <c r="T3125" s="14">
        <f t="shared" si="248"/>
        <v>42788.565208333333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0" t="s">
        <v>8312</v>
      </c>
      <c r="R3126" t="s">
        <v>8320</v>
      </c>
      <c r="S3126" s="14">
        <f t="shared" si="247"/>
        <v>41977.780104166668</v>
      </c>
      <c r="T3126" s="14">
        <f t="shared" si="248"/>
        <v>42800.720127314817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0" t="s">
        <v>8312</v>
      </c>
      <c r="R3127" t="s">
        <v>8320</v>
      </c>
      <c r="S3127" s="14">
        <f t="shared" si="247"/>
        <v>42346.20685185185</v>
      </c>
      <c r="T3127" s="14">
        <f t="shared" si="248"/>
        <v>42807.151863425926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0" t="s">
        <v>8312</v>
      </c>
      <c r="R3128" t="s">
        <v>8320</v>
      </c>
      <c r="S3128" s="14">
        <f t="shared" si="247"/>
        <v>42427.01807870371</v>
      </c>
      <c r="T3128" s="14">
        <f t="shared" si="248"/>
        <v>42789.462430555555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0" t="s">
        <v>8312</v>
      </c>
      <c r="R3129" t="s">
        <v>8320</v>
      </c>
      <c r="S3129" s="14">
        <f t="shared" si="247"/>
        <v>42034.856817129628</v>
      </c>
      <c r="T3129" s="14">
        <f t="shared" si="248"/>
        <v>42807.885057870371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10" t="s">
        <v>8312</v>
      </c>
      <c r="R3130" t="s">
        <v>8313</v>
      </c>
      <c r="S3130" s="14">
        <f t="shared" si="247"/>
        <v>42780.825706018513</v>
      </c>
      <c r="T3130" s="14">
        <f t="shared" si="248"/>
        <v>42809.645914351851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0" t="s">
        <v>8312</v>
      </c>
      <c r="R3131" t="s">
        <v>8313</v>
      </c>
      <c r="S3131" s="14">
        <f t="shared" si="247"/>
        <v>42803.842812499999</v>
      </c>
      <c r="T3131" s="14">
        <f t="shared" si="248"/>
        <v>42785.270370370374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0" t="s">
        <v>8312</v>
      </c>
      <c r="R3132" t="s">
        <v>8313</v>
      </c>
      <c r="S3132" s="14">
        <f t="shared" si="247"/>
        <v>42808.640231481477</v>
      </c>
      <c r="T3132" s="14">
        <f t="shared" si="248"/>
        <v>42802.718784722223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0" t="s">
        <v>8312</v>
      </c>
      <c r="R3133" t="s">
        <v>8313</v>
      </c>
      <c r="S3133" s="14">
        <f t="shared" si="247"/>
        <v>42803.579224537039</v>
      </c>
      <c r="T3133" s="14">
        <f t="shared" si="248"/>
        <v>42800.753333333334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0" t="s">
        <v>8312</v>
      </c>
      <c r="R3134" t="s">
        <v>8313</v>
      </c>
      <c r="S3134" s="14">
        <f t="shared" si="247"/>
        <v>42786.350231481483</v>
      </c>
      <c r="T3134" s="14">
        <f t="shared" si="248"/>
        <v>42783.513182870374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0" t="s">
        <v>8312</v>
      </c>
      <c r="R3135" t="s">
        <v>8313</v>
      </c>
      <c r="S3135" s="14">
        <f t="shared" si="247"/>
        <v>42788.565208333333</v>
      </c>
      <c r="T3135" s="14">
        <f t="shared" si="248"/>
        <v>42808.358287037037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0" t="s">
        <v>8312</v>
      </c>
      <c r="R3136" t="s">
        <v>8313</v>
      </c>
      <c r="S3136" s="14">
        <f t="shared" si="247"/>
        <v>42800.720127314817</v>
      </c>
      <c r="T3136" s="14">
        <f t="shared" si="248"/>
        <v>42796.538275462968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0" t="s">
        <v>8312</v>
      </c>
      <c r="R3137" t="s">
        <v>8313</v>
      </c>
      <c r="S3137" s="14">
        <f t="shared" si="247"/>
        <v>42807.151863425926</v>
      </c>
      <c r="T3137" s="14">
        <f t="shared" si="248"/>
        <v>42762.040902777779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0" t="s">
        <v>8312</v>
      </c>
      <c r="R3138" t="s">
        <v>8313</v>
      </c>
      <c r="S3138" s="14">
        <f t="shared" si="247"/>
        <v>42789.462430555555</v>
      </c>
      <c r="T3138" s="14">
        <f t="shared" si="248"/>
        <v>42796.682476851856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8312</v>
      </c>
      <c r="R3139" t="s">
        <v>8313</v>
      </c>
      <c r="S3139" s="14">
        <f t="shared" si="247"/>
        <v>42807.885057870371</v>
      </c>
      <c r="T3139" s="14">
        <f t="shared" si="248"/>
        <v>41909.969386574077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8312</v>
      </c>
      <c r="R3140" t="s">
        <v>8313</v>
      </c>
      <c r="S3140" s="14">
        <f t="shared" si="247"/>
        <v>42809.645914351851</v>
      </c>
      <c r="T3140" s="14">
        <f t="shared" si="248"/>
        <v>41891.665324074071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8312</v>
      </c>
      <c r="R3141" t="s">
        <v>8313</v>
      </c>
      <c r="S3141" s="14">
        <f t="shared" si="247"/>
        <v>42785.270370370374</v>
      </c>
      <c r="T3141" s="14">
        <f t="shared" si="248"/>
        <v>41226.017361111109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8312</v>
      </c>
      <c r="R3142" t="s">
        <v>8313</v>
      </c>
      <c r="S3142" s="14">
        <f t="shared" si="247"/>
        <v>42802.718784722223</v>
      </c>
      <c r="T3142" s="14">
        <f t="shared" si="248"/>
        <v>40478.263923611114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8312</v>
      </c>
      <c r="R3143" t="s">
        <v>8313</v>
      </c>
      <c r="S3143" s="14">
        <f t="shared" si="247"/>
        <v>42800.753333333334</v>
      </c>
      <c r="T3143" s="14">
        <f t="shared" si="248"/>
        <v>41862.83997685185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8312</v>
      </c>
      <c r="R3144" t="s">
        <v>8313</v>
      </c>
      <c r="S3144" s="14">
        <f t="shared" si="247"/>
        <v>42783.513182870374</v>
      </c>
      <c r="T3144" s="14">
        <f t="shared" si="248"/>
        <v>41550.867673611108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8312</v>
      </c>
      <c r="R3145" t="s">
        <v>8313</v>
      </c>
      <c r="S3145" s="14">
        <f t="shared" si="247"/>
        <v>42808.358287037037</v>
      </c>
      <c r="T3145" s="14">
        <f t="shared" si="248"/>
        <v>40633.154363425929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8312</v>
      </c>
      <c r="R3146" t="s">
        <v>8313</v>
      </c>
      <c r="S3146" s="14">
        <f t="shared" si="247"/>
        <v>42796.538275462968</v>
      </c>
      <c r="T3146" s="14">
        <f t="shared" si="248"/>
        <v>40970.875671296293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8312</v>
      </c>
      <c r="R3147" t="s">
        <v>8313</v>
      </c>
      <c r="S3147" s="14">
        <f t="shared" si="247"/>
        <v>42762.040902777779</v>
      </c>
      <c r="T3147" s="14">
        <f t="shared" si="248"/>
        <v>41233.499131944445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8312</v>
      </c>
      <c r="R3148" t="s">
        <v>8313</v>
      </c>
      <c r="S3148" s="14">
        <f t="shared" si="247"/>
        <v>42796.682476851856</v>
      </c>
      <c r="T3148" s="14">
        <f t="shared" si="248"/>
        <v>41026.953055555554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8312</v>
      </c>
      <c r="R3149" t="s">
        <v>8313</v>
      </c>
      <c r="S3149" s="14">
        <f t="shared" si="247"/>
        <v>41909.969386574077</v>
      </c>
      <c r="T3149" s="14">
        <f t="shared" si="248"/>
        <v>41829.788252314815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8312</v>
      </c>
      <c r="R3150" t="s">
        <v>8313</v>
      </c>
      <c r="S3150" s="14">
        <f t="shared" si="247"/>
        <v>41891.665324074071</v>
      </c>
      <c r="T3150" s="14">
        <f t="shared" si="248"/>
        <v>41447.839722222219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8312</v>
      </c>
      <c r="R3151" t="s">
        <v>8313</v>
      </c>
      <c r="S3151" s="14">
        <f t="shared" si="247"/>
        <v>41226.017361111109</v>
      </c>
      <c r="T3151" s="14">
        <f t="shared" si="248"/>
        <v>40884.066678240742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8312</v>
      </c>
      <c r="R3152" t="s">
        <v>8313</v>
      </c>
      <c r="S3152" s="14">
        <f t="shared" si="247"/>
        <v>40478.263923611114</v>
      </c>
      <c r="T3152" s="14">
        <f t="shared" si="248"/>
        <v>41841.26489583333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8312</v>
      </c>
      <c r="R3153" t="s">
        <v>8313</v>
      </c>
      <c r="S3153" s="14">
        <f t="shared" si="247"/>
        <v>41862.83997685185</v>
      </c>
      <c r="T3153" s="14">
        <f t="shared" si="248"/>
        <v>41897.536134259259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8312</v>
      </c>
      <c r="R3154" t="s">
        <v>8313</v>
      </c>
      <c r="S3154" s="14">
        <f t="shared" si="247"/>
        <v>41550.867673611108</v>
      </c>
      <c r="T3154" s="14">
        <f t="shared" si="248"/>
        <v>41799.685902777775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8312</v>
      </c>
      <c r="R3155" t="s">
        <v>8313</v>
      </c>
      <c r="S3155" s="14">
        <f t="shared" si="247"/>
        <v>40633.154363425929</v>
      </c>
      <c r="T3155" s="14">
        <f t="shared" si="248"/>
        <v>41775.753761574073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8312</v>
      </c>
      <c r="R3156" t="s">
        <v>8313</v>
      </c>
      <c r="S3156" s="14">
        <f t="shared" si="247"/>
        <v>40970.875671296293</v>
      </c>
      <c r="T3156" s="14">
        <f t="shared" si="248"/>
        <v>41766.80572916667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8312</v>
      </c>
      <c r="R3157" t="s">
        <v>8313</v>
      </c>
      <c r="S3157" s="14">
        <f t="shared" si="247"/>
        <v>41233.499131944445</v>
      </c>
      <c r="T3157" s="14">
        <f t="shared" si="248"/>
        <v>40644.159259259257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8312</v>
      </c>
      <c r="R3158" t="s">
        <v>8313</v>
      </c>
      <c r="S3158" s="14">
        <f t="shared" si="247"/>
        <v>41026.953055555554</v>
      </c>
      <c r="T3158" s="14">
        <f t="shared" si="248"/>
        <v>41940.69158564815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8312</v>
      </c>
      <c r="R3159" t="s">
        <v>8313</v>
      </c>
      <c r="S3159" s="14">
        <f t="shared" si="247"/>
        <v>41829.788252314815</v>
      </c>
      <c r="T3159" s="14">
        <f t="shared" si="248"/>
        <v>41839.175706018519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8312</v>
      </c>
      <c r="R3160" t="s">
        <v>8313</v>
      </c>
      <c r="S3160" s="14">
        <f t="shared" si="247"/>
        <v>41447.839722222219</v>
      </c>
      <c r="T3160" s="14">
        <f t="shared" si="248"/>
        <v>41772.105937500004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8312</v>
      </c>
      <c r="R3161" t="s">
        <v>8313</v>
      </c>
      <c r="S3161" s="14">
        <f t="shared" si="247"/>
        <v>40884.066678240742</v>
      </c>
      <c r="T3161" s="14">
        <f t="shared" si="248"/>
        <v>41591.737974537034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8312</v>
      </c>
      <c r="R3162" t="s">
        <v>8313</v>
      </c>
      <c r="S3162" s="14">
        <f t="shared" si="247"/>
        <v>41841.26489583333</v>
      </c>
      <c r="T3162" s="14">
        <f t="shared" si="248"/>
        <v>41789.080370370371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8312</v>
      </c>
      <c r="R3163" t="s">
        <v>8313</v>
      </c>
      <c r="S3163" s="14">
        <f t="shared" si="247"/>
        <v>41897.536134259259</v>
      </c>
      <c r="T3163" s="14">
        <f t="shared" si="248"/>
        <v>42466.608310185184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8312</v>
      </c>
      <c r="R3164" t="s">
        <v>8313</v>
      </c>
      <c r="S3164" s="14">
        <f t="shared" si="247"/>
        <v>41799.685902777775</v>
      </c>
      <c r="T3164" s="14">
        <f t="shared" si="248"/>
        <v>40923.729953703703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8312</v>
      </c>
      <c r="R3165" t="s">
        <v>8313</v>
      </c>
      <c r="S3165" s="14">
        <f t="shared" si="247"/>
        <v>41775.753761574073</v>
      </c>
      <c r="T3165" s="14">
        <f t="shared" si="248"/>
        <v>41878.878379629627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8312</v>
      </c>
      <c r="R3166" t="s">
        <v>8313</v>
      </c>
      <c r="S3166" s="14">
        <f t="shared" si="247"/>
        <v>41766.80572916667</v>
      </c>
      <c r="T3166" s="14">
        <f t="shared" si="248"/>
        <v>41862.864675925928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8312</v>
      </c>
      <c r="R3167" t="s">
        <v>8313</v>
      </c>
      <c r="S3167" s="14">
        <f t="shared" si="247"/>
        <v>40644.159259259257</v>
      </c>
      <c r="T3167" s="14">
        <f t="shared" si="248"/>
        <v>40531.886886574073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8312</v>
      </c>
      <c r="R3168" t="s">
        <v>8313</v>
      </c>
      <c r="S3168" s="14">
        <f t="shared" si="247"/>
        <v>41940.69158564815</v>
      </c>
      <c r="T3168" s="14">
        <f t="shared" si="248"/>
        <v>41477.930914351848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8312</v>
      </c>
      <c r="R3169" t="s">
        <v>8313</v>
      </c>
      <c r="S3169" s="14">
        <f t="shared" si="247"/>
        <v>41839.175706018519</v>
      </c>
      <c r="T3169" s="14">
        <f t="shared" si="248"/>
        <v>41781.666770833333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8312</v>
      </c>
      <c r="R3170" t="s">
        <v>8313</v>
      </c>
      <c r="S3170" s="14">
        <f t="shared" si="247"/>
        <v>41772.105937500004</v>
      </c>
      <c r="T3170" s="14">
        <f t="shared" si="248"/>
        <v>41806.605034722219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8312</v>
      </c>
      <c r="R3171" t="s">
        <v>8313</v>
      </c>
      <c r="S3171" s="14">
        <f t="shared" si="247"/>
        <v>41591.737974537034</v>
      </c>
      <c r="T3171" s="14">
        <f t="shared" si="248"/>
        <v>41375.702210648145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8312</v>
      </c>
      <c r="R3172" t="s">
        <v>8313</v>
      </c>
      <c r="S3172" s="14">
        <f t="shared" si="247"/>
        <v>41789.080370370371</v>
      </c>
      <c r="T3172" s="14">
        <f t="shared" si="248"/>
        <v>41780.412604166668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8312</v>
      </c>
      <c r="R3173" t="s">
        <v>8313</v>
      </c>
      <c r="S3173" s="14">
        <f t="shared" si="247"/>
        <v>42466.608310185184</v>
      </c>
      <c r="T3173" s="14">
        <f t="shared" si="248"/>
        <v>41779.310034722221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8312</v>
      </c>
      <c r="R3174" t="s">
        <v>8313</v>
      </c>
      <c r="S3174" s="14">
        <f t="shared" si="247"/>
        <v>40923.729953703703</v>
      </c>
      <c r="T3174" s="14">
        <f t="shared" si="248"/>
        <v>40883.949317129627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8312</v>
      </c>
      <c r="R3175" t="s">
        <v>8313</v>
      </c>
      <c r="S3175" s="14">
        <f t="shared" si="247"/>
        <v>41878.878379629627</v>
      </c>
      <c r="T3175" s="14">
        <f t="shared" si="248"/>
        <v>41491.79478009259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8312</v>
      </c>
      <c r="R3176" t="s">
        <v>8313</v>
      </c>
      <c r="S3176" s="14">
        <f t="shared" si="247"/>
        <v>41862.864675925928</v>
      </c>
      <c r="T3176" s="14">
        <f t="shared" si="248"/>
        <v>41791.993414351848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8312</v>
      </c>
      <c r="R3177" t="s">
        <v>8313</v>
      </c>
      <c r="S3177" s="14">
        <f t="shared" si="247"/>
        <v>40531.886886574073</v>
      </c>
      <c r="T3177" s="14">
        <f t="shared" si="248"/>
        <v>41829.977326388893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8312</v>
      </c>
      <c r="R3178" t="s">
        <v>8313</v>
      </c>
      <c r="S3178" s="14">
        <f t="shared" si="247"/>
        <v>41477.930914351848</v>
      </c>
      <c r="T3178" s="14">
        <f t="shared" si="248"/>
        <v>41868.924050925925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8312</v>
      </c>
      <c r="R3179" t="s">
        <v>8313</v>
      </c>
      <c r="S3179" s="14">
        <f t="shared" si="247"/>
        <v>41781.666770833333</v>
      </c>
      <c r="T3179" s="14">
        <f t="shared" si="248"/>
        <v>41835.666354166664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ref="O3180:O3243" si="250">ROUND(E3180/D3180*100,0)</f>
        <v>172</v>
      </c>
      <c r="P3180">
        <f t="shared" ref="P3180:P3243" si="251">IFERROR(ROUND(E3180/L3180,2),0)</f>
        <v>33.03</v>
      </c>
      <c r="Q3180" s="10" t="s">
        <v>8312</v>
      </c>
      <c r="R3180" t="s">
        <v>8313</v>
      </c>
      <c r="S3180" s="14">
        <f t="shared" ref="S3180:S3243" si="252">(((J3180/60)/60)/24)+DATE(1970,1,1)</f>
        <v>41806.605034722219</v>
      </c>
      <c r="T3180" s="14">
        <f t="shared" ref="T3180:T3243" si="253">(((J3190/60)/60)/24)+DATE(1970,1,1)</f>
        <v>42372.624166666668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>
        <f t="shared" si="251"/>
        <v>77.34</v>
      </c>
      <c r="Q3181" s="10" t="s">
        <v>8312</v>
      </c>
      <c r="R3181" t="s">
        <v>8313</v>
      </c>
      <c r="S3181" s="14">
        <f t="shared" si="252"/>
        <v>41375.702210648145</v>
      </c>
      <c r="T3181" s="14">
        <f t="shared" si="253"/>
        <v>42118.346435185187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0"/>
        <v>120</v>
      </c>
      <c r="P3182">
        <f t="shared" si="251"/>
        <v>31.93</v>
      </c>
      <c r="Q3182" s="10" t="s">
        <v>8312</v>
      </c>
      <c r="R3182" t="s">
        <v>8313</v>
      </c>
      <c r="S3182" s="14">
        <f t="shared" si="252"/>
        <v>41780.412604166668</v>
      </c>
      <c r="T3182" s="14">
        <f t="shared" si="253"/>
        <v>42683.151331018518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0"/>
        <v>109</v>
      </c>
      <c r="P3183">
        <f t="shared" si="251"/>
        <v>36.33</v>
      </c>
      <c r="Q3183" s="10" t="s">
        <v>8312</v>
      </c>
      <c r="R3183" t="s">
        <v>8313</v>
      </c>
      <c r="S3183" s="14">
        <f t="shared" si="252"/>
        <v>41779.310034722221</v>
      </c>
      <c r="T3183" s="14">
        <f t="shared" si="253"/>
        <v>42538.755428240736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>
        <f t="shared" si="251"/>
        <v>46.77</v>
      </c>
      <c r="Q3184" s="10" t="s">
        <v>8312</v>
      </c>
      <c r="R3184" t="s">
        <v>8313</v>
      </c>
      <c r="S3184" s="14">
        <f t="shared" si="252"/>
        <v>40883.949317129627</v>
      </c>
      <c r="T3184" s="14">
        <f t="shared" si="253"/>
        <v>41865.659780092588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>
        <f t="shared" si="251"/>
        <v>40.07</v>
      </c>
      <c r="Q3185" s="10" t="s">
        <v>8312</v>
      </c>
      <c r="R3185" t="s">
        <v>8313</v>
      </c>
      <c r="S3185" s="14">
        <f t="shared" si="252"/>
        <v>41491.79478009259</v>
      </c>
      <c r="T3185" s="14">
        <f t="shared" si="253"/>
        <v>42201.436226851853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>
        <f t="shared" si="251"/>
        <v>100.22</v>
      </c>
      <c r="Q3186" s="10" t="s">
        <v>8312</v>
      </c>
      <c r="R3186" t="s">
        <v>8313</v>
      </c>
      <c r="S3186" s="14">
        <f t="shared" si="252"/>
        <v>41791.993414351848</v>
      </c>
      <c r="T3186" s="14">
        <f t="shared" si="253"/>
        <v>42182.062476851846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0"/>
        <v>100</v>
      </c>
      <c r="P3187">
        <f t="shared" si="251"/>
        <v>41.67</v>
      </c>
      <c r="Q3187" s="10" t="s">
        <v>8312</v>
      </c>
      <c r="R3187" t="s">
        <v>8313</v>
      </c>
      <c r="S3187" s="14">
        <f t="shared" si="252"/>
        <v>41829.977326388893</v>
      </c>
      <c r="T3187" s="14">
        <f t="shared" si="253"/>
        <v>42017.594236111108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0"/>
        <v>102</v>
      </c>
      <c r="P3188">
        <f t="shared" si="251"/>
        <v>46.71</v>
      </c>
      <c r="Q3188" s="10" t="s">
        <v>8312</v>
      </c>
      <c r="R3188" t="s">
        <v>8313</v>
      </c>
      <c r="S3188" s="14">
        <f t="shared" si="252"/>
        <v>41868.924050925925</v>
      </c>
      <c r="T3188" s="14">
        <f t="shared" si="253"/>
        <v>42157.598090277781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>
        <f t="shared" si="251"/>
        <v>71.489999999999995</v>
      </c>
      <c r="Q3189" s="10" t="s">
        <v>8312</v>
      </c>
      <c r="R3189" t="s">
        <v>8313</v>
      </c>
      <c r="S3189" s="14">
        <f t="shared" si="252"/>
        <v>41835.666354166664</v>
      </c>
      <c r="T3189" s="14">
        <f t="shared" si="253"/>
        <v>42009.493263888886</v>
      </c>
      <c r="U3189">
        <f t="shared" si="249"/>
        <v>2014</v>
      </c>
    </row>
    <row r="3190" spans="1:21" ht="60" hidden="1" x14ac:dyDescent="0.25">
      <c r="A3190">
        <v>3876</v>
      </c>
      <c r="B3190" s="3" t="s">
        <v>3873</v>
      </c>
      <c r="C3190" s="3" t="s">
        <v>7985</v>
      </c>
      <c r="D3190" s="6">
        <v>3900</v>
      </c>
      <c r="E3190" s="8">
        <v>2059</v>
      </c>
      <c r="F3190" t="s">
        <v>8219</v>
      </c>
      <c r="G3190" t="s">
        <v>8224</v>
      </c>
      <c r="H3190" t="s">
        <v>8246</v>
      </c>
      <c r="I3190">
        <v>1454425128</v>
      </c>
      <c r="J3190">
        <v>1451833128</v>
      </c>
      <c r="K3190" t="b">
        <v>0</v>
      </c>
      <c r="L3190">
        <v>46</v>
      </c>
      <c r="M3190" t="b">
        <v>0</v>
      </c>
      <c r="N3190" t="s">
        <v>8303</v>
      </c>
      <c r="O3190">
        <f t="shared" si="250"/>
        <v>53</v>
      </c>
      <c r="P3190">
        <f t="shared" si="251"/>
        <v>44.76</v>
      </c>
      <c r="Q3190" s="10" t="s">
        <v>8312</v>
      </c>
      <c r="R3190" t="s">
        <v>8327</v>
      </c>
      <c r="S3190" s="14">
        <f t="shared" si="252"/>
        <v>42372.624166666668</v>
      </c>
      <c r="T3190" s="14">
        <f t="shared" si="253"/>
        <v>42013.424502314811</v>
      </c>
      <c r="U3190">
        <f t="shared" si="249"/>
        <v>2016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0" t="s">
        <v>8312</v>
      </c>
      <c r="R3191" t="s">
        <v>8327</v>
      </c>
      <c r="S3191" s="14">
        <f t="shared" si="252"/>
        <v>42118.346435185187</v>
      </c>
      <c r="T3191" s="14">
        <f t="shared" si="253"/>
        <v>41858.761782407404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10" t="s">
        <v>8312</v>
      </c>
      <c r="R3192" t="s">
        <v>8327</v>
      </c>
      <c r="S3192" s="14">
        <f t="shared" si="252"/>
        <v>42683.151331018518</v>
      </c>
      <c r="T3192" s="14">
        <f t="shared" si="253"/>
        <v>42460.320613425924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0" t="s">
        <v>8312</v>
      </c>
      <c r="R3193" t="s">
        <v>8327</v>
      </c>
      <c r="S3193" s="14">
        <f t="shared" si="252"/>
        <v>42538.755428240736</v>
      </c>
      <c r="T3193" s="14">
        <f t="shared" si="253"/>
        <v>42132.58048611111</v>
      </c>
      <c r="U3193">
        <f t="shared" si="249"/>
        <v>2016</v>
      </c>
    </row>
    <row r="3194" spans="1:21" ht="30" hidden="1" x14ac:dyDescent="0.25">
      <c r="A3194">
        <v>3868</v>
      </c>
      <c r="B3194" s="3" t="s">
        <v>3865</v>
      </c>
      <c r="C3194" s="3" t="s">
        <v>7977</v>
      </c>
      <c r="D3194" s="6">
        <v>5000</v>
      </c>
      <c r="E3194" s="8">
        <v>10</v>
      </c>
      <c r="F3194" t="s">
        <v>8219</v>
      </c>
      <c r="G3194" t="s">
        <v>8224</v>
      </c>
      <c r="H3194" t="s">
        <v>8246</v>
      </c>
      <c r="I3194">
        <v>1410191405</v>
      </c>
      <c r="J3194">
        <v>1408031405</v>
      </c>
      <c r="K3194" t="b">
        <v>0</v>
      </c>
      <c r="L3194">
        <v>1</v>
      </c>
      <c r="M3194" t="b">
        <v>0</v>
      </c>
      <c r="N3194" t="s">
        <v>8303</v>
      </c>
      <c r="O3194">
        <f t="shared" si="250"/>
        <v>0</v>
      </c>
      <c r="P3194">
        <f t="shared" si="251"/>
        <v>10</v>
      </c>
      <c r="Q3194" s="10" t="s">
        <v>8312</v>
      </c>
      <c r="R3194" t="s">
        <v>8327</v>
      </c>
      <c r="S3194" s="14">
        <f t="shared" si="252"/>
        <v>41865.659780092588</v>
      </c>
      <c r="T3194" s="14">
        <f t="shared" si="253"/>
        <v>42293.853541666671</v>
      </c>
      <c r="U3194">
        <f t="shared" si="249"/>
        <v>2014</v>
      </c>
    </row>
    <row r="3195" spans="1:21" ht="45" hidden="1" x14ac:dyDescent="0.25">
      <c r="A3195">
        <v>3795</v>
      </c>
      <c r="B3195" s="3" t="s">
        <v>3792</v>
      </c>
      <c r="C3195" s="3" t="s">
        <v>7905</v>
      </c>
      <c r="D3195" s="6">
        <v>600</v>
      </c>
      <c r="E3195" s="8">
        <v>10</v>
      </c>
      <c r="F3195" t="s">
        <v>8220</v>
      </c>
      <c r="G3195" t="s">
        <v>8224</v>
      </c>
      <c r="H3195" t="s">
        <v>8246</v>
      </c>
      <c r="I3195">
        <v>1440801000</v>
      </c>
      <c r="J3195">
        <v>1437042490</v>
      </c>
      <c r="K3195" t="b">
        <v>0</v>
      </c>
      <c r="L3195">
        <v>2</v>
      </c>
      <c r="M3195" t="b">
        <v>0</v>
      </c>
      <c r="N3195" t="s">
        <v>8303</v>
      </c>
      <c r="O3195">
        <f t="shared" si="250"/>
        <v>2</v>
      </c>
      <c r="P3195">
        <f t="shared" si="251"/>
        <v>5</v>
      </c>
      <c r="Q3195" s="10" t="s">
        <v>8312</v>
      </c>
      <c r="R3195" t="s">
        <v>8327</v>
      </c>
      <c r="S3195" s="14">
        <f t="shared" si="252"/>
        <v>42201.436226851853</v>
      </c>
      <c r="T3195" s="14">
        <f t="shared" si="253"/>
        <v>42242.988680555558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0" t="s">
        <v>8312</v>
      </c>
      <c r="R3196" t="s">
        <v>8327</v>
      </c>
      <c r="S3196" s="14">
        <f t="shared" si="252"/>
        <v>42182.062476851846</v>
      </c>
      <c r="T3196" s="14">
        <f t="shared" si="253"/>
        <v>42172.686099537037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0" t="s">
        <v>8312</v>
      </c>
      <c r="R3197" t="s">
        <v>8327</v>
      </c>
      <c r="S3197" s="14">
        <f t="shared" si="252"/>
        <v>42017.594236111108</v>
      </c>
      <c r="T3197" s="14">
        <f t="shared" si="253"/>
        <v>42138.798819444448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0" t="s">
        <v>8312</v>
      </c>
      <c r="R3198" t="s">
        <v>8327</v>
      </c>
      <c r="S3198" s="14">
        <f t="shared" si="252"/>
        <v>42157.598090277781</v>
      </c>
      <c r="T3198" s="14">
        <f t="shared" si="253"/>
        <v>42236.276053240741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0" t="s">
        <v>8312</v>
      </c>
      <c r="R3199" t="s">
        <v>8327</v>
      </c>
      <c r="S3199" s="14">
        <f t="shared" si="252"/>
        <v>42009.493263888886</v>
      </c>
      <c r="T3199" s="14">
        <f t="shared" si="253"/>
        <v>42057.277858796297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0" t="s">
        <v>8312</v>
      </c>
      <c r="R3200" t="s">
        <v>8327</v>
      </c>
      <c r="S3200" s="14">
        <f t="shared" si="252"/>
        <v>42013.424502314811</v>
      </c>
      <c r="T3200" s="14">
        <f t="shared" si="253"/>
        <v>41827.605057870373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0" t="s">
        <v>8312</v>
      </c>
      <c r="R3201" t="s">
        <v>8327</v>
      </c>
      <c r="S3201" s="14">
        <f t="shared" si="252"/>
        <v>41858.761782407404</v>
      </c>
      <c r="T3201" s="14">
        <f t="shared" si="253"/>
        <v>41778.637245370373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0" t="s">
        <v>8312</v>
      </c>
      <c r="R3202" t="s">
        <v>8327</v>
      </c>
      <c r="S3202" s="14">
        <f t="shared" si="252"/>
        <v>42460.320613425924</v>
      </c>
      <c r="T3202" s="14">
        <f t="shared" si="253"/>
        <v>41013.936562499999</v>
      </c>
      <c r="U3202">
        <f t="shared" si="249"/>
        <v>2016</v>
      </c>
    </row>
    <row r="3203" spans="1:21" ht="60" hidden="1" x14ac:dyDescent="0.25">
      <c r="A3203">
        <v>3794</v>
      </c>
      <c r="B3203" s="3" t="s">
        <v>3791</v>
      </c>
      <c r="C3203" s="3" t="s">
        <v>7904</v>
      </c>
      <c r="D3203" s="6">
        <v>5000</v>
      </c>
      <c r="E3203" s="8">
        <v>50</v>
      </c>
      <c r="F3203" t="s">
        <v>8220</v>
      </c>
      <c r="G3203" t="s">
        <v>8224</v>
      </c>
      <c r="H3203" t="s">
        <v>8246</v>
      </c>
      <c r="I3203">
        <v>1433685354</v>
      </c>
      <c r="J3203">
        <v>1431093354</v>
      </c>
      <c r="K3203" t="b">
        <v>0</v>
      </c>
      <c r="L3203">
        <v>1</v>
      </c>
      <c r="M3203" t="b">
        <v>0</v>
      </c>
      <c r="N3203" t="s">
        <v>8303</v>
      </c>
      <c r="O3203">
        <f t="shared" si="250"/>
        <v>1</v>
      </c>
      <c r="P3203">
        <f t="shared" si="251"/>
        <v>50</v>
      </c>
      <c r="Q3203" s="10" t="s">
        <v>8312</v>
      </c>
      <c r="R3203" t="s">
        <v>8327</v>
      </c>
      <c r="S3203" s="14">
        <f t="shared" si="252"/>
        <v>42132.58048611111</v>
      </c>
      <c r="T3203" s="14">
        <f t="shared" si="253"/>
        <v>41834.586574074077</v>
      </c>
      <c r="U3203">
        <f t="shared" ref="U3203:U3266" si="254">YEAR(S3203)</f>
        <v>2015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8312</v>
      </c>
      <c r="R3204" t="s">
        <v>8327</v>
      </c>
      <c r="S3204" s="14">
        <f t="shared" si="252"/>
        <v>42293.853541666671</v>
      </c>
      <c r="T3204" s="14">
        <f t="shared" si="253"/>
        <v>41829.795729166668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8312</v>
      </c>
      <c r="R3205" t="s">
        <v>8327</v>
      </c>
      <c r="S3205" s="14">
        <f t="shared" si="252"/>
        <v>42242.988680555558</v>
      </c>
      <c r="T3205" s="14">
        <f t="shared" si="253"/>
        <v>42171.763414351852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8312</v>
      </c>
      <c r="R3206" t="s">
        <v>8327</v>
      </c>
      <c r="S3206" s="14">
        <f t="shared" si="252"/>
        <v>42172.686099537037</v>
      </c>
      <c r="T3206" s="14">
        <f t="shared" si="253"/>
        <v>42337.792511574073</v>
      </c>
      <c r="U3206">
        <f t="shared" si="254"/>
        <v>2015</v>
      </c>
    </row>
    <row r="3207" spans="1:21" ht="45" hidden="1" x14ac:dyDescent="0.25">
      <c r="A3207">
        <v>3789</v>
      </c>
      <c r="B3207" s="3" t="s">
        <v>3786</v>
      </c>
      <c r="C3207" s="3" t="s">
        <v>7899</v>
      </c>
      <c r="D3207" s="6">
        <v>3550</v>
      </c>
      <c r="E3207" s="8">
        <v>116</v>
      </c>
      <c r="F3207" t="s">
        <v>8220</v>
      </c>
      <c r="G3207" t="s">
        <v>8224</v>
      </c>
      <c r="H3207" t="s">
        <v>8246</v>
      </c>
      <c r="I3207">
        <v>1434395418</v>
      </c>
      <c r="J3207">
        <v>1431630618</v>
      </c>
      <c r="K3207" t="b">
        <v>0</v>
      </c>
      <c r="L3207">
        <v>4</v>
      </c>
      <c r="M3207" t="b">
        <v>0</v>
      </c>
      <c r="N3207" t="s">
        <v>8303</v>
      </c>
      <c r="O3207">
        <f t="shared" si="250"/>
        <v>3</v>
      </c>
      <c r="P3207">
        <f t="shared" si="251"/>
        <v>29</v>
      </c>
      <c r="Q3207" s="10" t="s">
        <v>8312</v>
      </c>
      <c r="R3207" t="s">
        <v>8327</v>
      </c>
      <c r="S3207" s="14">
        <f t="shared" si="252"/>
        <v>42138.798819444448</v>
      </c>
      <c r="T3207" s="14">
        <f t="shared" si="253"/>
        <v>42219.665173611109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8312</v>
      </c>
      <c r="R3208" t="s">
        <v>8327</v>
      </c>
      <c r="S3208" s="14">
        <f t="shared" si="252"/>
        <v>42236.276053240741</v>
      </c>
      <c r="T3208" s="14">
        <f t="shared" si="253"/>
        <v>42165.462627314817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8312</v>
      </c>
      <c r="R3209" t="s">
        <v>8327</v>
      </c>
      <c r="S3209" s="14">
        <f t="shared" si="252"/>
        <v>42057.277858796297</v>
      </c>
      <c r="T3209" s="14">
        <f t="shared" si="253"/>
        <v>42648.546111111107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8312</v>
      </c>
      <c r="R3210" t="s">
        <v>8313</v>
      </c>
      <c r="S3210" s="14">
        <f t="shared" si="252"/>
        <v>41827.605057870373</v>
      </c>
      <c r="T3210" s="14">
        <f t="shared" si="253"/>
        <v>41971.002152777779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8312</v>
      </c>
      <c r="R3211" t="s">
        <v>8313</v>
      </c>
      <c r="S3211" s="14">
        <f t="shared" si="252"/>
        <v>41778.637245370373</v>
      </c>
      <c r="T3211" s="14">
        <f t="shared" si="253"/>
        <v>42050.983182870375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8312</v>
      </c>
      <c r="R3212" t="s">
        <v>8313</v>
      </c>
      <c r="S3212" s="14">
        <f t="shared" si="252"/>
        <v>41013.936562499999</v>
      </c>
      <c r="T3212" s="14">
        <f t="shared" si="253"/>
        <v>42772.833379629628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8312</v>
      </c>
      <c r="R3213" t="s">
        <v>8313</v>
      </c>
      <c r="S3213" s="14">
        <f t="shared" si="252"/>
        <v>41834.586574074077</v>
      </c>
      <c r="T3213" s="14">
        <f t="shared" si="253"/>
        <v>42155.696793981479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8312</v>
      </c>
      <c r="R3214" t="s">
        <v>8313</v>
      </c>
      <c r="S3214" s="14">
        <f t="shared" si="252"/>
        <v>41829.795729166668</v>
      </c>
      <c r="T3214" s="14">
        <f t="shared" si="253"/>
        <v>42270.582141203704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8312</v>
      </c>
      <c r="R3215" t="s">
        <v>8313</v>
      </c>
      <c r="S3215" s="14">
        <f t="shared" si="252"/>
        <v>42171.763414351852</v>
      </c>
      <c r="T3215" s="14">
        <f t="shared" si="253"/>
        <v>42206.835370370376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8312</v>
      </c>
      <c r="R3216" t="s">
        <v>8313</v>
      </c>
      <c r="S3216" s="14">
        <f t="shared" si="252"/>
        <v>42337.792511574073</v>
      </c>
      <c r="T3216" s="14">
        <f t="shared" si="253"/>
        <v>42697.850844907407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8312</v>
      </c>
      <c r="R3217" t="s">
        <v>8313</v>
      </c>
      <c r="S3217" s="14">
        <f t="shared" si="252"/>
        <v>42219.665173611109</v>
      </c>
      <c r="T3217" s="14">
        <f t="shared" si="253"/>
        <v>42503.559467592597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8312</v>
      </c>
      <c r="R3218" t="s">
        <v>8313</v>
      </c>
      <c r="S3218" s="14">
        <f t="shared" si="252"/>
        <v>42165.462627314817</v>
      </c>
      <c r="T3218" s="14">
        <f t="shared" si="253"/>
        <v>42277.583472222221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8312</v>
      </c>
      <c r="R3219" t="s">
        <v>8313</v>
      </c>
      <c r="S3219" s="14">
        <f t="shared" si="252"/>
        <v>42648.546111111107</v>
      </c>
      <c r="T3219" s="14">
        <f t="shared" si="253"/>
        <v>42722.882361111115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8312</v>
      </c>
      <c r="R3220" t="s">
        <v>8313</v>
      </c>
      <c r="S3220" s="14">
        <f t="shared" si="252"/>
        <v>41971.002152777779</v>
      </c>
      <c r="T3220" s="14">
        <f t="shared" si="253"/>
        <v>42323.70930555556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8312</v>
      </c>
      <c r="R3221" t="s">
        <v>8313</v>
      </c>
      <c r="S3221" s="14">
        <f t="shared" si="252"/>
        <v>42050.983182870375</v>
      </c>
      <c r="T3221" s="14">
        <f t="shared" si="253"/>
        <v>41933.291643518518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8312</v>
      </c>
      <c r="R3222" t="s">
        <v>8313</v>
      </c>
      <c r="S3222" s="14">
        <f t="shared" si="252"/>
        <v>42772.833379629628</v>
      </c>
      <c r="T3222" s="14">
        <f t="shared" si="253"/>
        <v>41898.168125000004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8312</v>
      </c>
      <c r="R3223" t="s">
        <v>8313</v>
      </c>
      <c r="S3223" s="14">
        <f t="shared" si="252"/>
        <v>42155.696793981479</v>
      </c>
      <c r="T3223" s="14">
        <f t="shared" si="253"/>
        <v>42446.943831018521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8312</v>
      </c>
      <c r="R3224" t="s">
        <v>8313</v>
      </c>
      <c r="S3224" s="14">
        <f t="shared" si="252"/>
        <v>42270.582141203704</v>
      </c>
      <c r="T3224" s="14">
        <f t="shared" si="253"/>
        <v>42463.81385416667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8312</v>
      </c>
      <c r="R3225" t="s">
        <v>8313</v>
      </c>
      <c r="S3225" s="14">
        <f t="shared" si="252"/>
        <v>42206.835370370376</v>
      </c>
      <c r="T3225" s="14">
        <f t="shared" si="253"/>
        <v>42766.805034722223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8312</v>
      </c>
      <c r="R3226" t="s">
        <v>8313</v>
      </c>
      <c r="S3226" s="14">
        <f t="shared" si="252"/>
        <v>42697.850844907407</v>
      </c>
      <c r="T3226" s="14">
        <f t="shared" si="253"/>
        <v>42734.789444444439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8312</v>
      </c>
      <c r="R3227" t="s">
        <v>8313</v>
      </c>
      <c r="S3227" s="14">
        <f t="shared" si="252"/>
        <v>42503.559467592597</v>
      </c>
      <c r="T3227" s="14">
        <f t="shared" si="253"/>
        <v>42522.347812499997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8312</v>
      </c>
      <c r="R3228" t="s">
        <v>8313</v>
      </c>
      <c r="S3228" s="14">
        <f t="shared" si="252"/>
        <v>42277.583472222221</v>
      </c>
      <c r="T3228" s="14">
        <f t="shared" si="253"/>
        <v>42702.917048611111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8312</v>
      </c>
      <c r="R3229" t="s">
        <v>8313</v>
      </c>
      <c r="S3229" s="14">
        <f t="shared" si="252"/>
        <v>42722.882361111115</v>
      </c>
      <c r="T3229" s="14">
        <f t="shared" si="253"/>
        <v>42252.474351851852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8312</v>
      </c>
      <c r="R3230" t="s">
        <v>8313</v>
      </c>
      <c r="S3230" s="14">
        <f t="shared" si="252"/>
        <v>42323.70930555556</v>
      </c>
      <c r="T3230" s="14">
        <f t="shared" si="253"/>
        <v>42156.510393518518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8312</v>
      </c>
      <c r="R3231" t="s">
        <v>8313</v>
      </c>
      <c r="S3231" s="14">
        <f t="shared" si="252"/>
        <v>41933.291643518518</v>
      </c>
      <c r="T3231" s="14">
        <f t="shared" si="253"/>
        <v>42278.089039351849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8312</v>
      </c>
      <c r="R3232" t="s">
        <v>8313</v>
      </c>
      <c r="S3232" s="14">
        <f t="shared" si="252"/>
        <v>41898.168125000004</v>
      </c>
      <c r="T3232" s="14">
        <f t="shared" si="253"/>
        <v>42754.693842592591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8312</v>
      </c>
      <c r="R3233" t="s">
        <v>8313</v>
      </c>
      <c r="S3233" s="14">
        <f t="shared" si="252"/>
        <v>42446.943831018521</v>
      </c>
      <c r="T3233" s="14">
        <f t="shared" si="253"/>
        <v>41893.324884259258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8312</v>
      </c>
      <c r="R3234" t="s">
        <v>8313</v>
      </c>
      <c r="S3234" s="14">
        <f t="shared" si="252"/>
        <v>42463.81385416667</v>
      </c>
      <c r="T3234" s="14">
        <f t="shared" si="253"/>
        <v>41871.755694444444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8312</v>
      </c>
      <c r="R3235" t="s">
        <v>8313</v>
      </c>
      <c r="S3235" s="14">
        <f t="shared" si="252"/>
        <v>42766.805034722223</v>
      </c>
      <c r="T3235" s="14">
        <f t="shared" si="253"/>
        <v>42262.096782407403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8312</v>
      </c>
      <c r="R3236" t="s">
        <v>8313</v>
      </c>
      <c r="S3236" s="14">
        <f t="shared" si="252"/>
        <v>42734.789444444439</v>
      </c>
      <c r="T3236" s="14">
        <f t="shared" si="253"/>
        <v>42675.694236111114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8312</v>
      </c>
      <c r="R3237" t="s">
        <v>8313</v>
      </c>
      <c r="S3237" s="14">
        <f t="shared" si="252"/>
        <v>42522.347812499997</v>
      </c>
      <c r="T3237" s="14">
        <f t="shared" si="253"/>
        <v>42135.60020833333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8312</v>
      </c>
      <c r="R3238" t="s">
        <v>8313</v>
      </c>
      <c r="S3238" s="14">
        <f t="shared" si="252"/>
        <v>42702.917048611111</v>
      </c>
      <c r="T3238" s="14">
        <f t="shared" si="253"/>
        <v>42230.472222222219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8312</v>
      </c>
      <c r="R3239" t="s">
        <v>8313</v>
      </c>
      <c r="S3239" s="14">
        <f t="shared" si="252"/>
        <v>42252.474351851852</v>
      </c>
      <c r="T3239" s="14">
        <f t="shared" si="253"/>
        <v>42167.434166666666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8312</v>
      </c>
      <c r="R3240" t="s">
        <v>8313</v>
      </c>
      <c r="S3240" s="14">
        <f t="shared" si="252"/>
        <v>42156.510393518518</v>
      </c>
      <c r="T3240" s="14">
        <f t="shared" si="253"/>
        <v>42068.888391203705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8312</v>
      </c>
      <c r="R3241" t="s">
        <v>8313</v>
      </c>
      <c r="S3241" s="14">
        <f t="shared" si="252"/>
        <v>42278.089039351849</v>
      </c>
      <c r="T3241" s="14">
        <f t="shared" si="253"/>
        <v>42145.746689814812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8312</v>
      </c>
      <c r="R3242" t="s">
        <v>8313</v>
      </c>
      <c r="S3242" s="14">
        <f t="shared" si="252"/>
        <v>42754.693842592591</v>
      </c>
      <c r="T3242" s="14">
        <f t="shared" si="253"/>
        <v>41918.742175925923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8312</v>
      </c>
      <c r="R3243" t="s">
        <v>8313</v>
      </c>
      <c r="S3243" s="14">
        <f t="shared" si="252"/>
        <v>41893.324884259258</v>
      </c>
      <c r="T3243" s="14">
        <f t="shared" si="253"/>
        <v>42146.731087962966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ref="O3244:O3307" si="255">ROUND(E3244/D3244*100,0)</f>
        <v>127</v>
      </c>
      <c r="P3244">
        <f t="shared" ref="P3244:P3307" si="256">IFERROR(ROUND(E3244/L3244,2),0)</f>
        <v>69.569999999999993</v>
      </c>
      <c r="Q3244" s="10" t="s">
        <v>8312</v>
      </c>
      <c r="R3244" t="s">
        <v>8313</v>
      </c>
      <c r="S3244" s="14">
        <f t="shared" ref="S3244:S3307" si="257">(((J3244/60)/60)/24)+DATE(1970,1,1)</f>
        <v>41871.755694444444</v>
      </c>
      <c r="T3244" s="14">
        <f t="shared" ref="T3244:T3307" si="258">(((J3254/60)/60)/24)+DATE(1970,1,1)</f>
        <v>42590.472685185188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103</v>
      </c>
      <c r="P3245">
        <f t="shared" si="256"/>
        <v>115.87</v>
      </c>
      <c r="Q3245" s="10" t="s">
        <v>8312</v>
      </c>
      <c r="R3245" t="s">
        <v>8313</v>
      </c>
      <c r="S3245" s="14">
        <f t="shared" si="257"/>
        <v>42262.096782407403</v>
      </c>
      <c r="T3245" s="14">
        <f t="shared" si="258"/>
        <v>42602.576712962968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5"/>
        <v>103</v>
      </c>
      <c r="P3246">
        <f t="shared" si="256"/>
        <v>23.87</v>
      </c>
      <c r="Q3246" s="10" t="s">
        <v>8312</v>
      </c>
      <c r="R3246" t="s">
        <v>8313</v>
      </c>
      <c r="S3246" s="14">
        <f t="shared" si="257"/>
        <v>42675.694236111114</v>
      </c>
      <c r="T3246" s="14">
        <f t="shared" si="258"/>
        <v>42059.085752314815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104</v>
      </c>
      <c r="P3247">
        <f t="shared" si="256"/>
        <v>81.13</v>
      </c>
      <c r="Q3247" s="10" t="s">
        <v>8312</v>
      </c>
      <c r="R3247" t="s">
        <v>8313</v>
      </c>
      <c r="S3247" s="14">
        <f t="shared" si="257"/>
        <v>42135.60020833333</v>
      </c>
      <c r="T3247" s="14">
        <f t="shared" si="258"/>
        <v>41889.768229166664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111</v>
      </c>
      <c r="P3248">
        <f t="shared" si="256"/>
        <v>57.63</v>
      </c>
      <c r="Q3248" s="10" t="s">
        <v>8312</v>
      </c>
      <c r="R3248" t="s">
        <v>8313</v>
      </c>
      <c r="S3248" s="14">
        <f t="shared" si="257"/>
        <v>42230.472222222219</v>
      </c>
      <c r="T3248" s="14">
        <f t="shared" si="258"/>
        <v>42144.573807870373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5"/>
        <v>106</v>
      </c>
      <c r="P3249">
        <f t="shared" si="256"/>
        <v>46.43</v>
      </c>
      <c r="Q3249" s="10" t="s">
        <v>8312</v>
      </c>
      <c r="R3249" t="s">
        <v>8313</v>
      </c>
      <c r="S3249" s="14">
        <f t="shared" si="257"/>
        <v>42167.434166666666</v>
      </c>
      <c r="T3249" s="14">
        <f t="shared" si="258"/>
        <v>42758.559629629628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101</v>
      </c>
      <c r="P3250">
        <f t="shared" si="256"/>
        <v>60.48</v>
      </c>
      <c r="Q3250" s="10" t="s">
        <v>8312</v>
      </c>
      <c r="R3250" t="s">
        <v>8313</v>
      </c>
      <c r="S3250" s="14">
        <f t="shared" si="257"/>
        <v>42068.888391203705</v>
      </c>
      <c r="T3250" s="14">
        <f t="shared" si="258"/>
        <v>41982.887280092589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105</v>
      </c>
      <c r="P3251">
        <f t="shared" si="256"/>
        <v>65.58</v>
      </c>
      <c r="Q3251" s="10" t="s">
        <v>8312</v>
      </c>
      <c r="R3251" t="s">
        <v>8313</v>
      </c>
      <c r="S3251" s="14">
        <f t="shared" si="257"/>
        <v>42145.746689814812</v>
      </c>
      <c r="T3251" s="14">
        <f t="shared" si="258"/>
        <v>42614.760937500003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102</v>
      </c>
      <c r="P3252">
        <f t="shared" si="256"/>
        <v>119.19</v>
      </c>
      <c r="Q3252" s="10" t="s">
        <v>8312</v>
      </c>
      <c r="R3252" t="s">
        <v>8313</v>
      </c>
      <c r="S3252" s="14">
        <f t="shared" si="257"/>
        <v>41918.742175925923</v>
      </c>
      <c r="T3252" s="14">
        <f t="shared" si="258"/>
        <v>42303.672662037032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111</v>
      </c>
      <c r="P3253">
        <f t="shared" si="256"/>
        <v>83.05</v>
      </c>
      <c r="Q3253" s="10" t="s">
        <v>8312</v>
      </c>
      <c r="R3253" t="s">
        <v>8313</v>
      </c>
      <c r="S3253" s="14">
        <f t="shared" si="257"/>
        <v>42146.731087962966</v>
      </c>
      <c r="T3253" s="14">
        <f t="shared" si="258"/>
        <v>42171.725416666668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5"/>
        <v>128</v>
      </c>
      <c r="P3254">
        <f t="shared" si="256"/>
        <v>57.52</v>
      </c>
      <c r="Q3254" s="10" t="s">
        <v>8312</v>
      </c>
      <c r="R3254" t="s">
        <v>8313</v>
      </c>
      <c r="S3254" s="14">
        <f t="shared" si="257"/>
        <v>42590.472685185188</v>
      </c>
      <c r="T3254" s="14">
        <f t="shared" si="258"/>
        <v>41964.315532407403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>
        <f t="shared" si="256"/>
        <v>177.09</v>
      </c>
      <c r="Q3255" s="10" t="s">
        <v>8312</v>
      </c>
      <c r="R3255" t="s">
        <v>8313</v>
      </c>
      <c r="S3255" s="14">
        <f t="shared" si="257"/>
        <v>42602.576712962968</v>
      </c>
      <c r="T3255" s="14">
        <f t="shared" si="258"/>
        <v>42284.516064814816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5"/>
        <v>101</v>
      </c>
      <c r="P3256">
        <f t="shared" si="256"/>
        <v>70.77</v>
      </c>
      <c r="Q3256" s="10" t="s">
        <v>8312</v>
      </c>
      <c r="R3256" t="s">
        <v>8313</v>
      </c>
      <c r="S3256" s="14">
        <f t="shared" si="257"/>
        <v>42059.085752314815</v>
      </c>
      <c r="T3256" s="14">
        <f t="shared" si="258"/>
        <v>42016.800208333334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5"/>
        <v>175</v>
      </c>
      <c r="P3257">
        <f t="shared" si="256"/>
        <v>29.17</v>
      </c>
      <c r="Q3257" s="10" t="s">
        <v>8312</v>
      </c>
      <c r="R3257" t="s">
        <v>8313</v>
      </c>
      <c r="S3257" s="14">
        <f t="shared" si="257"/>
        <v>41889.768229166664</v>
      </c>
      <c r="T3257" s="14">
        <f t="shared" si="258"/>
        <v>42311.711979166663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>
        <f t="shared" si="256"/>
        <v>72.760000000000005</v>
      </c>
      <c r="Q3258" s="10" t="s">
        <v>8312</v>
      </c>
      <c r="R3258" t="s">
        <v>8313</v>
      </c>
      <c r="S3258" s="14">
        <f t="shared" si="257"/>
        <v>42144.573807870373</v>
      </c>
      <c r="T3258" s="14">
        <f t="shared" si="258"/>
        <v>42136.536134259266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>
        <f t="shared" si="256"/>
        <v>51.85</v>
      </c>
      <c r="Q3259" s="10" t="s">
        <v>8312</v>
      </c>
      <c r="R3259" t="s">
        <v>8313</v>
      </c>
      <c r="S3259" s="14">
        <f t="shared" si="257"/>
        <v>42758.559629629628</v>
      </c>
      <c r="T3259" s="14">
        <f t="shared" si="258"/>
        <v>42172.757638888885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>
        <f t="shared" si="256"/>
        <v>98.2</v>
      </c>
      <c r="Q3260" s="10" t="s">
        <v>8312</v>
      </c>
      <c r="R3260" t="s">
        <v>8313</v>
      </c>
      <c r="S3260" s="14">
        <f t="shared" si="257"/>
        <v>41982.887280092589</v>
      </c>
      <c r="T3260" s="14">
        <f t="shared" si="258"/>
        <v>42590.90425925926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>
        <f t="shared" si="256"/>
        <v>251.74</v>
      </c>
      <c r="Q3261" s="10" t="s">
        <v>8312</v>
      </c>
      <c r="R3261" t="s">
        <v>8313</v>
      </c>
      <c r="S3261" s="14">
        <f t="shared" si="257"/>
        <v>42614.760937500003</v>
      </c>
      <c r="T3261" s="14">
        <f t="shared" si="258"/>
        <v>42137.395798611105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6"/>
        <v>74.819999999999993</v>
      </c>
      <c r="Q3262" s="10" t="s">
        <v>8312</v>
      </c>
      <c r="R3262" t="s">
        <v>8313</v>
      </c>
      <c r="S3262" s="14">
        <f t="shared" si="257"/>
        <v>42303.672662037032</v>
      </c>
      <c r="T3262" s="14">
        <f t="shared" si="258"/>
        <v>42167.533159722225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6"/>
        <v>67.650000000000006</v>
      </c>
      <c r="Q3263" s="10" t="s">
        <v>8312</v>
      </c>
      <c r="R3263" t="s">
        <v>8313</v>
      </c>
      <c r="S3263" s="14">
        <f t="shared" si="257"/>
        <v>42171.725416666668</v>
      </c>
      <c r="T3263" s="14">
        <f t="shared" si="258"/>
        <v>41915.437210648146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6"/>
        <v>93.81</v>
      </c>
      <c r="Q3264" s="10" t="s">
        <v>8312</v>
      </c>
      <c r="R3264" t="s">
        <v>8313</v>
      </c>
      <c r="S3264" s="14">
        <f t="shared" si="257"/>
        <v>41964.315532407403</v>
      </c>
      <c r="T3264" s="14">
        <f t="shared" si="258"/>
        <v>42284.500104166669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6"/>
        <v>41.24</v>
      </c>
      <c r="Q3265" s="10" t="s">
        <v>8312</v>
      </c>
      <c r="R3265" t="s">
        <v>8313</v>
      </c>
      <c r="S3265" s="14">
        <f t="shared" si="257"/>
        <v>42284.516064814816</v>
      </c>
      <c r="T3265" s="14">
        <f t="shared" si="258"/>
        <v>42611.801412037035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>
        <f t="shared" si="256"/>
        <v>52.55</v>
      </c>
      <c r="Q3266" s="10" t="s">
        <v>8312</v>
      </c>
      <c r="R3266" t="s">
        <v>8313</v>
      </c>
      <c r="S3266" s="14">
        <f t="shared" si="257"/>
        <v>42016.800208333334</v>
      </c>
      <c r="T3266" s="14">
        <f t="shared" si="258"/>
        <v>42400.704537037032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8312</v>
      </c>
      <c r="R3267" t="s">
        <v>8313</v>
      </c>
      <c r="S3267" s="14">
        <f t="shared" si="257"/>
        <v>42311.711979166663</v>
      </c>
      <c r="T3267" s="14">
        <f t="shared" si="258"/>
        <v>42017.88045138889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8312</v>
      </c>
      <c r="R3268" t="s">
        <v>8313</v>
      </c>
      <c r="S3268" s="14">
        <f t="shared" si="257"/>
        <v>42136.536134259266</v>
      </c>
      <c r="T3268" s="14">
        <f t="shared" si="258"/>
        <v>42426.949988425928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8312</v>
      </c>
      <c r="R3269" t="s">
        <v>8313</v>
      </c>
      <c r="S3269" s="14">
        <f t="shared" si="257"/>
        <v>42172.757638888885</v>
      </c>
      <c r="T3269" s="14">
        <f t="shared" si="258"/>
        <v>41931.682939814818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8312</v>
      </c>
      <c r="R3270" t="s">
        <v>8313</v>
      </c>
      <c r="S3270" s="14">
        <f t="shared" si="257"/>
        <v>42590.90425925926</v>
      </c>
      <c r="T3270" s="14">
        <f t="shared" si="258"/>
        <v>42124.848414351851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8312</v>
      </c>
      <c r="R3271" t="s">
        <v>8313</v>
      </c>
      <c r="S3271" s="14">
        <f t="shared" si="257"/>
        <v>42137.395798611105</v>
      </c>
      <c r="T3271" s="14">
        <f t="shared" si="258"/>
        <v>42431.102534722217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8312</v>
      </c>
      <c r="R3272" t="s">
        <v>8313</v>
      </c>
      <c r="S3272" s="14">
        <f t="shared" si="257"/>
        <v>42167.533159722225</v>
      </c>
      <c r="T3272" s="14">
        <f t="shared" si="258"/>
        <v>42121.756921296299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8312</v>
      </c>
      <c r="R3273" t="s">
        <v>8313</v>
      </c>
      <c r="S3273" s="14">
        <f t="shared" si="257"/>
        <v>41915.437210648146</v>
      </c>
      <c r="T3273" s="14">
        <f t="shared" si="258"/>
        <v>42219.019733796296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8312</v>
      </c>
      <c r="R3274" t="s">
        <v>8313</v>
      </c>
      <c r="S3274" s="14">
        <f t="shared" si="257"/>
        <v>42284.500104166669</v>
      </c>
      <c r="T3274" s="14">
        <f t="shared" si="258"/>
        <v>42445.19430555556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8312</v>
      </c>
      <c r="R3275" t="s">
        <v>8313</v>
      </c>
      <c r="S3275" s="14">
        <f t="shared" si="257"/>
        <v>42611.801412037035</v>
      </c>
      <c r="T3275" s="14">
        <f t="shared" si="258"/>
        <v>42379.74418981481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8312</v>
      </c>
      <c r="R3276" t="s">
        <v>8313</v>
      </c>
      <c r="S3276" s="14">
        <f t="shared" si="257"/>
        <v>42400.704537037032</v>
      </c>
      <c r="T3276" s="14">
        <f t="shared" si="258"/>
        <v>42380.884872685187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8312</v>
      </c>
      <c r="R3277" t="s">
        <v>8313</v>
      </c>
      <c r="S3277" s="14">
        <f t="shared" si="257"/>
        <v>42017.88045138889</v>
      </c>
      <c r="T3277" s="14">
        <f t="shared" si="258"/>
        <v>42762.942430555559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8312</v>
      </c>
      <c r="R3278" t="s">
        <v>8313</v>
      </c>
      <c r="S3278" s="14">
        <f t="shared" si="257"/>
        <v>42426.949988425928</v>
      </c>
      <c r="T3278" s="14">
        <f t="shared" si="258"/>
        <v>42567.840069444443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8312</v>
      </c>
      <c r="R3279" t="s">
        <v>8313</v>
      </c>
      <c r="S3279" s="14">
        <f t="shared" si="257"/>
        <v>41931.682939814818</v>
      </c>
      <c r="T3279" s="14">
        <f t="shared" si="258"/>
        <v>42311.750324074077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8312</v>
      </c>
      <c r="R3280" t="s">
        <v>8313</v>
      </c>
      <c r="S3280" s="14">
        <f t="shared" si="257"/>
        <v>42124.848414351851</v>
      </c>
      <c r="T3280" s="14">
        <f t="shared" si="258"/>
        <v>42505.774479166663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8312</v>
      </c>
      <c r="R3281" t="s">
        <v>8313</v>
      </c>
      <c r="S3281" s="14">
        <f t="shared" si="257"/>
        <v>42431.102534722217</v>
      </c>
      <c r="T3281" s="14">
        <f t="shared" si="258"/>
        <v>42758.368078703701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8312</v>
      </c>
      <c r="R3282" t="s">
        <v>8313</v>
      </c>
      <c r="S3282" s="14">
        <f t="shared" si="257"/>
        <v>42121.756921296299</v>
      </c>
      <c r="T3282" s="14">
        <f t="shared" si="258"/>
        <v>42775.51494212963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8312</v>
      </c>
      <c r="R3283" t="s">
        <v>8313</v>
      </c>
      <c r="S3283" s="14">
        <f t="shared" si="257"/>
        <v>42219.019733796296</v>
      </c>
      <c r="T3283" s="14">
        <f t="shared" si="258"/>
        <v>42232.702546296292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8312</v>
      </c>
      <c r="R3284" t="s">
        <v>8313</v>
      </c>
      <c r="S3284" s="14">
        <f t="shared" si="257"/>
        <v>42445.19430555556</v>
      </c>
      <c r="T3284" s="14">
        <f t="shared" si="258"/>
        <v>42282.770231481481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8312</v>
      </c>
      <c r="R3285" t="s">
        <v>8313</v>
      </c>
      <c r="S3285" s="14">
        <f t="shared" si="257"/>
        <v>42379.74418981481</v>
      </c>
      <c r="T3285" s="14">
        <f t="shared" si="258"/>
        <v>42768.425370370373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8312</v>
      </c>
      <c r="R3286" t="s">
        <v>8313</v>
      </c>
      <c r="S3286" s="14">
        <f t="shared" si="257"/>
        <v>42380.884872685187</v>
      </c>
      <c r="T3286" s="14">
        <f t="shared" si="258"/>
        <v>42141.541134259256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8312</v>
      </c>
      <c r="R3287" t="s">
        <v>8313</v>
      </c>
      <c r="S3287" s="14">
        <f t="shared" si="257"/>
        <v>42762.942430555559</v>
      </c>
      <c r="T3287" s="14">
        <f t="shared" si="258"/>
        <v>42609.442465277782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8312</v>
      </c>
      <c r="R3288" t="s">
        <v>8313</v>
      </c>
      <c r="S3288" s="14">
        <f t="shared" si="257"/>
        <v>42567.840069444443</v>
      </c>
      <c r="T3288" s="14">
        <f t="shared" si="258"/>
        <v>42309.756620370375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8312</v>
      </c>
      <c r="R3289" t="s">
        <v>8313</v>
      </c>
      <c r="S3289" s="14">
        <f t="shared" si="257"/>
        <v>42311.750324074077</v>
      </c>
      <c r="T3289" s="14">
        <f t="shared" si="258"/>
        <v>42193.771481481483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8312</v>
      </c>
      <c r="R3290" t="s">
        <v>8313</v>
      </c>
      <c r="S3290" s="14">
        <f t="shared" si="257"/>
        <v>42505.774479166663</v>
      </c>
      <c r="T3290" s="14">
        <f t="shared" si="258"/>
        <v>42239.957962962959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8312</v>
      </c>
      <c r="R3291" t="s">
        <v>8313</v>
      </c>
      <c r="S3291" s="14">
        <f t="shared" si="257"/>
        <v>42758.368078703701</v>
      </c>
      <c r="T3291" s="14">
        <f t="shared" si="258"/>
        <v>42261.917395833334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8312</v>
      </c>
      <c r="R3292" t="s">
        <v>8313</v>
      </c>
      <c r="S3292" s="14">
        <f t="shared" si="257"/>
        <v>42775.51494212963</v>
      </c>
      <c r="T3292" s="14">
        <f t="shared" si="258"/>
        <v>42102.743773148148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8312</v>
      </c>
      <c r="R3293" t="s">
        <v>8313</v>
      </c>
      <c r="S3293" s="14">
        <f t="shared" si="257"/>
        <v>42232.702546296292</v>
      </c>
      <c r="T3293" s="14">
        <f t="shared" si="258"/>
        <v>42538.73583333334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8312</v>
      </c>
      <c r="R3294" t="s">
        <v>8313</v>
      </c>
      <c r="S3294" s="14">
        <f t="shared" si="257"/>
        <v>42282.770231481481</v>
      </c>
      <c r="T3294" s="14">
        <f t="shared" si="258"/>
        <v>42681.35157407407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8312</v>
      </c>
      <c r="R3295" t="s">
        <v>8313</v>
      </c>
      <c r="S3295" s="14">
        <f t="shared" si="257"/>
        <v>42768.425370370373</v>
      </c>
      <c r="T3295" s="14">
        <f t="shared" si="258"/>
        <v>42056.65143518518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8312</v>
      </c>
      <c r="R3296" t="s">
        <v>8313</v>
      </c>
      <c r="S3296" s="14">
        <f t="shared" si="257"/>
        <v>42141.541134259256</v>
      </c>
      <c r="T3296" s="14">
        <f t="shared" si="258"/>
        <v>42696.624444444446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8312</v>
      </c>
      <c r="R3297" t="s">
        <v>8313</v>
      </c>
      <c r="S3297" s="14">
        <f t="shared" si="257"/>
        <v>42609.442465277782</v>
      </c>
      <c r="T3297" s="14">
        <f t="shared" si="258"/>
        <v>42186.855879629627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8312</v>
      </c>
      <c r="R3298" t="s">
        <v>8313</v>
      </c>
      <c r="S3298" s="14">
        <f t="shared" si="257"/>
        <v>42309.756620370375</v>
      </c>
      <c r="T3298" s="14">
        <f t="shared" si="258"/>
        <v>42493.219236111108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8312</v>
      </c>
      <c r="R3299" t="s">
        <v>8313</v>
      </c>
      <c r="S3299" s="14">
        <f t="shared" si="257"/>
        <v>42193.771481481483</v>
      </c>
      <c r="T3299" s="14">
        <f t="shared" si="258"/>
        <v>42475.057164351849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8312</v>
      </c>
      <c r="R3300" t="s">
        <v>8313</v>
      </c>
      <c r="S3300" s="14">
        <f t="shared" si="257"/>
        <v>42239.957962962959</v>
      </c>
      <c r="T3300" s="14">
        <f t="shared" si="258"/>
        <v>42452.876909722225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8312</v>
      </c>
      <c r="R3301" t="s">
        <v>8313</v>
      </c>
      <c r="S3301" s="14">
        <f t="shared" si="257"/>
        <v>42261.917395833334</v>
      </c>
      <c r="T3301" s="14">
        <f t="shared" si="258"/>
        <v>42628.650208333333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8312</v>
      </c>
      <c r="R3302" t="s">
        <v>8313</v>
      </c>
      <c r="S3302" s="14">
        <f t="shared" si="257"/>
        <v>42102.743773148148</v>
      </c>
      <c r="T3302" s="14">
        <f t="shared" si="258"/>
        <v>42253.928530092591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8312</v>
      </c>
      <c r="R3303" t="s">
        <v>8313</v>
      </c>
      <c r="S3303" s="14">
        <f t="shared" si="257"/>
        <v>42538.73583333334</v>
      </c>
      <c r="T3303" s="14">
        <f t="shared" si="258"/>
        <v>42264.29178240741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8312</v>
      </c>
      <c r="R3304" t="s">
        <v>8313</v>
      </c>
      <c r="S3304" s="14">
        <f t="shared" si="257"/>
        <v>42681.35157407407</v>
      </c>
      <c r="T3304" s="14">
        <f t="shared" si="258"/>
        <v>42664.809560185182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8312</v>
      </c>
      <c r="R3305" t="s">
        <v>8313</v>
      </c>
      <c r="S3305" s="14">
        <f t="shared" si="257"/>
        <v>42056.65143518518</v>
      </c>
      <c r="T3305" s="14">
        <f t="shared" si="258"/>
        <v>42382.244409722218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8312</v>
      </c>
      <c r="R3306" t="s">
        <v>8313</v>
      </c>
      <c r="S3306" s="14">
        <f t="shared" si="257"/>
        <v>42696.624444444446</v>
      </c>
      <c r="T3306" s="14">
        <f t="shared" si="258"/>
        <v>42105.267488425925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8312</v>
      </c>
      <c r="R3307" t="s">
        <v>8313</v>
      </c>
      <c r="S3307" s="14">
        <f t="shared" si="257"/>
        <v>42186.855879629627</v>
      </c>
      <c r="T3307" s="14">
        <f t="shared" si="258"/>
        <v>42466.303715277783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ref="O3308:O3371" si="260">ROUND(E3308/D3308*100,0)</f>
        <v>175</v>
      </c>
      <c r="P3308">
        <f t="shared" ref="P3308:P3371" si="261">IFERROR(ROUND(E3308/L3308,2),0)</f>
        <v>48.7</v>
      </c>
      <c r="Q3308" s="10" t="s">
        <v>8312</v>
      </c>
      <c r="R3308" t="s">
        <v>8313</v>
      </c>
      <c r="S3308" s="14">
        <f t="shared" ref="S3308:S3371" si="262">(((J3308/60)/60)/24)+DATE(1970,1,1)</f>
        <v>42493.219236111108</v>
      </c>
      <c r="T3308" s="14">
        <f t="shared" ref="T3308:T3371" si="263">(((J3318/60)/60)/24)+DATE(1970,1,1)</f>
        <v>41826.871238425927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0"/>
        <v>107</v>
      </c>
      <c r="P3309">
        <f t="shared" si="261"/>
        <v>53.34</v>
      </c>
      <c r="Q3309" s="10" t="s">
        <v>8312</v>
      </c>
      <c r="R3309" t="s">
        <v>8313</v>
      </c>
      <c r="S3309" s="14">
        <f t="shared" si="262"/>
        <v>42475.057164351849</v>
      </c>
      <c r="T3309" s="14">
        <f t="shared" si="263"/>
        <v>42499.039629629624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0"/>
        <v>122</v>
      </c>
      <c r="P3310">
        <f t="shared" si="261"/>
        <v>75.09</v>
      </c>
      <c r="Q3310" s="10" t="s">
        <v>8312</v>
      </c>
      <c r="R3310" t="s">
        <v>8313</v>
      </c>
      <c r="S3310" s="14">
        <f t="shared" si="262"/>
        <v>42452.876909722225</v>
      </c>
      <c r="T3310" s="14">
        <f t="shared" si="263"/>
        <v>42431.302002314813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0"/>
        <v>159</v>
      </c>
      <c r="P3311">
        <f t="shared" si="261"/>
        <v>18</v>
      </c>
      <c r="Q3311" s="10" t="s">
        <v>8312</v>
      </c>
      <c r="R3311" t="s">
        <v>8313</v>
      </c>
      <c r="S3311" s="14">
        <f t="shared" si="262"/>
        <v>42628.650208333333</v>
      </c>
      <c r="T3311" s="14">
        <f t="shared" si="263"/>
        <v>41990.585486111115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0"/>
        <v>100</v>
      </c>
      <c r="P3312">
        <f t="shared" si="261"/>
        <v>209.84</v>
      </c>
      <c r="Q3312" s="10" t="s">
        <v>8312</v>
      </c>
      <c r="R3312" t="s">
        <v>8313</v>
      </c>
      <c r="S3312" s="14">
        <f t="shared" si="262"/>
        <v>42253.928530092591</v>
      </c>
      <c r="T3312" s="14">
        <f t="shared" si="263"/>
        <v>42513.045798611114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0"/>
        <v>110</v>
      </c>
      <c r="P3313">
        <f t="shared" si="261"/>
        <v>61.02</v>
      </c>
      <c r="Q3313" s="10" t="s">
        <v>8312</v>
      </c>
      <c r="R3313" t="s">
        <v>8313</v>
      </c>
      <c r="S3313" s="14">
        <f t="shared" si="262"/>
        <v>42264.29178240741</v>
      </c>
      <c r="T3313" s="14">
        <f t="shared" si="263"/>
        <v>41914.100289351853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0"/>
        <v>100</v>
      </c>
      <c r="P3314">
        <f t="shared" si="261"/>
        <v>61</v>
      </c>
      <c r="Q3314" s="10" t="s">
        <v>8312</v>
      </c>
      <c r="R3314" t="s">
        <v>8313</v>
      </c>
      <c r="S3314" s="14">
        <f t="shared" si="262"/>
        <v>42664.809560185182</v>
      </c>
      <c r="T3314" s="14">
        <f t="shared" si="263"/>
        <v>42521.010370370372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0"/>
        <v>116</v>
      </c>
      <c r="P3315">
        <f t="shared" si="261"/>
        <v>80.03</v>
      </c>
      <c r="Q3315" s="10" t="s">
        <v>8312</v>
      </c>
      <c r="R3315" t="s">
        <v>8313</v>
      </c>
      <c r="S3315" s="14">
        <f t="shared" si="262"/>
        <v>42382.244409722218</v>
      </c>
      <c r="T3315" s="14">
        <f t="shared" si="263"/>
        <v>42608.36583333333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0"/>
        <v>211</v>
      </c>
      <c r="P3316">
        <f t="shared" si="261"/>
        <v>29.07</v>
      </c>
      <c r="Q3316" s="10" t="s">
        <v>8312</v>
      </c>
      <c r="R3316" t="s">
        <v>8313</v>
      </c>
      <c r="S3316" s="14">
        <f t="shared" si="262"/>
        <v>42105.267488425925</v>
      </c>
      <c r="T3316" s="14">
        <f t="shared" si="263"/>
        <v>42512.58321759259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0"/>
        <v>110</v>
      </c>
      <c r="P3317">
        <f t="shared" si="261"/>
        <v>49.44</v>
      </c>
      <c r="Q3317" s="10" t="s">
        <v>8312</v>
      </c>
      <c r="R3317" t="s">
        <v>8313</v>
      </c>
      <c r="S3317" s="14">
        <f t="shared" si="262"/>
        <v>42466.303715277783</v>
      </c>
      <c r="T3317" s="14">
        <f t="shared" si="263"/>
        <v>42064.785613425927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100</v>
      </c>
      <c r="P3318">
        <f t="shared" si="261"/>
        <v>93.98</v>
      </c>
      <c r="Q3318" s="10" t="s">
        <v>8312</v>
      </c>
      <c r="R3318" t="s">
        <v>8313</v>
      </c>
      <c r="S3318" s="14">
        <f t="shared" si="262"/>
        <v>41826.871238425927</v>
      </c>
      <c r="T3318" s="14">
        <f t="shared" si="263"/>
        <v>42041.714178240742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106</v>
      </c>
      <c r="P3319">
        <f t="shared" si="261"/>
        <v>61.94</v>
      </c>
      <c r="Q3319" s="10" t="s">
        <v>8312</v>
      </c>
      <c r="R3319" t="s">
        <v>8313</v>
      </c>
      <c r="S3319" s="14">
        <f t="shared" si="262"/>
        <v>42499.039629629624</v>
      </c>
      <c r="T3319" s="14">
        <f t="shared" si="263"/>
        <v>42468.374606481477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>
        <f t="shared" si="261"/>
        <v>78.5</v>
      </c>
      <c r="Q3320" s="10" t="s">
        <v>8312</v>
      </c>
      <c r="R3320" t="s">
        <v>8313</v>
      </c>
      <c r="S3320" s="14">
        <f t="shared" si="262"/>
        <v>42431.302002314813</v>
      </c>
      <c r="T3320" s="14">
        <f t="shared" si="263"/>
        <v>41822.57503472222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0"/>
        <v>108</v>
      </c>
      <c r="P3321">
        <f t="shared" si="261"/>
        <v>33.75</v>
      </c>
      <c r="Q3321" s="10" t="s">
        <v>8312</v>
      </c>
      <c r="R3321" t="s">
        <v>8313</v>
      </c>
      <c r="S3321" s="14">
        <f t="shared" si="262"/>
        <v>41990.585486111115</v>
      </c>
      <c r="T3321" s="14">
        <f t="shared" si="263"/>
        <v>41837.323009259257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101</v>
      </c>
      <c r="P3322">
        <f t="shared" si="261"/>
        <v>66.45</v>
      </c>
      <c r="Q3322" s="10" t="s">
        <v>8312</v>
      </c>
      <c r="R3322" t="s">
        <v>8313</v>
      </c>
      <c r="S3322" s="14">
        <f t="shared" si="262"/>
        <v>42513.045798611114</v>
      </c>
      <c r="T3322" s="14">
        <f t="shared" si="263"/>
        <v>42065.887361111112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>
        <f t="shared" si="261"/>
        <v>35.799999999999997</v>
      </c>
      <c r="Q3323" s="10" t="s">
        <v>8312</v>
      </c>
      <c r="R3323" t="s">
        <v>8313</v>
      </c>
      <c r="S3323" s="14">
        <f t="shared" si="262"/>
        <v>41914.100289351853</v>
      </c>
      <c r="T3323" s="14">
        <f t="shared" si="263"/>
        <v>42248.697754629626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>
        <f t="shared" si="261"/>
        <v>145.65</v>
      </c>
      <c r="Q3324" s="10" t="s">
        <v>8312</v>
      </c>
      <c r="R3324" t="s">
        <v>8313</v>
      </c>
      <c r="S3324" s="14">
        <f t="shared" si="262"/>
        <v>42521.010370370372</v>
      </c>
      <c r="T3324" s="14">
        <f t="shared" si="263"/>
        <v>41809.860300925924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126</v>
      </c>
      <c r="P3325">
        <f t="shared" si="261"/>
        <v>25.69</v>
      </c>
      <c r="Q3325" s="10" t="s">
        <v>8312</v>
      </c>
      <c r="R3325" t="s">
        <v>8313</v>
      </c>
      <c r="S3325" s="14">
        <f t="shared" si="262"/>
        <v>42608.36583333333</v>
      </c>
      <c r="T3325" s="14">
        <f t="shared" si="263"/>
        <v>42148.676851851851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61"/>
        <v>152.5</v>
      </c>
      <c r="Q3326" s="10" t="s">
        <v>8312</v>
      </c>
      <c r="R3326" t="s">
        <v>8313</v>
      </c>
      <c r="S3326" s="14">
        <f t="shared" si="262"/>
        <v>42512.58321759259</v>
      </c>
      <c r="T3326" s="14">
        <f t="shared" si="263"/>
        <v>42185.521087962959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>
        <f t="shared" si="261"/>
        <v>30</v>
      </c>
      <c r="Q3327" s="10" t="s">
        <v>8312</v>
      </c>
      <c r="R3327" t="s">
        <v>8313</v>
      </c>
      <c r="S3327" s="14">
        <f t="shared" si="262"/>
        <v>42064.785613425927</v>
      </c>
      <c r="T3327" s="14">
        <f t="shared" si="263"/>
        <v>41827.674143518518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>
        <f t="shared" si="261"/>
        <v>142.28</v>
      </c>
      <c r="Q3328" s="10" t="s">
        <v>8312</v>
      </c>
      <c r="R3328" t="s">
        <v>8313</v>
      </c>
      <c r="S3328" s="14">
        <f t="shared" si="262"/>
        <v>42041.714178240742</v>
      </c>
      <c r="T3328" s="14">
        <f t="shared" si="263"/>
        <v>42437.398680555561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>
        <f t="shared" si="261"/>
        <v>24.55</v>
      </c>
      <c r="Q3329" s="10" t="s">
        <v>8312</v>
      </c>
      <c r="R3329" t="s">
        <v>8313</v>
      </c>
      <c r="S3329" s="14">
        <f t="shared" si="262"/>
        <v>42468.374606481477</v>
      </c>
      <c r="T3329" s="14">
        <f t="shared" si="263"/>
        <v>41901.282025462962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>
        <f t="shared" si="261"/>
        <v>292.77999999999997</v>
      </c>
      <c r="Q3330" s="10" t="s">
        <v>8312</v>
      </c>
      <c r="R3330" t="s">
        <v>8313</v>
      </c>
      <c r="S3330" s="14">
        <f t="shared" si="262"/>
        <v>41822.57503472222</v>
      </c>
      <c r="T3330" s="14">
        <f t="shared" si="263"/>
        <v>42769.574999999997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8312</v>
      </c>
      <c r="R3331" t="s">
        <v>8313</v>
      </c>
      <c r="S3331" s="14">
        <f t="shared" si="262"/>
        <v>41837.323009259257</v>
      </c>
      <c r="T3331" s="14">
        <f t="shared" si="263"/>
        <v>42549.665717592594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8312</v>
      </c>
      <c r="R3332" t="s">
        <v>8313</v>
      </c>
      <c r="S3332" s="14">
        <f t="shared" si="262"/>
        <v>42065.887361111112</v>
      </c>
      <c r="T3332" s="14">
        <f t="shared" si="263"/>
        <v>42685.974004629628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8312</v>
      </c>
      <c r="R3333" t="s">
        <v>8313</v>
      </c>
      <c r="S3333" s="14">
        <f t="shared" si="262"/>
        <v>42248.697754629626</v>
      </c>
      <c r="T3333" s="14">
        <f t="shared" si="263"/>
        <v>42510.798854166671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8312</v>
      </c>
      <c r="R3334" t="s">
        <v>8313</v>
      </c>
      <c r="S3334" s="14">
        <f t="shared" si="262"/>
        <v>41809.860300925924</v>
      </c>
      <c r="T3334" s="14">
        <f t="shared" si="263"/>
        <v>42062.296412037031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8312</v>
      </c>
      <c r="R3335" t="s">
        <v>8313</v>
      </c>
      <c r="S3335" s="14">
        <f t="shared" si="262"/>
        <v>42148.676851851851</v>
      </c>
      <c r="T3335" s="14">
        <f t="shared" si="263"/>
        <v>42452.916481481487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8312</v>
      </c>
      <c r="R3336" t="s">
        <v>8313</v>
      </c>
      <c r="S3336" s="14">
        <f t="shared" si="262"/>
        <v>42185.521087962959</v>
      </c>
      <c r="T3336" s="14">
        <f t="shared" si="263"/>
        <v>41851.200150462959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8312</v>
      </c>
      <c r="R3337" t="s">
        <v>8313</v>
      </c>
      <c r="S3337" s="14">
        <f t="shared" si="262"/>
        <v>41827.674143518518</v>
      </c>
      <c r="T3337" s="14">
        <f t="shared" si="263"/>
        <v>42053.106111111112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8312</v>
      </c>
      <c r="R3338" t="s">
        <v>8313</v>
      </c>
      <c r="S3338" s="14">
        <f t="shared" si="262"/>
        <v>42437.398680555561</v>
      </c>
      <c r="T3338" s="14">
        <f t="shared" si="263"/>
        <v>42054.024421296301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8312</v>
      </c>
      <c r="R3339" t="s">
        <v>8313</v>
      </c>
      <c r="S3339" s="14">
        <f t="shared" si="262"/>
        <v>41901.282025462962</v>
      </c>
      <c r="T3339" s="14">
        <f t="shared" si="263"/>
        <v>42484.551550925928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8312</v>
      </c>
      <c r="R3340" t="s">
        <v>8313</v>
      </c>
      <c r="S3340" s="14">
        <f t="shared" si="262"/>
        <v>42769.574999999997</v>
      </c>
      <c r="T3340" s="14">
        <f t="shared" si="263"/>
        <v>42466.558796296296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8312</v>
      </c>
      <c r="R3341" t="s">
        <v>8313</v>
      </c>
      <c r="S3341" s="14">
        <f t="shared" si="262"/>
        <v>42549.665717592594</v>
      </c>
      <c r="T3341" s="14">
        <f t="shared" si="263"/>
        <v>42513.110787037032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8312</v>
      </c>
      <c r="R3342" t="s">
        <v>8313</v>
      </c>
      <c r="S3342" s="14">
        <f t="shared" si="262"/>
        <v>42685.974004629628</v>
      </c>
      <c r="T3342" s="14">
        <f t="shared" si="263"/>
        <v>42302.701516203699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8312</v>
      </c>
      <c r="R3343" t="s">
        <v>8313</v>
      </c>
      <c r="S3343" s="14">
        <f t="shared" si="262"/>
        <v>42510.798854166671</v>
      </c>
      <c r="T3343" s="14">
        <f t="shared" si="263"/>
        <v>41806.395428240743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8312</v>
      </c>
      <c r="R3344" t="s">
        <v>8313</v>
      </c>
      <c r="S3344" s="14">
        <f t="shared" si="262"/>
        <v>42062.296412037031</v>
      </c>
      <c r="T3344" s="14">
        <f t="shared" si="263"/>
        <v>42495.992800925931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8312</v>
      </c>
      <c r="R3345" t="s">
        <v>8313</v>
      </c>
      <c r="S3345" s="14">
        <f t="shared" si="262"/>
        <v>42452.916481481487</v>
      </c>
      <c r="T3345" s="14">
        <f t="shared" si="263"/>
        <v>42479.432291666672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8312</v>
      </c>
      <c r="R3346" t="s">
        <v>8313</v>
      </c>
      <c r="S3346" s="14">
        <f t="shared" si="262"/>
        <v>41851.200150462959</v>
      </c>
      <c r="T3346" s="14">
        <f t="shared" si="263"/>
        <v>42270.7269212963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8312</v>
      </c>
      <c r="R3347" t="s">
        <v>8313</v>
      </c>
      <c r="S3347" s="14">
        <f t="shared" si="262"/>
        <v>42053.106111111112</v>
      </c>
      <c r="T3347" s="14">
        <f t="shared" si="263"/>
        <v>42489.619525462964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8312</v>
      </c>
      <c r="R3348" t="s">
        <v>8313</v>
      </c>
      <c r="S3348" s="14">
        <f t="shared" si="262"/>
        <v>42054.024421296301</v>
      </c>
      <c r="T3348" s="14">
        <f t="shared" si="263"/>
        <v>42536.815648148149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8312</v>
      </c>
      <c r="R3349" t="s">
        <v>8313</v>
      </c>
      <c r="S3349" s="14">
        <f t="shared" si="262"/>
        <v>42484.551550925928</v>
      </c>
      <c r="T3349" s="14">
        <f t="shared" si="263"/>
        <v>41822.417939814812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8312</v>
      </c>
      <c r="R3350" t="s">
        <v>8313</v>
      </c>
      <c r="S3350" s="14">
        <f t="shared" si="262"/>
        <v>42466.558796296296</v>
      </c>
      <c r="T3350" s="14">
        <f t="shared" si="263"/>
        <v>41932.311099537037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8312</v>
      </c>
      <c r="R3351" t="s">
        <v>8313</v>
      </c>
      <c r="S3351" s="14">
        <f t="shared" si="262"/>
        <v>42513.110787037032</v>
      </c>
      <c r="T3351" s="14">
        <f t="shared" si="263"/>
        <v>42746.057106481487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8312</v>
      </c>
      <c r="R3352" t="s">
        <v>8313</v>
      </c>
      <c r="S3352" s="14">
        <f t="shared" si="262"/>
        <v>42302.701516203699</v>
      </c>
      <c r="T3352" s="14">
        <f t="shared" si="263"/>
        <v>42697.082673611112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8312</v>
      </c>
      <c r="R3353" t="s">
        <v>8313</v>
      </c>
      <c r="S3353" s="14">
        <f t="shared" si="262"/>
        <v>41806.395428240743</v>
      </c>
      <c r="T3353" s="14">
        <f t="shared" si="263"/>
        <v>41866.025347222225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8312</v>
      </c>
      <c r="R3354" t="s">
        <v>8313</v>
      </c>
      <c r="S3354" s="14">
        <f t="shared" si="262"/>
        <v>42495.992800925931</v>
      </c>
      <c r="T3354" s="14">
        <f t="shared" si="263"/>
        <v>42056.091631944444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8312</v>
      </c>
      <c r="R3355" t="s">
        <v>8313</v>
      </c>
      <c r="S3355" s="14">
        <f t="shared" si="262"/>
        <v>42479.432291666672</v>
      </c>
      <c r="T3355" s="14">
        <f t="shared" si="263"/>
        <v>41851.771354166667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8312</v>
      </c>
      <c r="R3356" t="s">
        <v>8313</v>
      </c>
      <c r="S3356" s="14">
        <f t="shared" si="262"/>
        <v>42270.7269212963</v>
      </c>
      <c r="T3356" s="14">
        <f t="shared" si="263"/>
        <v>42422.977418981478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8312</v>
      </c>
      <c r="R3357" t="s">
        <v>8313</v>
      </c>
      <c r="S3357" s="14">
        <f t="shared" si="262"/>
        <v>42489.619525462964</v>
      </c>
      <c r="T3357" s="14">
        <f t="shared" si="263"/>
        <v>42321.101759259262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8312</v>
      </c>
      <c r="R3358" t="s">
        <v>8313</v>
      </c>
      <c r="S3358" s="14">
        <f t="shared" si="262"/>
        <v>42536.815648148149</v>
      </c>
      <c r="T3358" s="14">
        <f t="shared" si="263"/>
        <v>42107.067557870367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8312</v>
      </c>
      <c r="R3359" t="s">
        <v>8313</v>
      </c>
      <c r="S3359" s="14">
        <f t="shared" si="262"/>
        <v>41822.417939814812</v>
      </c>
      <c r="T3359" s="14">
        <f t="shared" si="263"/>
        <v>42192.933958333335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8312</v>
      </c>
      <c r="R3360" t="s">
        <v>8313</v>
      </c>
      <c r="S3360" s="14">
        <f t="shared" si="262"/>
        <v>41932.311099537037</v>
      </c>
      <c r="T3360" s="14">
        <f t="shared" si="263"/>
        <v>41969.199756944443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8312</v>
      </c>
      <c r="R3361" t="s">
        <v>8313</v>
      </c>
      <c r="S3361" s="14">
        <f t="shared" si="262"/>
        <v>42746.057106481487</v>
      </c>
      <c r="T3361" s="14">
        <f t="shared" si="263"/>
        <v>42690.041435185187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8312</v>
      </c>
      <c r="R3362" t="s">
        <v>8313</v>
      </c>
      <c r="S3362" s="14">
        <f t="shared" si="262"/>
        <v>42697.082673611112</v>
      </c>
      <c r="T3362" s="14">
        <f t="shared" si="263"/>
        <v>42690.334317129629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8312</v>
      </c>
      <c r="R3363" t="s">
        <v>8313</v>
      </c>
      <c r="S3363" s="14">
        <f t="shared" si="262"/>
        <v>41866.025347222225</v>
      </c>
      <c r="T3363" s="14">
        <f t="shared" si="263"/>
        <v>42312.874594907407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8312</v>
      </c>
      <c r="R3364" t="s">
        <v>8313</v>
      </c>
      <c r="S3364" s="14">
        <f t="shared" si="262"/>
        <v>42056.091631944444</v>
      </c>
      <c r="T3364" s="14">
        <f t="shared" si="263"/>
        <v>41855.548101851848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8312</v>
      </c>
      <c r="R3365" t="s">
        <v>8313</v>
      </c>
      <c r="S3365" s="14">
        <f t="shared" si="262"/>
        <v>41851.771354166667</v>
      </c>
      <c r="T3365" s="14">
        <f t="shared" si="263"/>
        <v>42179.854629629626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8312</v>
      </c>
      <c r="R3366" t="s">
        <v>8313</v>
      </c>
      <c r="S3366" s="14">
        <f t="shared" si="262"/>
        <v>42422.977418981478</v>
      </c>
      <c r="T3366" s="14">
        <f t="shared" si="263"/>
        <v>42275.731666666667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8312</v>
      </c>
      <c r="R3367" t="s">
        <v>8313</v>
      </c>
      <c r="S3367" s="14">
        <f t="shared" si="262"/>
        <v>42321.101759259262</v>
      </c>
      <c r="T3367" s="14">
        <f t="shared" si="263"/>
        <v>41765.610798611109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8312</v>
      </c>
      <c r="R3368" t="s">
        <v>8313</v>
      </c>
      <c r="S3368" s="14">
        <f t="shared" si="262"/>
        <v>42107.067557870367</v>
      </c>
      <c r="T3368" s="14">
        <f t="shared" si="263"/>
        <v>42059.701319444444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8312</v>
      </c>
      <c r="R3369" t="s">
        <v>8313</v>
      </c>
      <c r="S3369" s="14">
        <f t="shared" si="262"/>
        <v>42192.933958333335</v>
      </c>
      <c r="T3369" s="14">
        <f t="shared" si="263"/>
        <v>42053.732627314821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8312</v>
      </c>
      <c r="R3370" t="s">
        <v>8313</v>
      </c>
      <c r="S3370" s="14">
        <f t="shared" si="262"/>
        <v>41969.199756944443</v>
      </c>
      <c r="T3370" s="14">
        <f t="shared" si="263"/>
        <v>41858.355393518519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8312</v>
      </c>
      <c r="R3371" t="s">
        <v>8313</v>
      </c>
      <c r="S3371" s="14">
        <f t="shared" si="262"/>
        <v>42690.041435185187</v>
      </c>
      <c r="T3371" s="14">
        <f t="shared" si="263"/>
        <v>42225.513888888891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ref="O3372:O3435" si="265">ROUND(E3372/D3372*100,0)</f>
        <v>118</v>
      </c>
      <c r="P3372">
        <f t="shared" ref="P3372:P3435" si="266">IFERROR(ROUND(E3372/L3372,2),0)</f>
        <v>67.92</v>
      </c>
      <c r="Q3372" s="10" t="s">
        <v>8312</v>
      </c>
      <c r="R3372" t="s">
        <v>8313</v>
      </c>
      <c r="S3372" s="14">
        <f t="shared" ref="S3372:S3435" si="267">(((J3372/60)/60)/24)+DATE(1970,1,1)</f>
        <v>42690.334317129629</v>
      </c>
      <c r="T3372" s="14">
        <f t="shared" ref="T3372:T3435" si="268">(((J3382/60)/60)/24)+DATE(1970,1,1)</f>
        <v>41937.95344907407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5"/>
        <v>139</v>
      </c>
      <c r="P3373">
        <f t="shared" si="266"/>
        <v>30.78</v>
      </c>
      <c r="Q3373" s="10" t="s">
        <v>8312</v>
      </c>
      <c r="R3373" t="s">
        <v>8313</v>
      </c>
      <c r="S3373" s="14">
        <f t="shared" si="267"/>
        <v>42312.874594907407</v>
      </c>
      <c r="T3373" s="14">
        <f t="shared" si="268"/>
        <v>42044.184988425928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5"/>
        <v>104</v>
      </c>
      <c r="P3374">
        <f t="shared" si="266"/>
        <v>38.33</v>
      </c>
      <c r="Q3374" s="10" t="s">
        <v>8312</v>
      </c>
      <c r="R3374" t="s">
        <v>8313</v>
      </c>
      <c r="S3374" s="14">
        <f t="shared" si="267"/>
        <v>41855.548101851848</v>
      </c>
      <c r="T3374" s="14">
        <f t="shared" si="268"/>
        <v>42559.431203703702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100</v>
      </c>
      <c r="P3375">
        <f t="shared" si="266"/>
        <v>66.83</v>
      </c>
      <c r="Q3375" s="10" t="s">
        <v>8312</v>
      </c>
      <c r="R3375" t="s">
        <v>8313</v>
      </c>
      <c r="S3375" s="14">
        <f t="shared" si="267"/>
        <v>42179.854629629626</v>
      </c>
      <c r="T3375" s="14">
        <f t="shared" si="268"/>
        <v>42524.782638888893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107</v>
      </c>
      <c r="P3376">
        <f t="shared" si="266"/>
        <v>71.73</v>
      </c>
      <c r="Q3376" s="10" t="s">
        <v>8312</v>
      </c>
      <c r="R3376" t="s">
        <v>8313</v>
      </c>
      <c r="S3376" s="14">
        <f t="shared" si="267"/>
        <v>42275.731666666667</v>
      </c>
      <c r="T3376" s="14">
        <f t="shared" si="268"/>
        <v>42292.087592592594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5"/>
        <v>100</v>
      </c>
      <c r="P3377">
        <f t="shared" si="266"/>
        <v>176.47</v>
      </c>
      <c r="Q3377" s="10" t="s">
        <v>8312</v>
      </c>
      <c r="R3377" t="s">
        <v>8313</v>
      </c>
      <c r="S3377" s="14">
        <f t="shared" si="267"/>
        <v>41765.610798611109</v>
      </c>
      <c r="T3377" s="14">
        <f t="shared" si="268"/>
        <v>41953.8675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100</v>
      </c>
      <c r="P3378">
        <f t="shared" si="266"/>
        <v>421.11</v>
      </c>
      <c r="Q3378" s="10" t="s">
        <v>8312</v>
      </c>
      <c r="R3378" t="s">
        <v>8313</v>
      </c>
      <c r="S3378" s="14">
        <f t="shared" si="267"/>
        <v>42059.701319444444</v>
      </c>
      <c r="T3378" s="14">
        <f t="shared" si="268"/>
        <v>41946.644745370373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5"/>
        <v>101</v>
      </c>
      <c r="P3379">
        <f t="shared" si="266"/>
        <v>104.99</v>
      </c>
      <c r="Q3379" s="10" t="s">
        <v>8312</v>
      </c>
      <c r="R3379" t="s">
        <v>8313</v>
      </c>
      <c r="S3379" s="14">
        <f t="shared" si="267"/>
        <v>42053.732627314821</v>
      </c>
      <c r="T3379" s="14">
        <f t="shared" si="268"/>
        <v>41947.762592592589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5"/>
        <v>108</v>
      </c>
      <c r="P3380">
        <f t="shared" si="266"/>
        <v>28.19</v>
      </c>
      <c r="Q3380" s="10" t="s">
        <v>8312</v>
      </c>
      <c r="R3380" t="s">
        <v>8313</v>
      </c>
      <c r="S3380" s="14">
        <f t="shared" si="267"/>
        <v>41858.355393518519</v>
      </c>
      <c r="T3380" s="14">
        <f t="shared" si="268"/>
        <v>42143.461122685185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5"/>
        <v>104</v>
      </c>
      <c r="P3381">
        <f t="shared" si="266"/>
        <v>54.55</v>
      </c>
      <c r="Q3381" s="10" t="s">
        <v>8312</v>
      </c>
      <c r="R3381" t="s">
        <v>8313</v>
      </c>
      <c r="S3381" s="14">
        <f t="shared" si="267"/>
        <v>42225.513888888891</v>
      </c>
      <c r="T3381" s="14">
        <f t="shared" si="268"/>
        <v>42494.563449074078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104</v>
      </c>
      <c r="P3382">
        <f t="shared" si="266"/>
        <v>111.89</v>
      </c>
      <c r="Q3382" s="10" t="s">
        <v>8312</v>
      </c>
      <c r="R3382" t="s">
        <v>8313</v>
      </c>
      <c r="S3382" s="14">
        <f t="shared" si="267"/>
        <v>41937.95344907407</v>
      </c>
      <c r="T3382" s="14">
        <f t="shared" si="268"/>
        <v>41815.774826388886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102</v>
      </c>
      <c r="P3383">
        <f t="shared" si="266"/>
        <v>85.21</v>
      </c>
      <c r="Q3383" s="10" t="s">
        <v>8312</v>
      </c>
      <c r="R3383" t="s">
        <v>8313</v>
      </c>
      <c r="S3383" s="14">
        <f t="shared" si="267"/>
        <v>42044.184988425928</v>
      </c>
      <c r="T3383" s="14">
        <f t="shared" si="268"/>
        <v>41830.545694444445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5"/>
        <v>101</v>
      </c>
      <c r="P3384">
        <f t="shared" si="266"/>
        <v>76.650000000000006</v>
      </c>
      <c r="Q3384" s="10" t="s">
        <v>8312</v>
      </c>
      <c r="R3384" t="s">
        <v>8313</v>
      </c>
      <c r="S3384" s="14">
        <f t="shared" si="267"/>
        <v>42559.431203703702</v>
      </c>
      <c r="T3384" s="14">
        <f t="shared" si="268"/>
        <v>42446.845543981486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112</v>
      </c>
      <c r="P3385">
        <f t="shared" si="266"/>
        <v>65.17</v>
      </c>
      <c r="Q3385" s="10" t="s">
        <v>8312</v>
      </c>
      <c r="R3385" t="s">
        <v>8313</v>
      </c>
      <c r="S3385" s="14">
        <f t="shared" si="267"/>
        <v>42524.782638888893</v>
      </c>
      <c r="T3385" s="14">
        <f t="shared" si="268"/>
        <v>41923.921643518523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100</v>
      </c>
      <c r="P3386">
        <f t="shared" si="266"/>
        <v>93.76</v>
      </c>
      <c r="Q3386" s="10" t="s">
        <v>8312</v>
      </c>
      <c r="R3386" t="s">
        <v>8313</v>
      </c>
      <c r="S3386" s="14">
        <f t="shared" si="267"/>
        <v>42292.087592592594</v>
      </c>
      <c r="T3386" s="14">
        <f t="shared" si="268"/>
        <v>41817.59542824074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>
        <f t="shared" si="266"/>
        <v>133.33000000000001</v>
      </c>
      <c r="Q3387" s="10" t="s">
        <v>8312</v>
      </c>
      <c r="R3387" t="s">
        <v>8313</v>
      </c>
      <c r="S3387" s="14">
        <f t="shared" si="267"/>
        <v>41953.8675</v>
      </c>
      <c r="T3387" s="14">
        <f t="shared" si="268"/>
        <v>42140.712314814817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>
        <f t="shared" si="266"/>
        <v>51.22</v>
      </c>
      <c r="Q3388" s="10" t="s">
        <v>8312</v>
      </c>
      <c r="R3388" t="s">
        <v>8313</v>
      </c>
      <c r="S3388" s="14">
        <f t="shared" si="267"/>
        <v>41946.644745370373</v>
      </c>
      <c r="T3388" s="14">
        <f t="shared" si="268"/>
        <v>41764.44663194444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>
        <f t="shared" si="266"/>
        <v>100.17</v>
      </c>
      <c r="Q3389" s="10" t="s">
        <v>8312</v>
      </c>
      <c r="R3389" t="s">
        <v>8313</v>
      </c>
      <c r="S3389" s="14">
        <f t="shared" si="267"/>
        <v>41947.762592592589</v>
      </c>
      <c r="T3389" s="14">
        <f t="shared" si="268"/>
        <v>42378.478344907402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>
        <f t="shared" si="266"/>
        <v>34.6</v>
      </c>
      <c r="Q3390" s="10" t="s">
        <v>8312</v>
      </c>
      <c r="R3390" t="s">
        <v>8313</v>
      </c>
      <c r="S3390" s="14">
        <f t="shared" si="267"/>
        <v>42143.461122685185</v>
      </c>
      <c r="T3390" s="14">
        <f t="shared" si="268"/>
        <v>41941.75203703704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>
        <f t="shared" si="266"/>
        <v>184.68</v>
      </c>
      <c r="Q3391" s="10" t="s">
        <v>8312</v>
      </c>
      <c r="R3391" t="s">
        <v>8313</v>
      </c>
      <c r="S3391" s="14">
        <f t="shared" si="267"/>
        <v>42494.563449074078</v>
      </c>
      <c r="T3391" s="14">
        <f t="shared" si="268"/>
        <v>42026.920428240745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>
        <f t="shared" si="266"/>
        <v>69.819999999999993</v>
      </c>
      <c r="Q3392" s="10" t="s">
        <v>8312</v>
      </c>
      <c r="R3392" t="s">
        <v>8313</v>
      </c>
      <c r="S3392" s="14">
        <f t="shared" si="267"/>
        <v>41815.774826388886</v>
      </c>
      <c r="T3392" s="14">
        <f t="shared" si="268"/>
        <v>41834.953865740739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>
        <f t="shared" si="266"/>
        <v>61.94</v>
      </c>
      <c r="Q3393" s="10" t="s">
        <v>8312</v>
      </c>
      <c r="R3393" t="s">
        <v>8313</v>
      </c>
      <c r="S3393" s="14">
        <f t="shared" si="267"/>
        <v>41830.545694444445</v>
      </c>
      <c r="T3393" s="14">
        <f t="shared" si="268"/>
        <v>42193.723912037036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>
        <f t="shared" si="266"/>
        <v>41.67</v>
      </c>
      <c r="Q3394" s="10" t="s">
        <v>8312</v>
      </c>
      <c r="R3394" t="s">
        <v>8313</v>
      </c>
      <c r="S3394" s="14">
        <f t="shared" si="267"/>
        <v>42446.845543981486</v>
      </c>
      <c r="T3394" s="14">
        <f t="shared" si="268"/>
        <v>42290.61855324074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8312</v>
      </c>
      <c r="R3395" t="s">
        <v>8313</v>
      </c>
      <c r="S3395" s="14">
        <f t="shared" si="267"/>
        <v>41923.921643518523</v>
      </c>
      <c r="T3395" s="14">
        <f t="shared" si="268"/>
        <v>42150.462083333332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8312</v>
      </c>
      <c r="R3396" t="s">
        <v>8313</v>
      </c>
      <c r="S3396" s="14">
        <f t="shared" si="267"/>
        <v>41817.59542824074</v>
      </c>
      <c r="T3396" s="14">
        <f t="shared" si="268"/>
        <v>42152.503495370373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8312</v>
      </c>
      <c r="R3397" t="s">
        <v>8313</v>
      </c>
      <c r="S3397" s="14">
        <f t="shared" si="267"/>
        <v>42140.712314814817</v>
      </c>
      <c r="T3397" s="14">
        <f t="shared" si="268"/>
        <v>42410.017199074078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8312</v>
      </c>
      <c r="R3398" t="s">
        <v>8313</v>
      </c>
      <c r="S3398" s="14">
        <f t="shared" si="267"/>
        <v>41764.44663194444</v>
      </c>
      <c r="T3398" s="14">
        <f t="shared" si="268"/>
        <v>41791.492777777778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8312</v>
      </c>
      <c r="R3399" t="s">
        <v>8313</v>
      </c>
      <c r="S3399" s="14">
        <f t="shared" si="267"/>
        <v>42378.478344907402</v>
      </c>
      <c r="T3399" s="14">
        <f t="shared" si="268"/>
        <v>41796.422326388885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8312</v>
      </c>
      <c r="R3400" t="s">
        <v>8313</v>
      </c>
      <c r="S3400" s="14">
        <f t="shared" si="267"/>
        <v>41941.75203703704</v>
      </c>
      <c r="T3400" s="14">
        <f t="shared" si="268"/>
        <v>41808.991944444446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8312</v>
      </c>
      <c r="R3401" t="s">
        <v>8313</v>
      </c>
      <c r="S3401" s="14">
        <f t="shared" si="267"/>
        <v>42026.920428240745</v>
      </c>
      <c r="T3401" s="14">
        <f t="shared" si="268"/>
        <v>42544.814328703709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8312</v>
      </c>
      <c r="R3402" t="s">
        <v>8313</v>
      </c>
      <c r="S3402" s="14">
        <f t="shared" si="267"/>
        <v>41834.953865740739</v>
      </c>
      <c r="T3402" s="14">
        <f t="shared" si="268"/>
        <v>42500.041550925926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8312</v>
      </c>
      <c r="R3403" t="s">
        <v>8313</v>
      </c>
      <c r="S3403" s="14">
        <f t="shared" si="267"/>
        <v>42193.723912037036</v>
      </c>
      <c r="T3403" s="14">
        <f t="shared" si="268"/>
        <v>42265.022824074069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8312</v>
      </c>
      <c r="R3404" t="s">
        <v>8313</v>
      </c>
      <c r="S3404" s="14">
        <f t="shared" si="267"/>
        <v>42290.61855324074</v>
      </c>
      <c r="T3404" s="14">
        <f t="shared" si="268"/>
        <v>41879.959050925929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8312</v>
      </c>
      <c r="R3405" t="s">
        <v>8313</v>
      </c>
      <c r="S3405" s="14">
        <f t="shared" si="267"/>
        <v>42150.462083333332</v>
      </c>
      <c r="T3405" s="14">
        <f t="shared" si="268"/>
        <v>42053.733078703706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8312</v>
      </c>
      <c r="R3406" t="s">
        <v>8313</v>
      </c>
      <c r="S3406" s="14">
        <f t="shared" si="267"/>
        <v>42152.503495370373</v>
      </c>
      <c r="T3406" s="14">
        <f t="shared" si="268"/>
        <v>42675.832465277781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8312</v>
      </c>
      <c r="R3407" t="s">
        <v>8313</v>
      </c>
      <c r="S3407" s="14">
        <f t="shared" si="267"/>
        <v>42410.017199074078</v>
      </c>
      <c r="T3407" s="14">
        <f t="shared" si="268"/>
        <v>42467.144166666665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8312</v>
      </c>
      <c r="R3408" t="s">
        <v>8313</v>
      </c>
      <c r="S3408" s="14">
        <f t="shared" si="267"/>
        <v>41791.492777777778</v>
      </c>
      <c r="T3408" s="14">
        <f t="shared" si="268"/>
        <v>42089.412557870368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8312</v>
      </c>
      <c r="R3409" t="s">
        <v>8313</v>
      </c>
      <c r="S3409" s="14">
        <f t="shared" si="267"/>
        <v>41796.422326388885</v>
      </c>
      <c r="T3409" s="14">
        <f t="shared" si="268"/>
        <v>41894.91375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8312</v>
      </c>
      <c r="R3410" t="s">
        <v>8313</v>
      </c>
      <c r="S3410" s="14">
        <f t="shared" si="267"/>
        <v>41808.991944444446</v>
      </c>
      <c r="T3410" s="14">
        <f t="shared" si="268"/>
        <v>41752.83457175926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8312</v>
      </c>
      <c r="R3411" t="s">
        <v>8313</v>
      </c>
      <c r="S3411" s="14">
        <f t="shared" si="267"/>
        <v>42544.814328703709</v>
      </c>
      <c r="T3411" s="14">
        <f t="shared" si="268"/>
        <v>42448.821585648147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8312</v>
      </c>
      <c r="R3412" t="s">
        <v>8313</v>
      </c>
      <c r="S3412" s="14">
        <f t="shared" si="267"/>
        <v>42500.041550925926</v>
      </c>
      <c r="T3412" s="14">
        <f t="shared" si="268"/>
        <v>42405.090300925927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8312</v>
      </c>
      <c r="R3413" t="s">
        <v>8313</v>
      </c>
      <c r="S3413" s="14">
        <f t="shared" si="267"/>
        <v>42265.022824074069</v>
      </c>
      <c r="T3413" s="14">
        <f t="shared" si="268"/>
        <v>42037.791238425925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8312</v>
      </c>
      <c r="R3414" t="s">
        <v>8313</v>
      </c>
      <c r="S3414" s="14">
        <f t="shared" si="267"/>
        <v>41879.959050925929</v>
      </c>
      <c r="T3414" s="14">
        <f t="shared" si="268"/>
        <v>42323.562222222223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8312</v>
      </c>
      <c r="R3415" t="s">
        <v>8313</v>
      </c>
      <c r="S3415" s="14">
        <f t="shared" si="267"/>
        <v>42053.733078703706</v>
      </c>
      <c r="T3415" s="14">
        <f t="shared" si="268"/>
        <v>42088.911354166667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8312</v>
      </c>
      <c r="R3416" t="s">
        <v>8313</v>
      </c>
      <c r="S3416" s="14">
        <f t="shared" si="267"/>
        <v>42675.832465277781</v>
      </c>
      <c r="T3416" s="14">
        <f t="shared" si="268"/>
        <v>42018.676898148144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8312</v>
      </c>
      <c r="R3417" t="s">
        <v>8313</v>
      </c>
      <c r="S3417" s="14">
        <f t="shared" si="267"/>
        <v>42467.144166666665</v>
      </c>
      <c r="T3417" s="14">
        <f t="shared" si="268"/>
        <v>41884.617314814815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8312</v>
      </c>
      <c r="R3418" t="s">
        <v>8313</v>
      </c>
      <c r="S3418" s="14">
        <f t="shared" si="267"/>
        <v>42089.412557870368</v>
      </c>
      <c r="T3418" s="14">
        <f t="shared" si="268"/>
        <v>41884.056747685187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8312</v>
      </c>
      <c r="R3419" t="s">
        <v>8313</v>
      </c>
      <c r="S3419" s="14">
        <f t="shared" si="267"/>
        <v>41894.91375</v>
      </c>
      <c r="T3419" s="14">
        <f t="shared" si="268"/>
        <v>41792.645277777774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8312</v>
      </c>
      <c r="R3420" t="s">
        <v>8313</v>
      </c>
      <c r="S3420" s="14">
        <f t="shared" si="267"/>
        <v>41752.83457175926</v>
      </c>
      <c r="T3420" s="14">
        <f t="shared" si="268"/>
        <v>42038.720451388886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8312</v>
      </c>
      <c r="R3421" t="s">
        <v>8313</v>
      </c>
      <c r="S3421" s="14">
        <f t="shared" si="267"/>
        <v>42448.821585648147</v>
      </c>
      <c r="T3421" s="14">
        <f t="shared" si="268"/>
        <v>42662.021539351852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8312</v>
      </c>
      <c r="R3422" t="s">
        <v>8313</v>
      </c>
      <c r="S3422" s="14">
        <f t="shared" si="267"/>
        <v>42405.090300925927</v>
      </c>
      <c r="T3422" s="14">
        <f t="shared" si="268"/>
        <v>41820.945613425924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8312</v>
      </c>
      <c r="R3423" t="s">
        <v>8313</v>
      </c>
      <c r="S3423" s="14">
        <f t="shared" si="267"/>
        <v>42037.791238425925</v>
      </c>
      <c r="T3423" s="14">
        <f t="shared" si="268"/>
        <v>41839.730937500004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8312</v>
      </c>
      <c r="R3424" t="s">
        <v>8313</v>
      </c>
      <c r="S3424" s="14">
        <f t="shared" si="267"/>
        <v>42323.562222222223</v>
      </c>
      <c r="T3424" s="14">
        <f t="shared" si="268"/>
        <v>42380.581180555557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8312</v>
      </c>
      <c r="R3425" t="s">
        <v>8313</v>
      </c>
      <c r="S3425" s="14">
        <f t="shared" si="267"/>
        <v>42088.911354166667</v>
      </c>
      <c r="T3425" s="14">
        <f t="shared" si="268"/>
        <v>41776.063136574077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8312</v>
      </c>
      <c r="R3426" t="s">
        <v>8313</v>
      </c>
      <c r="S3426" s="14">
        <f t="shared" si="267"/>
        <v>42018.676898148144</v>
      </c>
      <c r="T3426" s="14">
        <f t="shared" si="268"/>
        <v>41800.380428240744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8312</v>
      </c>
      <c r="R3427" t="s">
        <v>8313</v>
      </c>
      <c r="S3427" s="14">
        <f t="shared" si="267"/>
        <v>41884.617314814815</v>
      </c>
      <c r="T3427" s="14">
        <f t="shared" si="268"/>
        <v>42572.61681712963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8312</v>
      </c>
      <c r="R3428" t="s">
        <v>8313</v>
      </c>
      <c r="S3428" s="14">
        <f t="shared" si="267"/>
        <v>41884.056747685187</v>
      </c>
      <c r="T3428" s="14">
        <f t="shared" si="268"/>
        <v>41851.541585648149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8312</v>
      </c>
      <c r="R3429" t="s">
        <v>8313</v>
      </c>
      <c r="S3429" s="14">
        <f t="shared" si="267"/>
        <v>41792.645277777774</v>
      </c>
      <c r="T3429" s="14">
        <f t="shared" si="268"/>
        <v>42205.710879629631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8312</v>
      </c>
      <c r="R3430" t="s">
        <v>8313</v>
      </c>
      <c r="S3430" s="14">
        <f t="shared" si="267"/>
        <v>42038.720451388886</v>
      </c>
      <c r="T3430" s="14">
        <f t="shared" si="268"/>
        <v>42100.927858796291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8312</v>
      </c>
      <c r="R3431" t="s">
        <v>8313</v>
      </c>
      <c r="S3431" s="14">
        <f t="shared" si="267"/>
        <v>42662.021539351852</v>
      </c>
      <c r="T3431" s="14">
        <f t="shared" si="268"/>
        <v>42374.911226851851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8312</v>
      </c>
      <c r="R3432" t="s">
        <v>8313</v>
      </c>
      <c r="S3432" s="14">
        <f t="shared" si="267"/>
        <v>41820.945613425924</v>
      </c>
      <c r="T3432" s="14">
        <f t="shared" si="268"/>
        <v>41809.12300925926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8312</v>
      </c>
      <c r="R3433" t="s">
        <v>8313</v>
      </c>
      <c r="S3433" s="14">
        <f t="shared" si="267"/>
        <v>41839.730937500004</v>
      </c>
      <c r="T3433" s="14">
        <f t="shared" si="268"/>
        <v>42294.429641203707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8312</v>
      </c>
      <c r="R3434" t="s">
        <v>8313</v>
      </c>
      <c r="S3434" s="14">
        <f t="shared" si="267"/>
        <v>42380.581180555557</v>
      </c>
      <c r="T3434" s="14">
        <f t="shared" si="268"/>
        <v>42124.841111111105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8312</v>
      </c>
      <c r="R3435" t="s">
        <v>8313</v>
      </c>
      <c r="S3435" s="14">
        <f t="shared" si="267"/>
        <v>41776.063136574077</v>
      </c>
      <c r="T3435" s="14">
        <f t="shared" si="268"/>
        <v>41861.524837962963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ref="O3436:O3499" si="270">ROUND(E3436/D3436*100,0)</f>
        <v>106</v>
      </c>
      <c r="P3436">
        <f t="shared" ref="P3436:P3499" si="271">IFERROR(ROUND(E3436/L3436,2),0)</f>
        <v>62.83</v>
      </c>
      <c r="Q3436" s="10" t="s">
        <v>8312</v>
      </c>
      <c r="R3436" t="s">
        <v>8313</v>
      </c>
      <c r="S3436" s="14">
        <f t="shared" ref="S3436:S3499" si="272">(((J3436/60)/60)/24)+DATE(1970,1,1)</f>
        <v>41800.380428240744</v>
      </c>
      <c r="T3436" s="14">
        <f t="shared" ref="T3436:T3499" si="273">(((J3446/60)/60)/24)+DATE(1970,1,1)</f>
        <v>42521.291504629626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112</v>
      </c>
      <c r="P3437">
        <f t="shared" si="271"/>
        <v>58.95</v>
      </c>
      <c r="Q3437" s="10" t="s">
        <v>8312</v>
      </c>
      <c r="R3437" t="s">
        <v>8313</v>
      </c>
      <c r="S3437" s="14">
        <f t="shared" si="272"/>
        <v>42572.61681712963</v>
      </c>
      <c r="T3437" s="14">
        <f t="shared" si="273"/>
        <v>42272.530509259261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106</v>
      </c>
      <c r="P3438">
        <f t="shared" si="271"/>
        <v>143.11000000000001</v>
      </c>
      <c r="Q3438" s="10" t="s">
        <v>8312</v>
      </c>
      <c r="R3438" t="s">
        <v>8313</v>
      </c>
      <c r="S3438" s="14">
        <f t="shared" si="272"/>
        <v>41851.541585648149</v>
      </c>
      <c r="T3438" s="14">
        <f t="shared" si="273"/>
        <v>42016.832465277781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101</v>
      </c>
      <c r="P3439">
        <f t="shared" si="271"/>
        <v>84.17</v>
      </c>
      <c r="Q3439" s="10" t="s">
        <v>8312</v>
      </c>
      <c r="R3439" t="s">
        <v>8313</v>
      </c>
      <c r="S3439" s="14">
        <f t="shared" si="272"/>
        <v>42205.710879629631</v>
      </c>
      <c r="T3439" s="14">
        <f t="shared" si="273"/>
        <v>42402.889027777783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0"/>
        <v>104</v>
      </c>
      <c r="P3440">
        <f t="shared" si="271"/>
        <v>186.07</v>
      </c>
      <c r="Q3440" s="10" t="s">
        <v>8312</v>
      </c>
      <c r="R3440" t="s">
        <v>8313</v>
      </c>
      <c r="S3440" s="14">
        <f t="shared" si="272"/>
        <v>42100.927858796291</v>
      </c>
      <c r="T3440" s="14">
        <f t="shared" si="273"/>
        <v>41960.119085648148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135</v>
      </c>
      <c r="P3441">
        <f t="shared" si="271"/>
        <v>89.79</v>
      </c>
      <c r="Q3441" s="10" t="s">
        <v>8312</v>
      </c>
      <c r="R3441" t="s">
        <v>8313</v>
      </c>
      <c r="S3441" s="14">
        <f t="shared" si="272"/>
        <v>42374.911226851851</v>
      </c>
      <c r="T3441" s="14">
        <f t="shared" si="273"/>
        <v>42532.052523148144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105</v>
      </c>
      <c r="P3442">
        <f t="shared" si="271"/>
        <v>64.16</v>
      </c>
      <c r="Q3442" s="10" t="s">
        <v>8312</v>
      </c>
      <c r="R3442" t="s">
        <v>8313</v>
      </c>
      <c r="S3442" s="14">
        <f t="shared" si="272"/>
        <v>41809.12300925926</v>
      </c>
      <c r="T3442" s="14">
        <f t="shared" si="273"/>
        <v>42036.704525462963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103</v>
      </c>
      <c r="P3443">
        <f t="shared" si="271"/>
        <v>59.65</v>
      </c>
      <c r="Q3443" s="10" t="s">
        <v>8312</v>
      </c>
      <c r="R3443" t="s">
        <v>8313</v>
      </c>
      <c r="S3443" s="14">
        <f t="shared" si="272"/>
        <v>42294.429641203707</v>
      </c>
      <c r="T3443" s="14">
        <f t="shared" si="273"/>
        <v>42088.723692129628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100</v>
      </c>
      <c r="P3444">
        <f t="shared" si="271"/>
        <v>31.25</v>
      </c>
      <c r="Q3444" s="10" t="s">
        <v>8312</v>
      </c>
      <c r="R3444" t="s">
        <v>8313</v>
      </c>
      <c r="S3444" s="14">
        <f t="shared" si="272"/>
        <v>42124.841111111105</v>
      </c>
      <c r="T3444" s="14">
        <f t="shared" si="273"/>
        <v>41820.639189814814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186</v>
      </c>
      <c r="P3445">
        <f t="shared" si="271"/>
        <v>41.22</v>
      </c>
      <c r="Q3445" s="10" t="s">
        <v>8312</v>
      </c>
      <c r="R3445" t="s">
        <v>8313</v>
      </c>
      <c r="S3445" s="14">
        <f t="shared" si="272"/>
        <v>41861.524837962963</v>
      </c>
      <c r="T3445" s="14">
        <f t="shared" si="273"/>
        <v>42535.97865740741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>
        <f t="shared" si="271"/>
        <v>43.35</v>
      </c>
      <c r="Q3446" s="10" t="s">
        <v>8312</v>
      </c>
      <c r="R3446" t="s">
        <v>8313</v>
      </c>
      <c r="S3446" s="14">
        <f t="shared" si="272"/>
        <v>42521.291504629626</v>
      </c>
      <c r="T3446" s="14">
        <f t="shared" si="273"/>
        <v>41821.698599537034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0"/>
        <v>100</v>
      </c>
      <c r="P3447">
        <f t="shared" si="271"/>
        <v>64.52</v>
      </c>
      <c r="Q3447" s="10" t="s">
        <v>8312</v>
      </c>
      <c r="R3447" t="s">
        <v>8313</v>
      </c>
      <c r="S3447" s="14">
        <f t="shared" si="272"/>
        <v>42272.530509259261</v>
      </c>
      <c r="T3447" s="14">
        <f t="shared" si="273"/>
        <v>42626.7503125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0"/>
        <v>108</v>
      </c>
      <c r="P3448">
        <f t="shared" si="271"/>
        <v>43.28</v>
      </c>
      <c r="Q3448" s="10" t="s">
        <v>8312</v>
      </c>
      <c r="R3448" t="s">
        <v>8313</v>
      </c>
      <c r="S3448" s="14">
        <f t="shared" si="272"/>
        <v>42016.832465277781</v>
      </c>
      <c r="T3448" s="14">
        <f t="shared" si="273"/>
        <v>41821.205636574072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>
        <f t="shared" si="271"/>
        <v>77</v>
      </c>
      <c r="Q3449" s="10" t="s">
        <v>8312</v>
      </c>
      <c r="R3449" t="s">
        <v>8313</v>
      </c>
      <c r="S3449" s="14">
        <f t="shared" si="272"/>
        <v>42402.889027777783</v>
      </c>
      <c r="T3449" s="14">
        <f t="shared" si="273"/>
        <v>42016.706678240742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>
        <f t="shared" si="271"/>
        <v>51.22</v>
      </c>
      <c r="Q3450" s="10" t="s">
        <v>8312</v>
      </c>
      <c r="R3450" t="s">
        <v>8313</v>
      </c>
      <c r="S3450" s="14">
        <f t="shared" si="272"/>
        <v>41960.119085648148</v>
      </c>
      <c r="T3450" s="14">
        <f t="shared" si="273"/>
        <v>42011.202581018515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>
        <f t="shared" si="271"/>
        <v>68.25</v>
      </c>
      <c r="Q3451" s="10" t="s">
        <v>8312</v>
      </c>
      <c r="R3451" t="s">
        <v>8313</v>
      </c>
      <c r="S3451" s="14">
        <f t="shared" si="272"/>
        <v>42532.052523148144</v>
      </c>
      <c r="T3451" s="14">
        <f t="shared" si="273"/>
        <v>42480.479861111111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>
        <f t="shared" si="271"/>
        <v>19.489999999999998</v>
      </c>
      <c r="Q3452" s="10" t="s">
        <v>8312</v>
      </c>
      <c r="R3452" t="s">
        <v>8313</v>
      </c>
      <c r="S3452" s="14">
        <f t="shared" si="272"/>
        <v>42036.704525462963</v>
      </c>
      <c r="T3452" s="14">
        <f t="shared" si="273"/>
        <v>41852.527222222219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>
        <f t="shared" si="271"/>
        <v>41.13</v>
      </c>
      <c r="Q3453" s="10" t="s">
        <v>8312</v>
      </c>
      <c r="R3453" t="s">
        <v>8313</v>
      </c>
      <c r="S3453" s="14">
        <f t="shared" si="272"/>
        <v>42088.723692129628</v>
      </c>
      <c r="T3453" s="14">
        <f t="shared" si="273"/>
        <v>42643.632858796293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71"/>
        <v>41.41</v>
      </c>
      <c r="Q3454" s="10" t="s">
        <v>8312</v>
      </c>
      <c r="R3454" t="s">
        <v>8313</v>
      </c>
      <c r="S3454" s="14">
        <f t="shared" si="272"/>
        <v>41820.639189814814</v>
      </c>
      <c r="T3454" s="14">
        <f t="shared" si="273"/>
        <v>42179.898472222223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>
        <f t="shared" si="271"/>
        <v>27.5</v>
      </c>
      <c r="Q3455" s="10" t="s">
        <v>8312</v>
      </c>
      <c r="R3455" t="s">
        <v>8313</v>
      </c>
      <c r="S3455" s="14">
        <f t="shared" si="272"/>
        <v>42535.97865740741</v>
      </c>
      <c r="T3455" s="14">
        <f t="shared" si="273"/>
        <v>42612.918807870374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>
        <f t="shared" si="271"/>
        <v>33.57</v>
      </c>
      <c r="Q3456" s="10" t="s">
        <v>8312</v>
      </c>
      <c r="R3456" t="s">
        <v>8313</v>
      </c>
      <c r="S3456" s="14">
        <f t="shared" si="272"/>
        <v>41821.698599537034</v>
      </c>
      <c r="T3456" s="14">
        <f t="shared" si="273"/>
        <v>42575.130057870367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71"/>
        <v>145.87</v>
      </c>
      <c r="Q3457" s="10" t="s">
        <v>8312</v>
      </c>
      <c r="R3457" t="s">
        <v>8313</v>
      </c>
      <c r="S3457" s="14">
        <f t="shared" si="272"/>
        <v>42626.7503125</v>
      </c>
      <c r="T3457" s="14">
        <f t="shared" si="273"/>
        <v>42200.625833333332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>
        <f t="shared" si="271"/>
        <v>358.69</v>
      </c>
      <c r="Q3458" s="10" t="s">
        <v>8312</v>
      </c>
      <c r="R3458" t="s">
        <v>8313</v>
      </c>
      <c r="S3458" s="14">
        <f t="shared" si="272"/>
        <v>41821.205636574072</v>
      </c>
      <c r="T3458" s="14">
        <f t="shared" si="273"/>
        <v>42420.019097222219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8312</v>
      </c>
      <c r="R3459" t="s">
        <v>8313</v>
      </c>
      <c r="S3459" s="14">
        <f t="shared" si="272"/>
        <v>42016.706678240742</v>
      </c>
      <c r="T3459" s="14">
        <f t="shared" si="273"/>
        <v>42053.671666666662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8312</v>
      </c>
      <c r="R3460" t="s">
        <v>8313</v>
      </c>
      <c r="S3460" s="14">
        <f t="shared" si="272"/>
        <v>42011.202581018515</v>
      </c>
      <c r="T3460" s="14">
        <f t="shared" si="273"/>
        <v>42605.765381944439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8312</v>
      </c>
      <c r="R3461" t="s">
        <v>8313</v>
      </c>
      <c r="S3461" s="14">
        <f t="shared" si="272"/>
        <v>42480.479861111111</v>
      </c>
      <c r="T3461" s="14">
        <f t="shared" si="273"/>
        <v>42458.641724537039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8312</v>
      </c>
      <c r="R3462" t="s">
        <v>8313</v>
      </c>
      <c r="S3462" s="14">
        <f t="shared" si="272"/>
        <v>41852.527222222219</v>
      </c>
      <c r="T3462" s="14">
        <f t="shared" si="273"/>
        <v>42529.022013888884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8312</v>
      </c>
      <c r="R3463" t="s">
        <v>8313</v>
      </c>
      <c r="S3463" s="14">
        <f t="shared" si="272"/>
        <v>42643.632858796293</v>
      </c>
      <c r="T3463" s="14">
        <f t="shared" si="273"/>
        <v>41841.820486111108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8312</v>
      </c>
      <c r="R3464" t="s">
        <v>8313</v>
      </c>
      <c r="S3464" s="14">
        <f t="shared" si="272"/>
        <v>42179.898472222223</v>
      </c>
      <c r="T3464" s="14">
        <f t="shared" si="273"/>
        <v>41928.170497685183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8312</v>
      </c>
      <c r="R3465" t="s">
        <v>8313</v>
      </c>
      <c r="S3465" s="14">
        <f t="shared" si="272"/>
        <v>42612.918807870374</v>
      </c>
      <c r="T3465" s="14">
        <f t="shared" si="273"/>
        <v>42062.834444444445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8312</v>
      </c>
      <c r="R3466" t="s">
        <v>8313</v>
      </c>
      <c r="S3466" s="14">
        <f t="shared" si="272"/>
        <v>42575.130057870367</v>
      </c>
      <c r="T3466" s="14">
        <f t="shared" si="273"/>
        <v>42541.501516203702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8312</v>
      </c>
      <c r="R3467" t="s">
        <v>8313</v>
      </c>
      <c r="S3467" s="14">
        <f t="shared" si="272"/>
        <v>42200.625833333332</v>
      </c>
      <c r="T3467" s="14">
        <f t="shared" si="273"/>
        <v>41918.880833333329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8312</v>
      </c>
      <c r="R3468" t="s">
        <v>8313</v>
      </c>
      <c r="S3468" s="14">
        <f t="shared" si="272"/>
        <v>42420.019097222219</v>
      </c>
      <c r="T3468" s="14">
        <f t="shared" si="273"/>
        <v>41921.279976851853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8312</v>
      </c>
      <c r="R3469" t="s">
        <v>8313</v>
      </c>
      <c r="S3469" s="14">
        <f t="shared" si="272"/>
        <v>42053.671666666662</v>
      </c>
      <c r="T3469" s="14">
        <f t="shared" si="273"/>
        <v>42128.736608796295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8312</v>
      </c>
      <c r="R3470" t="s">
        <v>8313</v>
      </c>
      <c r="S3470" s="14">
        <f t="shared" si="272"/>
        <v>42605.765381944439</v>
      </c>
      <c r="T3470" s="14">
        <f t="shared" si="273"/>
        <v>42053.916921296302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8312</v>
      </c>
      <c r="R3471" t="s">
        <v>8313</v>
      </c>
      <c r="S3471" s="14">
        <f t="shared" si="272"/>
        <v>42458.641724537039</v>
      </c>
      <c r="T3471" s="14">
        <f t="shared" si="273"/>
        <v>41781.855092592588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8312</v>
      </c>
      <c r="R3472" t="s">
        <v>8313</v>
      </c>
      <c r="S3472" s="14">
        <f t="shared" si="272"/>
        <v>42529.022013888884</v>
      </c>
      <c r="T3472" s="14">
        <f t="shared" si="273"/>
        <v>42171.317442129628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8312</v>
      </c>
      <c r="R3473" t="s">
        <v>8313</v>
      </c>
      <c r="S3473" s="14">
        <f t="shared" si="272"/>
        <v>41841.820486111108</v>
      </c>
      <c r="T3473" s="14">
        <f t="shared" si="273"/>
        <v>41989.24754629629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8312</v>
      </c>
      <c r="R3474" t="s">
        <v>8313</v>
      </c>
      <c r="S3474" s="14">
        <f t="shared" si="272"/>
        <v>41928.170497685183</v>
      </c>
      <c r="T3474" s="14">
        <f t="shared" si="273"/>
        <v>41796.771597222221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8312</v>
      </c>
      <c r="R3475" t="s">
        <v>8313</v>
      </c>
      <c r="S3475" s="14">
        <f t="shared" si="272"/>
        <v>42062.834444444445</v>
      </c>
      <c r="T3475" s="14">
        <f t="shared" si="273"/>
        <v>41793.668761574074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8312</v>
      </c>
      <c r="R3476" t="s">
        <v>8313</v>
      </c>
      <c r="S3476" s="14">
        <f t="shared" si="272"/>
        <v>42541.501516203702</v>
      </c>
      <c r="T3476" s="14">
        <f t="shared" si="273"/>
        <v>42506.760405092587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8312</v>
      </c>
      <c r="R3477" t="s">
        <v>8313</v>
      </c>
      <c r="S3477" s="14">
        <f t="shared" si="272"/>
        <v>41918.880833333329</v>
      </c>
      <c r="T3477" s="14">
        <f t="shared" si="273"/>
        <v>42372.693055555559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8312</v>
      </c>
      <c r="R3478" t="s">
        <v>8313</v>
      </c>
      <c r="S3478" s="14">
        <f t="shared" si="272"/>
        <v>41921.279976851853</v>
      </c>
      <c r="T3478" s="14">
        <f t="shared" si="273"/>
        <v>42126.87501157407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8312</v>
      </c>
      <c r="R3479" t="s">
        <v>8313</v>
      </c>
      <c r="S3479" s="14">
        <f t="shared" si="272"/>
        <v>42128.736608796295</v>
      </c>
      <c r="T3479" s="14">
        <f t="shared" si="273"/>
        <v>42149.940416666665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8312</v>
      </c>
      <c r="R3480" t="s">
        <v>8313</v>
      </c>
      <c r="S3480" s="14">
        <f t="shared" si="272"/>
        <v>42053.916921296302</v>
      </c>
      <c r="T3480" s="14">
        <f t="shared" si="273"/>
        <v>42087.768055555556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8312</v>
      </c>
      <c r="R3481" t="s">
        <v>8313</v>
      </c>
      <c r="S3481" s="14">
        <f t="shared" si="272"/>
        <v>41781.855092592588</v>
      </c>
      <c r="T3481" s="14">
        <f t="shared" si="273"/>
        <v>41753.635775462964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8312</v>
      </c>
      <c r="R3482" t="s">
        <v>8313</v>
      </c>
      <c r="S3482" s="14">
        <f t="shared" si="272"/>
        <v>42171.317442129628</v>
      </c>
      <c r="T3482" s="14">
        <f t="shared" si="273"/>
        <v>42443.802361111113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8312</v>
      </c>
      <c r="R3483" t="s">
        <v>8313</v>
      </c>
      <c r="S3483" s="14">
        <f t="shared" si="272"/>
        <v>41989.24754629629</v>
      </c>
      <c r="T3483" s="14">
        <f t="shared" si="273"/>
        <v>42121.249814814815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8312</v>
      </c>
      <c r="R3484" t="s">
        <v>8313</v>
      </c>
      <c r="S3484" s="14">
        <f t="shared" si="272"/>
        <v>41796.771597222221</v>
      </c>
      <c r="T3484" s="14">
        <f t="shared" si="273"/>
        <v>42268.009224537032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8312</v>
      </c>
      <c r="R3485" t="s">
        <v>8313</v>
      </c>
      <c r="S3485" s="14">
        <f t="shared" si="272"/>
        <v>41793.668761574074</v>
      </c>
      <c r="T3485" s="14">
        <f t="shared" si="273"/>
        <v>41848.866157407407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8312</v>
      </c>
      <c r="R3486" t="s">
        <v>8313</v>
      </c>
      <c r="S3486" s="14">
        <f t="shared" si="272"/>
        <v>42506.760405092587</v>
      </c>
      <c r="T3486" s="14">
        <f t="shared" si="273"/>
        <v>42689.214988425927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8312</v>
      </c>
      <c r="R3487" t="s">
        <v>8313</v>
      </c>
      <c r="S3487" s="14">
        <f t="shared" si="272"/>
        <v>42372.693055555559</v>
      </c>
      <c r="T3487" s="14">
        <f t="shared" si="273"/>
        <v>41915.762835648151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8312</v>
      </c>
      <c r="R3488" t="s">
        <v>8313</v>
      </c>
      <c r="S3488" s="14">
        <f t="shared" si="272"/>
        <v>42126.87501157407</v>
      </c>
      <c r="T3488" s="14">
        <f t="shared" si="273"/>
        <v>42584.846828703703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8312</v>
      </c>
      <c r="R3489" t="s">
        <v>8313</v>
      </c>
      <c r="S3489" s="14">
        <f t="shared" si="272"/>
        <v>42149.940416666665</v>
      </c>
      <c r="T3489" s="14">
        <f t="shared" si="273"/>
        <v>42511.741944444439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8312</v>
      </c>
      <c r="R3490" t="s">
        <v>8313</v>
      </c>
      <c r="S3490" s="14">
        <f t="shared" si="272"/>
        <v>42087.768055555556</v>
      </c>
      <c r="T3490" s="14">
        <f t="shared" si="273"/>
        <v>42459.15861111111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8312</v>
      </c>
      <c r="R3491" t="s">
        <v>8313</v>
      </c>
      <c r="S3491" s="14">
        <f t="shared" si="272"/>
        <v>41753.635775462964</v>
      </c>
      <c r="T3491" s="14">
        <f t="shared" si="273"/>
        <v>42132.036168981482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8312</v>
      </c>
      <c r="R3492" t="s">
        <v>8313</v>
      </c>
      <c r="S3492" s="14">
        <f t="shared" si="272"/>
        <v>42443.802361111113</v>
      </c>
      <c r="T3492" s="14">
        <f t="shared" si="273"/>
        <v>42419.91942129629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8312</v>
      </c>
      <c r="R3493" t="s">
        <v>8313</v>
      </c>
      <c r="S3493" s="14">
        <f t="shared" si="272"/>
        <v>42121.249814814815</v>
      </c>
      <c r="T3493" s="14">
        <f t="shared" si="273"/>
        <v>42233.763831018514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8312</v>
      </c>
      <c r="R3494" t="s">
        <v>8313</v>
      </c>
      <c r="S3494" s="14">
        <f t="shared" si="272"/>
        <v>42268.009224537032</v>
      </c>
      <c r="T3494" s="14">
        <f t="shared" si="273"/>
        <v>42430.839398148149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8312</v>
      </c>
      <c r="R3495" t="s">
        <v>8313</v>
      </c>
      <c r="S3495" s="14">
        <f t="shared" si="272"/>
        <v>41848.866157407407</v>
      </c>
      <c r="T3495" s="14">
        <f t="shared" si="273"/>
        <v>42545.478333333333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8312</v>
      </c>
      <c r="R3496" t="s">
        <v>8313</v>
      </c>
      <c r="S3496" s="14">
        <f t="shared" si="272"/>
        <v>42689.214988425927</v>
      </c>
      <c r="T3496" s="14">
        <f t="shared" si="273"/>
        <v>42297.748738425929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8312</v>
      </c>
      <c r="R3497" t="s">
        <v>8313</v>
      </c>
      <c r="S3497" s="14">
        <f t="shared" si="272"/>
        <v>41915.762835648151</v>
      </c>
      <c r="T3497" s="14">
        <f t="shared" si="273"/>
        <v>41760.935706018521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8312</v>
      </c>
      <c r="R3498" t="s">
        <v>8313</v>
      </c>
      <c r="S3498" s="14">
        <f t="shared" si="272"/>
        <v>42584.846828703703</v>
      </c>
      <c r="T3498" s="14">
        <f t="shared" si="273"/>
        <v>41829.734259259261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8312</v>
      </c>
      <c r="R3499" t="s">
        <v>8313</v>
      </c>
      <c r="S3499" s="14">
        <f t="shared" si="272"/>
        <v>42511.741944444439</v>
      </c>
      <c r="T3499" s="14">
        <f t="shared" si="273"/>
        <v>42491.92288194444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ref="O3500:O3563" si="275">ROUND(E3500/D3500*100,0)</f>
        <v>102</v>
      </c>
      <c r="P3500">
        <f t="shared" ref="P3500:P3563" si="276">IFERROR(ROUND(E3500/L3500,2),0)</f>
        <v>40.24</v>
      </c>
      <c r="Q3500" s="10" t="s">
        <v>8312</v>
      </c>
      <c r="R3500" t="s">
        <v>8313</v>
      </c>
      <c r="S3500" s="14">
        <f t="shared" ref="S3500:S3563" si="277">(((J3500/60)/60)/24)+DATE(1970,1,1)</f>
        <v>42459.15861111111</v>
      </c>
      <c r="T3500" s="14">
        <f t="shared" ref="T3500:T3563" si="278">(((J3510/60)/60)/24)+DATE(1970,1,1)</f>
        <v>42477.729780092588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>
        <f t="shared" si="276"/>
        <v>60.29</v>
      </c>
      <c r="Q3501" s="10" t="s">
        <v>8312</v>
      </c>
      <c r="R3501" t="s">
        <v>8313</v>
      </c>
      <c r="S3501" s="14">
        <f t="shared" si="277"/>
        <v>42132.036168981482</v>
      </c>
      <c r="T3501" s="14">
        <f t="shared" si="278"/>
        <v>41950.859560185185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>
        <f t="shared" si="276"/>
        <v>25.31</v>
      </c>
      <c r="Q3502" s="10" t="s">
        <v>8312</v>
      </c>
      <c r="R3502" t="s">
        <v>8313</v>
      </c>
      <c r="S3502" s="14">
        <f t="shared" si="277"/>
        <v>42419.91942129629</v>
      </c>
      <c r="T3502" s="14">
        <f t="shared" si="278"/>
        <v>41802.62090277778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101</v>
      </c>
      <c r="P3503">
        <f t="shared" si="276"/>
        <v>35.950000000000003</v>
      </c>
      <c r="Q3503" s="10" t="s">
        <v>8312</v>
      </c>
      <c r="R3503" t="s">
        <v>8313</v>
      </c>
      <c r="S3503" s="14">
        <f t="shared" si="277"/>
        <v>42233.763831018514</v>
      </c>
      <c r="T3503" s="14">
        <f t="shared" si="278"/>
        <v>41927.873784722222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>
        <f t="shared" si="276"/>
        <v>136</v>
      </c>
      <c r="Q3504" s="10" t="s">
        <v>8312</v>
      </c>
      <c r="R3504" t="s">
        <v>8313</v>
      </c>
      <c r="S3504" s="14">
        <f t="shared" si="277"/>
        <v>42430.839398148149</v>
      </c>
      <c r="T3504" s="14">
        <f t="shared" si="278"/>
        <v>42057.536944444444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108</v>
      </c>
      <c r="P3505">
        <f t="shared" si="276"/>
        <v>70.760000000000005</v>
      </c>
      <c r="Q3505" s="10" t="s">
        <v>8312</v>
      </c>
      <c r="R3505" t="s">
        <v>8313</v>
      </c>
      <c r="S3505" s="14">
        <f t="shared" si="277"/>
        <v>42545.478333333333</v>
      </c>
      <c r="T3505" s="14">
        <f t="shared" si="278"/>
        <v>41781.096203703702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>
        <f t="shared" si="276"/>
        <v>125</v>
      </c>
      <c r="Q3506" s="10" t="s">
        <v>8312</v>
      </c>
      <c r="R3506" t="s">
        <v>8313</v>
      </c>
      <c r="S3506" s="14">
        <f t="shared" si="277"/>
        <v>42297.748738425929</v>
      </c>
      <c r="T3506" s="14">
        <f t="shared" si="278"/>
        <v>42020.846666666665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>
        <f t="shared" si="276"/>
        <v>66.510000000000005</v>
      </c>
      <c r="Q3507" s="10" t="s">
        <v>8312</v>
      </c>
      <c r="R3507" t="s">
        <v>8313</v>
      </c>
      <c r="S3507" s="14">
        <f t="shared" si="277"/>
        <v>41760.935706018521</v>
      </c>
      <c r="T3507" s="14">
        <f t="shared" si="278"/>
        <v>42125.772812499999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>
        <f t="shared" si="276"/>
        <v>105</v>
      </c>
      <c r="Q3508" s="10" t="s">
        <v>8312</v>
      </c>
      <c r="R3508" t="s">
        <v>8313</v>
      </c>
      <c r="S3508" s="14">
        <f t="shared" si="277"/>
        <v>41829.734259259261</v>
      </c>
      <c r="T3508" s="14">
        <f t="shared" si="278"/>
        <v>41856.010069444441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>
        <f t="shared" si="276"/>
        <v>145</v>
      </c>
      <c r="Q3509" s="10" t="s">
        <v>8312</v>
      </c>
      <c r="R3509" t="s">
        <v>8313</v>
      </c>
      <c r="S3509" s="14">
        <f t="shared" si="277"/>
        <v>42491.92288194444</v>
      </c>
      <c r="T3509" s="14">
        <f t="shared" si="278"/>
        <v>41794.817523148151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>
        <f t="shared" si="276"/>
        <v>12</v>
      </c>
      <c r="Q3510" s="10" t="s">
        <v>8312</v>
      </c>
      <c r="R3510" t="s">
        <v>8313</v>
      </c>
      <c r="S3510" s="14">
        <f t="shared" si="277"/>
        <v>42477.729780092588</v>
      </c>
      <c r="T3510" s="14">
        <f t="shared" si="278"/>
        <v>41893.783553240741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>
        <f t="shared" si="276"/>
        <v>96.67</v>
      </c>
      <c r="Q3511" s="10" t="s">
        <v>8312</v>
      </c>
      <c r="R3511" t="s">
        <v>8313</v>
      </c>
      <c r="S3511" s="14">
        <f t="shared" si="277"/>
        <v>41950.859560185185</v>
      </c>
      <c r="T3511" s="14">
        <f t="shared" si="278"/>
        <v>42037.598958333328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>
        <f t="shared" si="276"/>
        <v>60.33</v>
      </c>
      <c r="Q3512" s="10" t="s">
        <v>8312</v>
      </c>
      <c r="R3512" t="s">
        <v>8313</v>
      </c>
      <c r="S3512" s="14">
        <f t="shared" si="277"/>
        <v>41802.62090277778</v>
      </c>
      <c r="T3512" s="14">
        <f t="shared" si="278"/>
        <v>42227.824212962965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>
        <f t="shared" si="276"/>
        <v>79.89</v>
      </c>
      <c r="Q3513" s="10" t="s">
        <v>8312</v>
      </c>
      <c r="R3513" t="s">
        <v>8313</v>
      </c>
      <c r="S3513" s="14">
        <f t="shared" si="277"/>
        <v>41927.873784722222</v>
      </c>
      <c r="T3513" s="14">
        <f t="shared" si="278"/>
        <v>41881.361342592594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>
        <f t="shared" si="276"/>
        <v>58.82</v>
      </c>
      <c r="Q3514" s="10" t="s">
        <v>8312</v>
      </c>
      <c r="R3514" t="s">
        <v>8313</v>
      </c>
      <c r="S3514" s="14">
        <f t="shared" si="277"/>
        <v>42057.536944444444</v>
      </c>
      <c r="T3514" s="14">
        <f t="shared" si="278"/>
        <v>42234.789884259255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6"/>
        <v>75.34</v>
      </c>
      <c r="Q3515" s="10" t="s">
        <v>8312</v>
      </c>
      <c r="R3515" t="s">
        <v>8313</v>
      </c>
      <c r="S3515" s="14">
        <f t="shared" si="277"/>
        <v>41781.096203703702</v>
      </c>
      <c r="T3515" s="14">
        <f t="shared" si="278"/>
        <v>42581.397546296299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6"/>
        <v>55</v>
      </c>
      <c r="Q3516" s="10" t="s">
        <v>8312</v>
      </c>
      <c r="R3516" t="s">
        <v>8313</v>
      </c>
      <c r="S3516" s="14">
        <f t="shared" si="277"/>
        <v>42020.846666666665</v>
      </c>
      <c r="T3516" s="14">
        <f t="shared" si="278"/>
        <v>41880.76357638889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6"/>
        <v>66.959999999999994</v>
      </c>
      <c r="Q3517" s="10" t="s">
        <v>8312</v>
      </c>
      <c r="R3517" t="s">
        <v>8313</v>
      </c>
      <c r="S3517" s="14">
        <f t="shared" si="277"/>
        <v>42125.772812499999</v>
      </c>
      <c r="T3517" s="14">
        <f t="shared" si="278"/>
        <v>42214.6956712963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6"/>
        <v>227.27</v>
      </c>
      <c r="Q3518" s="10" t="s">
        <v>8312</v>
      </c>
      <c r="R3518" t="s">
        <v>8313</v>
      </c>
      <c r="S3518" s="14">
        <f t="shared" si="277"/>
        <v>41856.010069444441</v>
      </c>
      <c r="T3518" s="14">
        <f t="shared" si="278"/>
        <v>42460.335312499999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6"/>
        <v>307.69</v>
      </c>
      <c r="Q3519" s="10" t="s">
        <v>8312</v>
      </c>
      <c r="R3519" t="s">
        <v>8313</v>
      </c>
      <c r="S3519" s="14">
        <f t="shared" si="277"/>
        <v>41794.817523148151</v>
      </c>
      <c r="T3519" s="14">
        <f t="shared" si="278"/>
        <v>42167.023206018523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6"/>
        <v>50.02</v>
      </c>
      <c r="Q3520" s="10" t="s">
        <v>8312</v>
      </c>
      <c r="R3520" t="s">
        <v>8313</v>
      </c>
      <c r="S3520" s="14">
        <f t="shared" si="277"/>
        <v>41893.783553240741</v>
      </c>
      <c r="T3520" s="14">
        <f t="shared" si="278"/>
        <v>42733.50136574074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6"/>
        <v>72.39</v>
      </c>
      <c r="Q3521" s="10" t="s">
        <v>8312</v>
      </c>
      <c r="R3521" t="s">
        <v>8313</v>
      </c>
      <c r="S3521" s="14">
        <f t="shared" si="277"/>
        <v>42037.598958333328</v>
      </c>
      <c r="T3521" s="14">
        <f t="shared" si="278"/>
        <v>42177.761782407411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>
        <f t="shared" si="276"/>
        <v>95.95</v>
      </c>
      <c r="Q3522" s="10" t="s">
        <v>8312</v>
      </c>
      <c r="R3522" t="s">
        <v>8313</v>
      </c>
      <c r="S3522" s="14">
        <f t="shared" si="277"/>
        <v>42227.824212962965</v>
      </c>
      <c r="T3522" s="14">
        <f t="shared" si="278"/>
        <v>42442.623344907406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8312</v>
      </c>
      <c r="R3523" t="s">
        <v>8313</v>
      </c>
      <c r="S3523" s="14">
        <f t="shared" si="277"/>
        <v>41881.361342592594</v>
      </c>
      <c r="T3523" s="14">
        <f t="shared" si="278"/>
        <v>42521.654328703706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8312</v>
      </c>
      <c r="R3524" t="s">
        <v>8313</v>
      </c>
      <c r="S3524" s="14">
        <f t="shared" si="277"/>
        <v>42234.789884259255</v>
      </c>
      <c r="T3524" s="14">
        <f t="shared" si="278"/>
        <v>41884.599849537037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8312</v>
      </c>
      <c r="R3525" t="s">
        <v>8313</v>
      </c>
      <c r="S3525" s="14">
        <f t="shared" si="277"/>
        <v>42581.397546296299</v>
      </c>
      <c r="T3525" s="14">
        <f t="shared" si="278"/>
        <v>42289.761192129634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8312</v>
      </c>
      <c r="R3526" t="s">
        <v>8313</v>
      </c>
      <c r="S3526" s="14">
        <f t="shared" si="277"/>
        <v>41880.76357638889</v>
      </c>
      <c r="T3526" s="14">
        <f t="shared" si="278"/>
        <v>42243.6252662037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8312</v>
      </c>
      <c r="R3527" t="s">
        <v>8313</v>
      </c>
      <c r="S3527" s="14">
        <f t="shared" si="277"/>
        <v>42214.6956712963</v>
      </c>
      <c r="T3527" s="14">
        <f t="shared" si="278"/>
        <v>42248.640162037031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8312</v>
      </c>
      <c r="R3528" t="s">
        <v>8313</v>
      </c>
      <c r="S3528" s="14">
        <f t="shared" si="277"/>
        <v>42460.335312499999</v>
      </c>
      <c r="T3528" s="14">
        <f t="shared" si="278"/>
        <v>42328.727141203708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8312</v>
      </c>
      <c r="R3529" t="s">
        <v>8313</v>
      </c>
      <c r="S3529" s="14">
        <f t="shared" si="277"/>
        <v>42167.023206018523</v>
      </c>
      <c r="T3529" s="14">
        <f t="shared" si="278"/>
        <v>41923.354351851849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8312</v>
      </c>
      <c r="R3530" t="s">
        <v>8313</v>
      </c>
      <c r="S3530" s="14">
        <f t="shared" si="277"/>
        <v>42733.50136574074</v>
      </c>
      <c r="T3530" s="14">
        <f t="shared" si="278"/>
        <v>42571.420601851853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8312</v>
      </c>
      <c r="R3531" t="s">
        <v>8313</v>
      </c>
      <c r="S3531" s="14">
        <f t="shared" si="277"/>
        <v>42177.761782407411</v>
      </c>
      <c r="T3531" s="14">
        <f t="shared" si="278"/>
        <v>42600.756041666667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8312</v>
      </c>
      <c r="R3532" t="s">
        <v>8313</v>
      </c>
      <c r="S3532" s="14">
        <f t="shared" si="277"/>
        <v>42442.623344907406</v>
      </c>
      <c r="T3532" s="14">
        <f t="shared" si="278"/>
        <v>42517.003368055557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8312</v>
      </c>
      <c r="R3533" t="s">
        <v>8313</v>
      </c>
      <c r="S3533" s="14">
        <f t="shared" si="277"/>
        <v>42521.654328703706</v>
      </c>
      <c r="T3533" s="14">
        <f t="shared" si="278"/>
        <v>42222.730034722219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8312</v>
      </c>
      <c r="R3534" t="s">
        <v>8313</v>
      </c>
      <c r="S3534" s="14">
        <f t="shared" si="277"/>
        <v>41884.599849537037</v>
      </c>
      <c r="T3534" s="14">
        <f t="shared" si="278"/>
        <v>41829.599791666667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8312</v>
      </c>
      <c r="R3535" t="s">
        <v>8313</v>
      </c>
      <c r="S3535" s="14">
        <f t="shared" si="277"/>
        <v>42289.761192129634</v>
      </c>
      <c r="T3535" s="14">
        <f t="shared" si="278"/>
        <v>42150.755312499998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8312</v>
      </c>
      <c r="R3536" t="s">
        <v>8313</v>
      </c>
      <c r="S3536" s="14">
        <f t="shared" si="277"/>
        <v>42243.6252662037</v>
      </c>
      <c r="T3536" s="14">
        <f t="shared" si="278"/>
        <v>42040.831678240742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8312</v>
      </c>
      <c r="R3537" t="s">
        <v>8313</v>
      </c>
      <c r="S3537" s="14">
        <f t="shared" si="277"/>
        <v>42248.640162037031</v>
      </c>
      <c r="T3537" s="14">
        <f t="shared" si="278"/>
        <v>42075.807395833333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8312</v>
      </c>
      <c r="R3538" t="s">
        <v>8313</v>
      </c>
      <c r="S3538" s="14">
        <f t="shared" si="277"/>
        <v>42328.727141203708</v>
      </c>
      <c r="T3538" s="14">
        <f t="shared" si="278"/>
        <v>42073.660694444443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8312</v>
      </c>
      <c r="R3539" t="s">
        <v>8313</v>
      </c>
      <c r="S3539" s="14">
        <f t="shared" si="277"/>
        <v>41923.354351851849</v>
      </c>
      <c r="T3539" s="14">
        <f t="shared" si="278"/>
        <v>42480.078715277778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8312</v>
      </c>
      <c r="R3540" t="s">
        <v>8313</v>
      </c>
      <c r="S3540" s="14">
        <f t="shared" si="277"/>
        <v>42571.420601851853</v>
      </c>
      <c r="T3540" s="14">
        <f t="shared" si="278"/>
        <v>42411.942291666666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8312</v>
      </c>
      <c r="R3541" t="s">
        <v>8313</v>
      </c>
      <c r="S3541" s="14">
        <f t="shared" si="277"/>
        <v>42600.756041666667</v>
      </c>
      <c r="T3541" s="14">
        <f t="shared" si="278"/>
        <v>42223.394363425927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8312</v>
      </c>
      <c r="R3542" t="s">
        <v>8313</v>
      </c>
      <c r="S3542" s="14">
        <f t="shared" si="277"/>
        <v>42517.003368055557</v>
      </c>
      <c r="T3542" s="14">
        <f t="shared" si="278"/>
        <v>42462.893495370372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8312</v>
      </c>
      <c r="R3543" t="s">
        <v>8313</v>
      </c>
      <c r="S3543" s="14">
        <f t="shared" si="277"/>
        <v>42222.730034722219</v>
      </c>
      <c r="T3543" s="14">
        <f t="shared" si="278"/>
        <v>41753.515856481477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8312</v>
      </c>
      <c r="R3544" t="s">
        <v>8313</v>
      </c>
      <c r="S3544" s="14">
        <f t="shared" si="277"/>
        <v>41829.599791666667</v>
      </c>
      <c r="T3544" s="14">
        <f t="shared" si="278"/>
        <v>41788.587083333332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8312</v>
      </c>
      <c r="R3545" t="s">
        <v>8313</v>
      </c>
      <c r="S3545" s="14">
        <f t="shared" si="277"/>
        <v>42150.755312499998</v>
      </c>
      <c r="T3545" s="14">
        <f t="shared" si="278"/>
        <v>42196.028703703705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8312</v>
      </c>
      <c r="R3546" t="s">
        <v>8313</v>
      </c>
      <c r="S3546" s="14">
        <f t="shared" si="277"/>
        <v>42040.831678240742</v>
      </c>
      <c r="T3546" s="14">
        <f t="shared" si="278"/>
        <v>42016.050451388888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8312</v>
      </c>
      <c r="R3547" t="s">
        <v>8313</v>
      </c>
      <c r="S3547" s="14">
        <f t="shared" si="277"/>
        <v>42075.807395833333</v>
      </c>
      <c r="T3547" s="14">
        <f t="shared" si="278"/>
        <v>42661.442060185189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8312</v>
      </c>
      <c r="R3548" t="s">
        <v>8313</v>
      </c>
      <c r="S3548" s="14">
        <f t="shared" si="277"/>
        <v>42073.660694444443</v>
      </c>
      <c r="T3548" s="14">
        <f t="shared" si="278"/>
        <v>41808.649583333332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8312</v>
      </c>
      <c r="R3549" t="s">
        <v>8313</v>
      </c>
      <c r="S3549" s="14">
        <f t="shared" si="277"/>
        <v>42480.078715277778</v>
      </c>
      <c r="T3549" s="14">
        <f t="shared" si="278"/>
        <v>41730.276747685188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8312</v>
      </c>
      <c r="R3550" t="s">
        <v>8313</v>
      </c>
      <c r="S3550" s="14">
        <f t="shared" si="277"/>
        <v>42411.942291666666</v>
      </c>
      <c r="T3550" s="14">
        <f t="shared" si="278"/>
        <v>42139.816840277781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8312</v>
      </c>
      <c r="R3551" t="s">
        <v>8313</v>
      </c>
      <c r="S3551" s="14">
        <f t="shared" si="277"/>
        <v>42223.394363425927</v>
      </c>
      <c r="T3551" s="14">
        <f t="shared" si="278"/>
        <v>42194.096157407403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8312</v>
      </c>
      <c r="R3552" t="s">
        <v>8313</v>
      </c>
      <c r="S3552" s="14">
        <f t="shared" si="277"/>
        <v>42462.893495370372</v>
      </c>
      <c r="T3552" s="14">
        <f t="shared" si="278"/>
        <v>42115.889652777783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8312</v>
      </c>
      <c r="R3553" t="s">
        <v>8313</v>
      </c>
      <c r="S3553" s="14">
        <f t="shared" si="277"/>
        <v>41753.515856481477</v>
      </c>
      <c r="T3553" s="14">
        <f t="shared" si="278"/>
        <v>42203.680300925931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8312</v>
      </c>
      <c r="R3554" t="s">
        <v>8313</v>
      </c>
      <c r="S3554" s="14">
        <f t="shared" si="277"/>
        <v>41788.587083333332</v>
      </c>
      <c r="T3554" s="14">
        <f t="shared" si="278"/>
        <v>42433.761886574073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8312</v>
      </c>
      <c r="R3555" t="s">
        <v>8313</v>
      </c>
      <c r="S3555" s="14">
        <f t="shared" si="277"/>
        <v>42196.028703703705</v>
      </c>
      <c r="T3555" s="14">
        <f t="shared" si="278"/>
        <v>42555.671944444446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8312</v>
      </c>
      <c r="R3556" t="s">
        <v>8313</v>
      </c>
      <c r="S3556" s="14">
        <f t="shared" si="277"/>
        <v>42016.050451388888</v>
      </c>
      <c r="T3556" s="14">
        <f t="shared" si="278"/>
        <v>42236.623252314821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8312</v>
      </c>
      <c r="R3557" t="s">
        <v>8313</v>
      </c>
      <c r="S3557" s="14">
        <f t="shared" si="277"/>
        <v>42661.442060185189</v>
      </c>
      <c r="T3557" s="14">
        <f t="shared" si="278"/>
        <v>41974.743148148147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8312</v>
      </c>
      <c r="R3558" t="s">
        <v>8313</v>
      </c>
      <c r="S3558" s="14">
        <f t="shared" si="277"/>
        <v>41808.649583333332</v>
      </c>
      <c r="T3558" s="14">
        <f t="shared" si="278"/>
        <v>41997.507905092592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8312</v>
      </c>
      <c r="R3559" t="s">
        <v>8313</v>
      </c>
      <c r="S3559" s="14">
        <f t="shared" si="277"/>
        <v>41730.276747685188</v>
      </c>
      <c r="T3559" s="14">
        <f t="shared" si="278"/>
        <v>42135.810694444444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8312</v>
      </c>
      <c r="R3560" t="s">
        <v>8313</v>
      </c>
      <c r="S3560" s="14">
        <f t="shared" si="277"/>
        <v>42139.816840277781</v>
      </c>
      <c r="T3560" s="14">
        <f t="shared" si="278"/>
        <v>41869.740671296298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8312</v>
      </c>
      <c r="R3561" t="s">
        <v>8313</v>
      </c>
      <c r="S3561" s="14">
        <f t="shared" si="277"/>
        <v>42194.096157407403</v>
      </c>
      <c r="T3561" s="14">
        <f t="shared" si="278"/>
        <v>41982.688611111109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8312</v>
      </c>
      <c r="R3562" t="s">
        <v>8313</v>
      </c>
      <c r="S3562" s="14">
        <f t="shared" si="277"/>
        <v>42115.889652777783</v>
      </c>
      <c r="T3562" s="14">
        <f t="shared" si="278"/>
        <v>41976.331979166673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8312</v>
      </c>
      <c r="R3563" t="s">
        <v>8313</v>
      </c>
      <c r="S3563" s="14">
        <f t="shared" si="277"/>
        <v>42203.680300925931</v>
      </c>
      <c r="T3563" s="14">
        <f t="shared" si="278"/>
        <v>41912.858946759261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ref="O3564:O3627" si="280">ROUND(E3564/D3564*100,0)</f>
        <v>149</v>
      </c>
      <c r="P3564">
        <f t="shared" ref="P3564:P3627" si="281">IFERROR(ROUND(E3564/L3564,2),0)</f>
        <v>15.13</v>
      </c>
      <c r="Q3564" s="10" t="s">
        <v>8312</v>
      </c>
      <c r="R3564" t="s">
        <v>8313</v>
      </c>
      <c r="S3564" s="14">
        <f t="shared" ref="S3564:S3627" si="282">(((J3564/60)/60)/24)+DATE(1970,1,1)</f>
        <v>42433.761886574073</v>
      </c>
      <c r="T3564" s="14">
        <f t="shared" ref="T3564:T3627" si="283">(((J3574/60)/60)/24)+DATE(1970,1,1)</f>
        <v>42146.570393518516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0"/>
        <v>105</v>
      </c>
      <c r="P3565">
        <f t="shared" si="281"/>
        <v>21.1</v>
      </c>
      <c r="Q3565" s="10" t="s">
        <v>8312</v>
      </c>
      <c r="R3565" t="s">
        <v>8313</v>
      </c>
      <c r="S3565" s="14">
        <f t="shared" si="282"/>
        <v>42555.671944444446</v>
      </c>
      <c r="T3565" s="14">
        <f t="shared" si="283"/>
        <v>41921.375532407408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0"/>
        <v>101</v>
      </c>
      <c r="P3566">
        <f t="shared" si="281"/>
        <v>59.12</v>
      </c>
      <c r="Q3566" s="10" t="s">
        <v>8312</v>
      </c>
      <c r="R3566" t="s">
        <v>8313</v>
      </c>
      <c r="S3566" s="14">
        <f t="shared" si="282"/>
        <v>42236.623252314821</v>
      </c>
      <c r="T3566" s="14">
        <f t="shared" si="283"/>
        <v>41926.942685185182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131</v>
      </c>
      <c r="P3567">
        <f t="shared" si="281"/>
        <v>97.92</v>
      </c>
      <c r="Q3567" s="10" t="s">
        <v>8312</v>
      </c>
      <c r="R3567" t="s">
        <v>8313</v>
      </c>
      <c r="S3567" s="14">
        <f t="shared" si="282"/>
        <v>41974.743148148147</v>
      </c>
      <c r="T3567" s="14">
        <f t="shared" si="283"/>
        <v>42561.783877314811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0"/>
        <v>105</v>
      </c>
      <c r="P3568">
        <f t="shared" si="281"/>
        <v>55.13</v>
      </c>
      <c r="Q3568" s="10" t="s">
        <v>8312</v>
      </c>
      <c r="R3568" t="s">
        <v>8313</v>
      </c>
      <c r="S3568" s="14">
        <f t="shared" si="282"/>
        <v>41997.507905092592</v>
      </c>
      <c r="T3568" s="14">
        <f t="shared" si="283"/>
        <v>42649.54923611111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0"/>
        <v>109</v>
      </c>
      <c r="P3569">
        <f t="shared" si="281"/>
        <v>26.54</v>
      </c>
      <c r="Q3569" s="10" t="s">
        <v>8312</v>
      </c>
      <c r="R3569" t="s">
        <v>8313</v>
      </c>
      <c r="S3569" s="14">
        <f t="shared" si="282"/>
        <v>42135.810694444444</v>
      </c>
      <c r="T3569" s="14">
        <f t="shared" si="283"/>
        <v>42093.786840277782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0"/>
        <v>111</v>
      </c>
      <c r="P3570">
        <f t="shared" si="281"/>
        <v>58.42</v>
      </c>
      <c r="Q3570" s="10" t="s">
        <v>8312</v>
      </c>
      <c r="R3570" t="s">
        <v>8313</v>
      </c>
      <c r="S3570" s="14">
        <f t="shared" si="282"/>
        <v>41869.740671296298</v>
      </c>
      <c r="T3570" s="14">
        <f t="shared" si="283"/>
        <v>42460.733530092592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100</v>
      </c>
      <c r="P3571">
        <f t="shared" si="281"/>
        <v>122.54</v>
      </c>
      <c r="Q3571" s="10" t="s">
        <v>8312</v>
      </c>
      <c r="R3571" t="s">
        <v>8313</v>
      </c>
      <c r="S3571" s="14">
        <f t="shared" si="282"/>
        <v>41982.688611111109</v>
      </c>
      <c r="T3571" s="14">
        <f t="shared" si="283"/>
        <v>42430.762222222227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0"/>
        <v>114</v>
      </c>
      <c r="P3572">
        <f t="shared" si="281"/>
        <v>87.96</v>
      </c>
      <c r="Q3572" s="10" t="s">
        <v>8312</v>
      </c>
      <c r="R3572" t="s">
        <v>8313</v>
      </c>
      <c r="S3572" s="14">
        <f t="shared" si="282"/>
        <v>41976.331979166673</v>
      </c>
      <c r="T3572" s="14">
        <f t="shared" si="283"/>
        <v>42026.176180555558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0"/>
        <v>122</v>
      </c>
      <c r="P3573">
        <f t="shared" si="281"/>
        <v>73.239999999999995</v>
      </c>
      <c r="Q3573" s="10" t="s">
        <v>8312</v>
      </c>
      <c r="R3573" t="s">
        <v>8313</v>
      </c>
      <c r="S3573" s="14">
        <f t="shared" si="282"/>
        <v>41912.858946759261</v>
      </c>
      <c r="T3573" s="14">
        <f t="shared" si="283"/>
        <v>41836.471180555556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0"/>
        <v>100</v>
      </c>
      <c r="P3574">
        <f t="shared" si="281"/>
        <v>55.56</v>
      </c>
      <c r="Q3574" s="10" t="s">
        <v>8312</v>
      </c>
      <c r="R3574" t="s">
        <v>8313</v>
      </c>
      <c r="S3574" s="14">
        <f t="shared" si="282"/>
        <v>42146.570393518516</v>
      </c>
      <c r="T3574" s="14">
        <f t="shared" si="283"/>
        <v>42451.095856481479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0"/>
        <v>103</v>
      </c>
      <c r="P3575">
        <f t="shared" si="281"/>
        <v>39.54</v>
      </c>
      <c r="Q3575" s="10" t="s">
        <v>8312</v>
      </c>
      <c r="R3575" t="s">
        <v>8313</v>
      </c>
      <c r="S3575" s="14">
        <f t="shared" si="282"/>
        <v>41921.375532407408</v>
      </c>
      <c r="T3575" s="14">
        <f t="shared" si="283"/>
        <v>42418.425983796296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106</v>
      </c>
      <c r="P3576">
        <f t="shared" si="281"/>
        <v>136.78</v>
      </c>
      <c r="Q3576" s="10" t="s">
        <v>8312</v>
      </c>
      <c r="R3576" t="s">
        <v>8313</v>
      </c>
      <c r="S3576" s="14">
        <f t="shared" si="282"/>
        <v>41926.942685185182</v>
      </c>
      <c r="T3576" s="14">
        <f t="shared" si="283"/>
        <v>42168.316481481481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101</v>
      </c>
      <c r="P3577">
        <f t="shared" si="281"/>
        <v>99.34</v>
      </c>
      <c r="Q3577" s="10" t="s">
        <v>8312</v>
      </c>
      <c r="R3577" t="s">
        <v>8313</v>
      </c>
      <c r="S3577" s="14">
        <f t="shared" si="282"/>
        <v>42561.783877314811</v>
      </c>
      <c r="T3577" s="14">
        <f t="shared" si="283"/>
        <v>41964.716319444444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100</v>
      </c>
      <c r="P3578">
        <f t="shared" si="281"/>
        <v>20</v>
      </c>
      <c r="Q3578" s="10" t="s">
        <v>8312</v>
      </c>
      <c r="R3578" t="s">
        <v>8313</v>
      </c>
      <c r="S3578" s="14">
        <f t="shared" si="282"/>
        <v>42649.54923611111</v>
      </c>
      <c r="T3578" s="14">
        <f t="shared" si="283"/>
        <v>42576.697569444441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>
        <f t="shared" si="281"/>
        <v>28.89</v>
      </c>
      <c r="Q3579" s="10" t="s">
        <v>8312</v>
      </c>
      <c r="R3579" t="s">
        <v>8313</v>
      </c>
      <c r="S3579" s="14">
        <f t="shared" si="282"/>
        <v>42093.786840277782</v>
      </c>
      <c r="T3579" s="14">
        <f t="shared" si="283"/>
        <v>42503.539976851855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100</v>
      </c>
      <c r="P3580">
        <f t="shared" si="281"/>
        <v>40.549999999999997</v>
      </c>
      <c r="Q3580" s="10" t="s">
        <v>8312</v>
      </c>
      <c r="R3580" t="s">
        <v>8313</v>
      </c>
      <c r="S3580" s="14">
        <f t="shared" si="282"/>
        <v>42460.733530092592</v>
      </c>
      <c r="T3580" s="14">
        <f t="shared" si="283"/>
        <v>42101.828819444447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100</v>
      </c>
      <c r="P3581">
        <f t="shared" si="281"/>
        <v>35.71</v>
      </c>
      <c r="Q3581" s="10" t="s">
        <v>8312</v>
      </c>
      <c r="R3581" t="s">
        <v>8313</v>
      </c>
      <c r="S3581" s="14">
        <f t="shared" si="282"/>
        <v>42430.762222222227</v>
      </c>
      <c r="T3581" s="14">
        <f t="shared" si="283"/>
        <v>42125.647534722222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>
        <f t="shared" si="281"/>
        <v>37.96</v>
      </c>
      <c r="Q3582" s="10" t="s">
        <v>8312</v>
      </c>
      <c r="R3582" t="s">
        <v>8313</v>
      </c>
      <c r="S3582" s="14">
        <f t="shared" si="282"/>
        <v>42026.176180555558</v>
      </c>
      <c r="T3582" s="14">
        <f t="shared" si="283"/>
        <v>41902.333726851852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>
        <f t="shared" si="281"/>
        <v>33.33</v>
      </c>
      <c r="Q3583" s="10" t="s">
        <v>8312</v>
      </c>
      <c r="R3583" t="s">
        <v>8313</v>
      </c>
      <c r="S3583" s="14">
        <f t="shared" si="282"/>
        <v>41836.471180555556</v>
      </c>
      <c r="T3583" s="14">
        <f t="shared" si="283"/>
        <v>42003.948425925926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>
        <f t="shared" si="281"/>
        <v>58.57</v>
      </c>
      <c r="Q3584" s="10" t="s">
        <v>8312</v>
      </c>
      <c r="R3584" t="s">
        <v>8313</v>
      </c>
      <c r="S3584" s="14">
        <f t="shared" si="282"/>
        <v>42451.095856481479</v>
      </c>
      <c r="T3584" s="14">
        <f t="shared" si="283"/>
        <v>41988.829942129625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>
        <f t="shared" si="281"/>
        <v>135.63</v>
      </c>
      <c r="Q3585" s="10" t="s">
        <v>8312</v>
      </c>
      <c r="R3585" t="s">
        <v>8313</v>
      </c>
      <c r="S3585" s="14">
        <f t="shared" si="282"/>
        <v>42418.425983796296</v>
      </c>
      <c r="T3585" s="14">
        <f t="shared" si="283"/>
        <v>41974.898599537039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>
        <f t="shared" si="281"/>
        <v>30.94</v>
      </c>
      <c r="Q3586" s="10" t="s">
        <v>8312</v>
      </c>
      <c r="R3586" t="s">
        <v>8313</v>
      </c>
      <c r="S3586" s="14">
        <f t="shared" si="282"/>
        <v>42168.316481481481</v>
      </c>
      <c r="T3586" s="14">
        <f t="shared" si="283"/>
        <v>42592.066921296297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8312</v>
      </c>
      <c r="R3587" t="s">
        <v>8313</v>
      </c>
      <c r="S3587" s="14">
        <f t="shared" si="282"/>
        <v>41964.716319444444</v>
      </c>
      <c r="T3587" s="14">
        <f t="shared" si="283"/>
        <v>42050.008368055554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8312</v>
      </c>
      <c r="R3588" t="s">
        <v>8313</v>
      </c>
      <c r="S3588" s="14">
        <f t="shared" si="282"/>
        <v>42576.697569444441</v>
      </c>
      <c r="T3588" s="14">
        <f t="shared" si="283"/>
        <v>41856.715069444443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8312</v>
      </c>
      <c r="R3589" t="s">
        <v>8313</v>
      </c>
      <c r="S3589" s="14">
        <f t="shared" si="282"/>
        <v>42503.539976851855</v>
      </c>
      <c r="T3589" s="14">
        <f t="shared" si="283"/>
        <v>42417.585532407407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8312</v>
      </c>
      <c r="R3590" t="s">
        <v>8313</v>
      </c>
      <c r="S3590" s="14">
        <f t="shared" si="282"/>
        <v>42101.828819444447</v>
      </c>
      <c r="T3590" s="14">
        <f t="shared" si="283"/>
        <v>41866.79886574074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8312</v>
      </c>
      <c r="R3591" t="s">
        <v>8313</v>
      </c>
      <c r="S3591" s="14">
        <f t="shared" si="282"/>
        <v>42125.647534722222</v>
      </c>
      <c r="T3591" s="14">
        <f t="shared" si="283"/>
        <v>42220.79487268519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8312</v>
      </c>
      <c r="R3592" t="s">
        <v>8313</v>
      </c>
      <c r="S3592" s="14">
        <f t="shared" si="282"/>
        <v>41902.333726851852</v>
      </c>
      <c r="T3592" s="14">
        <f t="shared" si="283"/>
        <v>42628.849120370374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8312</v>
      </c>
      <c r="R3593" t="s">
        <v>8313</v>
      </c>
      <c r="S3593" s="14">
        <f t="shared" si="282"/>
        <v>42003.948425925926</v>
      </c>
      <c r="T3593" s="14">
        <f t="shared" si="283"/>
        <v>41990.99863425926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8312</v>
      </c>
      <c r="R3594" t="s">
        <v>8313</v>
      </c>
      <c r="S3594" s="14">
        <f t="shared" si="282"/>
        <v>41988.829942129625</v>
      </c>
      <c r="T3594" s="14">
        <f t="shared" si="283"/>
        <v>42447.894432870366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8312</v>
      </c>
      <c r="R3595" t="s">
        <v>8313</v>
      </c>
      <c r="S3595" s="14">
        <f t="shared" si="282"/>
        <v>41974.898599537039</v>
      </c>
      <c r="T3595" s="14">
        <f t="shared" si="283"/>
        <v>42283.864351851851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8312</v>
      </c>
      <c r="R3596" t="s">
        <v>8313</v>
      </c>
      <c r="S3596" s="14">
        <f t="shared" si="282"/>
        <v>42592.066921296297</v>
      </c>
      <c r="T3596" s="14">
        <f t="shared" si="283"/>
        <v>42483.015694444446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8312</v>
      </c>
      <c r="R3597" t="s">
        <v>8313</v>
      </c>
      <c r="S3597" s="14">
        <f t="shared" si="282"/>
        <v>42050.008368055554</v>
      </c>
      <c r="T3597" s="14">
        <f t="shared" si="283"/>
        <v>42383.793124999997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8312</v>
      </c>
      <c r="R3598" t="s">
        <v>8313</v>
      </c>
      <c r="S3598" s="14">
        <f t="shared" si="282"/>
        <v>41856.715069444443</v>
      </c>
      <c r="T3598" s="14">
        <f t="shared" si="283"/>
        <v>42566.604826388888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8312</v>
      </c>
      <c r="R3599" t="s">
        <v>8313</v>
      </c>
      <c r="S3599" s="14">
        <f t="shared" si="282"/>
        <v>42417.585532407407</v>
      </c>
      <c r="T3599" s="14">
        <f t="shared" si="283"/>
        <v>42338.963912037041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8312</v>
      </c>
      <c r="R3600" t="s">
        <v>8313</v>
      </c>
      <c r="S3600" s="14">
        <f t="shared" si="282"/>
        <v>41866.79886574074</v>
      </c>
      <c r="T3600" s="14">
        <f t="shared" si="283"/>
        <v>42506.709375000006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8312</v>
      </c>
      <c r="R3601" t="s">
        <v>8313</v>
      </c>
      <c r="S3601" s="14">
        <f t="shared" si="282"/>
        <v>42220.79487268519</v>
      </c>
      <c r="T3601" s="14">
        <f t="shared" si="283"/>
        <v>42429.991724537031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8312</v>
      </c>
      <c r="R3602" t="s">
        <v>8313</v>
      </c>
      <c r="S3602" s="14">
        <f t="shared" si="282"/>
        <v>42628.849120370374</v>
      </c>
      <c r="T3602" s="14">
        <f t="shared" si="283"/>
        <v>42203.432129629626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8312</v>
      </c>
      <c r="R3603" t="s">
        <v>8313</v>
      </c>
      <c r="S3603" s="14">
        <f t="shared" si="282"/>
        <v>41990.99863425926</v>
      </c>
      <c r="T3603" s="14">
        <f t="shared" si="283"/>
        <v>42072.370381944449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8312</v>
      </c>
      <c r="R3604" t="s">
        <v>8313</v>
      </c>
      <c r="S3604" s="14">
        <f t="shared" si="282"/>
        <v>42447.894432870366</v>
      </c>
      <c r="T3604" s="14">
        <f t="shared" si="283"/>
        <v>41789.726979166669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8312</v>
      </c>
      <c r="R3605" t="s">
        <v>8313</v>
      </c>
      <c r="S3605" s="14">
        <f t="shared" si="282"/>
        <v>42283.864351851851</v>
      </c>
      <c r="T3605" s="14">
        <f t="shared" si="283"/>
        <v>41788.58997685185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8312</v>
      </c>
      <c r="R3606" t="s">
        <v>8313</v>
      </c>
      <c r="S3606" s="14">
        <f t="shared" si="282"/>
        <v>42483.015694444446</v>
      </c>
      <c r="T3606" s="14">
        <f t="shared" si="283"/>
        <v>42144.041851851856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8312</v>
      </c>
      <c r="R3607" t="s">
        <v>8313</v>
      </c>
      <c r="S3607" s="14">
        <f t="shared" si="282"/>
        <v>42383.793124999997</v>
      </c>
      <c r="T3607" s="14">
        <f t="shared" si="283"/>
        <v>42318.593703703707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8312</v>
      </c>
      <c r="R3608" t="s">
        <v>8313</v>
      </c>
      <c r="S3608" s="14">
        <f t="shared" si="282"/>
        <v>42566.604826388888</v>
      </c>
      <c r="T3608" s="14">
        <f t="shared" si="283"/>
        <v>42052.949814814812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8312</v>
      </c>
      <c r="R3609" t="s">
        <v>8313</v>
      </c>
      <c r="S3609" s="14">
        <f t="shared" si="282"/>
        <v>42338.963912037041</v>
      </c>
      <c r="T3609" s="14">
        <f t="shared" si="283"/>
        <v>42779.610289351855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8312</v>
      </c>
      <c r="R3610" t="s">
        <v>8313</v>
      </c>
      <c r="S3610" s="14">
        <f t="shared" si="282"/>
        <v>42506.709375000006</v>
      </c>
      <c r="T3610" s="14">
        <f t="shared" si="283"/>
        <v>42128.627893518518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8312</v>
      </c>
      <c r="R3611" t="s">
        <v>8313</v>
      </c>
      <c r="S3611" s="14">
        <f t="shared" si="282"/>
        <v>42429.991724537031</v>
      </c>
      <c r="T3611" s="14">
        <f t="shared" si="283"/>
        <v>42661.132245370376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8312</v>
      </c>
      <c r="R3612" t="s">
        <v>8313</v>
      </c>
      <c r="S3612" s="14">
        <f t="shared" si="282"/>
        <v>42203.432129629626</v>
      </c>
      <c r="T3612" s="14">
        <f t="shared" si="283"/>
        <v>42037.938206018516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8312</v>
      </c>
      <c r="R3613" t="s">
        <v>8313</v>
      </c>
      <c r="S3613" s="14">
        <f t="shared" si="282"/>
        <v>42072.370381944449</v>
      </c>
      <c r="T3613" s="14">
        <f t="shared" si="283"/>
        <v>42619.935694444444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8312</v>
      </c>
      <c r="R3614" t="s">
        <v>8313</v>
      </c>
      <c r="S3614" s="14">
        <f t="shared" si="282"/>
        <v>41789.726979166669</v>
      </c>
      <c r="T3614" s="14">
        <f t="shared" si="283"/>
        <v>41877.221886574072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8312</v>
      </c>
      <c r="R3615" t="s">
        <v>8313</v>
      </c>
      <c r="S3615" s="14">
        <f t="shared" si="282"/>
        <v>41788.58997685185</v>
      </c>
      <c r="T3615" s="14">
        <f t="shared" si="283"/>
        <v>41828.736921296295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8312</v>
      </c>
      <c r="R3616" t="s">
        <v>8313</v>
      </c>
      <c r="S3616" s="14">
        <f t="shared" si="282"/>
        <v>42144.041851851856</v>
      </c>
      <c r="T3616" s="14">
        <f t="shared" si="283"/>
        <v>42545.774189814809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8312</v>
      </c>
      <c r="R3617" t="s">
        <v>8313</v>
      </c>
      <c r="S3617" s="14">
        <f t="shared" si="282"/>
        <v>42318.593703703707</v>
      </c>
      <c r="T3617" s="14">
        <f t="shared" si="283"/>
        <v>42157.652511574073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8312</v>
      </c>
      <c r="R3618" t="s">
        <v>8313</v>
      </c>
      <c r="S3618" s="14">
        <f t="shared" si="282"/>
        <v>42052.949814814812</v>
      </c>
      <c r="T3618" s="14">
        <f t="shared" si="283"/>
        <v>41846.667326388888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8312</v>
      </c>
      <c r="R3619" t="s">
        <v>8313</v>
      </c>
      <c r="S3619" s="14">
        <f t="shared" si="282"/>
        <v>42779.610289351855</v>
      </c>
      <c r="T3619" s="14">
        <f t="shared" si="283"/>
        <v>42460.741747685184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8312</v>
      </c>
      <c r="R3620" t="s">
        <v>8313</v>
      </c>
      <c r="S3620" s="14">
        <f t="shared" si="282"/>
        <v>42128.627893518518</v>
      </c>
      <c r="T3620" s="14">
        <f t="shared" si="283"/>
        <v>42291.833287037036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8312</v>
      </c>
      <c r="R3621" t="s">
        <v>8313</v>
      </c>
      <c r="S3621" s="14">
        <f t="shared" si="282"/>
        <v>42661.132245370376</v>
      </c>
      <c r="T3621" s="14">
        <f t="shared" si="283"/>
        <v>42437.094490740739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8312</v>
      </c>
      <c r="R3622" t="s">
        <v>8313</v>
      </c>
      <c r="S3622" s="14">
        <f t="shared" si="282"/>
        <v>42037.938206018516</v>
      </c>
      <c r="T3622" s="14">
        <f t="shared" si="283"/>
        <v>42548.63853009259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8312</v>
      </c>
      <c r="R3623" t="s">
        <v>8313</v>
      </c>
      <c r="S3623" s="14">
        <f t="shared" si="282"/>
        <v>42619.935694444444</v>
      </c>
      <c r="T3623" s="14">
        <f t="shared" si="283"/>
        <v>41880.753437499996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8312</v>
      </c>
      <c r="R3624" t="s">
        <v>8313</v>
      </c>
      <c r="S3624" s="14">
        <f t="shared" si="282"/>
        <v>41877.221886574072</v>
      </c>
      <c r="T3624" s="14">
        <f t="shared" si="283"/>
        <v>42546.862233796302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8312</v>
      </c>
      <c r="R3625" t="s">
        <v>8313</v>
      </c>
      <c r="S3625" s="14">
        <f t="shared" si="282"/>
        <v>41828.736921296295</v>
      </c>
      <c r="T3625" s="14">
        <f t="shared" si="283"/>
        <v>42649.623460648145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8312</v>
      </c>
      <c r="R3626" t="s">
        <v>8313</v>
      </c>
      <c r="S3626" s="14">
        <f t="shared" si="282"/>
        <v>42545.774189814809</v>
      </c>
      <c r="T3626" s="14">
        <f t="shared" si="283"/>
        <v>42701.166365740741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8312</v>
      </c>
      <c r="R3627" t="s">
        <v>8313</v>
      </c>
      <c r="S3627" s="14">
        <f t="shared" si="282"/>
        <v>42157.652511574073</v>
      </c>
      <c r="T3627" s="14">
        <f t="shared" si="283"/>
        <v>42450.88282407407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ref="O3628:O3691" si="285">ROUND(E3628/D3628*100,0)</f>
        <v>102</v>
      </c>
      <c r="P3628">
        <f t="shared" ref="P3628:P3691" si="286">IFERROR(ROUND(E3628/L3628,2),0)</f>
        <v>84.85</v>
      </c>
      <c r="Q3628" s="10" t="s">
        <v>8312</v>
      </c>
      <c r="R3628" t="s">
        <v>8313</v>
      </c>
      <c r="S3628" s="14">
        <f t="shared" ref="S3628:S3691" si="287">(((J3628/60)/60)/24)+DATE(1970,1,1)</f>
        <v>41846.667326388888</v>
      </c>
      <c r="T3628" s="14">
        <f t="shared" ref="T3628:T3691" si="288">(((J3638/60)/60)/24)+DATE(1970,1,1)</f>
        <v>42226.694780092599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5"/>
        <v>100</v>
      </c>
      <c r="P3629">
        <f t="shared" si="286"/>
        <v>68.97</v>
      </c>
      <c r="Q3629" s="10" t="s">
        <v>8312</v>
      </c>
      <c r="R3629" t="s">
        <v>8313</v>
      </c>
      <c r="S3629" s="14">
        <f t="shared" si="287"/>
        <v>42460.741747685184</v>
      </c>
      <c r="T3629" s="14">
        <f t="shared" si="288"/>
        <v>41975.700636574074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s="10" t="s">
        <v>8312</v>
      </c>
      <c r="R3630" t="s">
        <v>8327</v>
      </c>
      <c r="S3630" s="14">
        <f t="shared" si="287"/>
        <v>42291.833287037036</v>
      </c>
      <c r="T3630" s="14">
        <f t="shared" si="288"/>
        <v>42053.672824074078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0" t="s">
        <v>8312</v>
      </c>
      <c r="R3631" t="s">
        <v>8327</v>
      </c>
      <c r="S3631" s="14">
        <f t="shared" si="287"/>
        <v>42437.094490740739</v>
      </c>
      <c r="T3631" s="14">
        <f t="shared" si="288"/>
        <v>42590.677152777775</v>
      </c>
      <c r="U3631">
        <f t="shared" si="284"/>
        <v>2016</v>
      </c>
    </row>
    <row r="3632" spans="1:21" ht="60" hidden="1" x14ac:dyDescent="0.25">
      <c r="A3632">
        <v>3785</v>
      </c>
      <c r="B3632" s="3" t="s">
        <v>3782</v>
      </c>
      <c r="C3632" s="3" t="s">
        <v>7895</v>
      </c>
      <c r="D3632" s="6">
        <v>2000</v>
      </c>
      <c r="E3632" s="8">
        <v>3015</v>
      </c>
      <c r="F3632" t="s">
        <v>8218</v>
      </c>
      <c r="G3632" t="s">
        <v>8224</v>
      </c>
      <c r="H3632" t="s">
        <v>8246</v>
      </c>
      <c r="I3632">
        <v>1470132180</v>
      </c>
      <c r="J3632">
        <v>1467040769</v>
      </c>
      <c r="K3632" t="b">
        <v>0</v>
      </c>
      <c r="L3632">
        <v>30</v>
      </c>
      <c r="M3632" t="b">
        <v>1</v>
      </c>
      <c r="N3632" t="s">
        <v>8303</v>
      </c>
      <c r="O3632">
        <f t="shared" si="285"/>
        <v>151</v>
      </c>
      <c r="P3632">
        <f t="shared" si="286"/>
        <v>100.5</v>
      </c>
      <c r="Q3632" s="10" t="s">
        <v>8312</v>
      </c>
      <c r="R3632" t="s">
        <v>8327</v>
      </c>
      <c r="S3632" s="14">
        <f t="shared" si="287"/>
        <v>42548.63853009259</v>
      </c>
      <c r="T3632" s="14">
        <f t="shared" si="288"/>
        <v>42104.781597222223</v>
      </c>
      <c r="U3632">
        <f t="shared" si="284"/>
        <v>2016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10" t="s">
        <v>8312</v>
      </c>
      <c r="R3633" t="s">
        <v>8327</v>
      </c>
      <c r="S3633" s="14">
        <f t="shared" si="287"/>
        <v>41880.753437499996</v>
      </c>
      <c r="T3633" s="14">
        <f t="shared" si="288"/>
        <v>41899.627071759263</v>
      </c>
      <c r="U3633">
        <f t="shared" si="284"/>
        <v>2014</v>
      </c>
    </row>
    <row r="3634" spans="1:21" ht="60" hidden="1" x14ac:dyDescent="0.25">
      <c r="A3634">
        <v>3782</v>
      </c>
      <c r="B3634" s="3" t="s">
        <v>3779</v>
      </c>
      <c r="C3634" s="3" t="s">
        <v>7892</v>
      </c>
      <c r="D3634" s="6">
        <v>2000</v>
      </c>
      <c r="E3634" s="8">
        <v>2035</v>
      </c>
      <c r="F3634" t="s">
        <v>8218</v>
      </c>
      <c r="G3634" t="s">
        <v>8224</v>
      </c>
      <c r="H3634" t="s">
        <v>8246</v>
      </c>
      <c r="I3634">
        <v>1469401200</v>
      </c>
      <c r="J3634">
        <v>1466887297</v>
      </c>
      <c r="K3634" t="b">
        <v>0</v>
      </c>
      <c r="L3634">
        <v>27</v>
      </c>
      <c r="M3634" t="b">
        <v>1</v>
      </c>
      <c r="N3634" t="s">
        <v>8303</v>
      </c>
      <c r="O3634">
        <f t="shared" si="285"/>
        <v>102</v>
      </c>
      <c r="P3634">
        <f t="shared" si="286"/>
        <v>75.37</v>
      </c>
      <c r="Q3634" s="10" t="s">
        <v>8312</v>
      </c>
      <c r="R3634" t="s">
        <v>8327</v>
      </c>
      <c r="S3634" s="14">
        <f t="shared" si="287"/>
        <v>42546.862233796302</v>
      </c>
      <c r="T3634" s="14">
        <f t="shared" si="288"/>
        <v>42297.816284722227</v>
      </c>
      <c r="U3634">
        <f t="shared" si="284"/>
        <v>2016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10" t="s">
        <v>8312</v>
      </c>
      <c r="R3635" t="s">
        <v>8327</v>
      </c>
      <c r="S3635" s="14">
        <f t="shared" si="287"/>
        <v>42649.623460648145</v>
      </c>
      <c r="T3635" s="14">
        <f t="shared" si="288"/>
        <v>42285.143969907411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0" t="s">
        <v>8312</v>
      </c>
      <c r="R3636" t="s">
        <v>8327</v>
      </c>
      <c r="S3636" s="14">
        <f t="shared" si="287"/>
        <v>42701.166365740741</v>
      </c>
      <c r="T3636" s="14">
        <f t="shared" si="288"/>
        <v>42409.241747685184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10" t="s">
        <v>8312</v>
      </c>
      <c r="R3637" t="s">
        <v>8327</v>
      </c>
      <c r="S3637" s="14">
        <f t="shared" si="287"/>
        <v>42450.88282407407</v>
      </c>
      <c r="T3637" s="14">
        <f t="shared" si="288"/>
        <v>42665.970347222217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s="10" t="s">
        <v>8312</v>
      </c>
      <c r="R3638" t="s">
        <v>8327</v>
      </c>
      <c r="S3638" s="14">
        <f t="shared" si="287"/>
        <v>42226.694780092599</v>
      </c>
      <c r="T3638" s="14">
        <f t="shared" si="288"/>
        <v>42140.421319444446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10" t="s">
        <v>8312</v>
      </c>
      <c r="R3639" t="s">
        <v>8327</v>
      </c>
      <c r="S3639" s="14">
        <f t="shared" si="287"/>
        <v>41975.700636574074</v>
      </c>
      <c r="T3639" s="14">
        <f t="shared" si="288"/>
        <v>42138.930671296301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0" t="s">
        <v>8312</v>
      </c>
      <c r="R3640" t="s">
        <v>8327</v>
      </c>
      <c r="S3640" s="14">
        <f t="shared" si="287"/>
        <v>42053.672824074078</v>
      </c>
      <c r="T3640" s="14">
        <f t="shared" si="288"/>
        <v>41887.292187500003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0" t="s">
        <v>8312</v>
      </c>
      <c r="R3641" t="s">
        <v>8327</v>
      </c>
      <c r="S3641" s="14">
        <f t="shared" si="287"/>
        <v>42590.677152777775</v>
      </c>
      <c r="T3641" s="14">
        <f t="shared" si="288"/>
        <v>41780.712893518517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10" t="s">
        <v>8312</v>
      </c>
      <c r="R3642" t="s">
        <v>8327</v>
      </c>
      <c r="S3642" s="14">
        <f t="shared" si="287"/>
        <v>42104.781597222223</v>
      </c>
      <c r="T3642" s="14">
        <f t="shared" si="288"/>
        <v>42381.478981481487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0" t="s">
        <v>8312</v>
      </c>
      <c r="R3643" t="s">
        <v>8327</v>
      </c>
      <c r="S3643" s="14">
        <f t="shared" si="287"/>
        <v>41899.627071759263</v>
      </c>
      <c r="T3643" s="14">
        <f t="shared" si="288"/>
        <v>41828.646319444444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0" t="s">
        <v>8312</v>
      </c>
      <c r="R3644" t="s">
        <v>8327</v>
      </c>
      <c r="S3644" s="14">
        <f t="shared" si="287"/>
        <v>42297.816284722227</v>
      </c>
      <c r="T3644" s="14">
        <f t="shared" si="288"/>
        <v>42596.644699074073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0" t="s">
        <v>8312</v>
      </c>
      <c r="R3645" t="s">
        <v>8327</v>
      </c>
      <c r="S3645" s="14">
        <f t="shared" si="287"/>
        <v>42285.143969907411</v>
      </c>
      <c r="T3645" s="14">
        <f t="shared" si="288"/>
        <v>42191.363506944443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0" t="s">
        <v>8312</v>
      </c>
      <c r="R3646" t="s">
        <v>8327</v>
      </c>
      <c r="S3646" s="14">
        <f t="shared" si="287"/>
        <v>42409.241747685184</v>
      </c>
      <c r="T3646" s="14">
        <f t="shared" si="288"/>
        <v>42440.416504629626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0" t="s">
        <v>8312</v>
      </c>
      <c r="R3647" t="s">
        <v>8327</v>
      </c>
      <c r="S3647" s="14">
        <f t="shared" si="287"/>
        <v>42665.970347222217</v>
      </c>
      <c r="T3647" s="14">
        <f t="shared" si="288"/>
        <v>42173.803217592591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0" t="s">
        <v>8312</v>
      </c>
      <c r="R3648" t="s">
        <v>8327</v>
      </c>
      <c r="S3648" s="14">
        <f t="shared" si="287"/>
        <v>42140.421319444446</v>
      </c>
      <c r="T3648" s="14">
        <f t="shared" si="288"/>
        <v>42737.910138888896</v>
      </c>
      <c r="U3648">
        <f t="shared" si="284"/>
        <v>2015</v>
      </c>
    </row>
    <row r="3649" spans="1:21" ht="60" hidden="1" x14ac:dyDescent="0.25">
      <c r="A3649">
        <v>3770</v>
      </c>
      <c r="B3649" s="3" t="s">
        <v>3767</v>
      </c>
      <c r="C3649" s="3" t="s">
        <v>7880</v>
      </c>
      <c r="D3649" s="6">
        <v>2000</v>
      </c>
      <c r="E3649" s="8">
        <v>2000</v>
      </c>
      <c r="F3649" t="s">
        <v>8218</v>
      </c>
      <c r="G3649" t="s">
        <v>8224</v>
      </c>
      <c r="H3649" t="s">
        <v>8246</v>
      </c>
      <c r="I3649">
        <v>1434234010</v>
      </c>
      <c r="J3649">
        <v>1431642010</v>
      </c>
      <c r="K3649" t="b">
        <v>0</v>
      </c>
      <c r="L3649">
        <v>20</v>
      </c>
      <c r="M3649" t="b">
        <v>1</v>
      </c>
      <c r="N3649" t="s">
        <v>8303</v>
      </c>
      <c r="O3649">
        <f t="shared" si="285"/>
        <v>100</v>
      </c>
      <c r="P3649">
        <f t="shared" si="286"/>
        <v>100</v>
      </c>
      <c r="Q3649" s="10" t="s">
        <v>8312</v>
      </c>
      <c r="R3649" t="s">
        <v>8327</v>
      </c>
      <c r="S3649" s="14">
        <f t="shared" si="287"/>
        <v>42138.930671296301</v>
      </c>
      <c r="T3649" s="14">
        <f t="shared" si="288"/>
        <v>42499.629849537043</v>
      </c>
      <c r="U3649">
        <f t="shared" si="284"/>
        <v>2015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>
        <f t="shared" si="286"/>
        <v>550.04</v>
      </c>
      <c r="Q3650" s="10" t="s">
        <v>8312</v>
      </c>
      <c r="R3650" t="s">
        <v>8313</v>
      </c>
      <c r="S3650" s="14">
        <f t="shared" si="287"/>
        <v>41887.292187500003</v>
      </c>
      <c r="T3650" s="14">
        <f t="shared" si="288"/>
        <v>41775.858564814815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8312</v>
      </c>
      <c r="R3651" t="s">
        <v>8313</v>
      </c>
      <c r="S3651" s="14">
        <f t="shared" si="287"/>
        <v>41780.712893518517</v>
      </c>
      <c r="T3651" s="14">
        <f t="shared" si="288"/>
        <v>42055.277199074073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8312</v>
      </c>
      <c r="R3652" t="s">
        <v>8313</v>
      </c>
      <c r="S3652" s="14">
        <f t="shared" si="287"/>
        <v>42381.478981481487</v>
      </c>
      <c r="T3652" s="14">
        <f t="shared" si="288"/>
        <v>41971.881076388891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8312</v>
      </c>
      <c r="R3653" t="s">
        <v>8313</v>
      </c>
      <c r="S3653" s="14">
        <f t="shared" si="287"/>
        <v>41828.646319444444</v>
      </c>
      <c r="T3653" s="14">
        <f t="shared" si="288"/>
        <v>42447.896666666667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8312</v>
      </c>
      <c r="R3654" t="s">
        <v>8313</v>
      </c>
      <c r="S3654" s="14">
        <f t="shared" si="287"/>
        <v>42596.644699074073</v>
      </c>
      <c r="T3654" s="14">
        <f t="shared" si="288"/>
        <v>42064.220069444447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8312</v>
      </c>
      <c r="R3655" t="s">
        <v>8313</v>
      </c>
      <c r="S3655" s="14">
        <f t="shared" si="287"/>
        <v>42191.363506944443</v>
      </c>
      <c r="T3655" s="14">
        <f t="shared" si="288"/>
        <v>42665.451736111107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8312</v>
      </c>
      <c r="R3656" t="s">
        <v>8313</v>
      </c>
      <c r="S3656" s="14">
        <f t="shared" si="287"/>
        <v>42440.416504629626</v>
      </c>
      <c r="T3656" s="14">
        <f t="shared" si="288"/>
        <v>42523.248715277776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8312</v>
      </c>
      <c r="R3657" t="s">
        <v>8313</v>
      </c>
      <c r="S3657" s="14">
        <f t="shared" si="287"/>
        <v>42173.803217592591</v>
      </c>
      <c r="T3657" s="14">
        <f t="shared" si="288"/>
        <v>42294.808124999996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8312</v>
      </c>
      <c r="R3658" t="s">
        <v>8313</v>
      </c>
      <c r="S3658" s="14">
        <f t="shared" si="287"/>
        <v>42737.910138888896</v>
      </c>
      <c r="T3658" s="14">
        <f t="shared" si="288"/>
        <v>41822.90488425926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8312</v>
      </c>
      <c r="R3659" t="s">
        <v>8313</v>
      </c>
      <c r="S3659" s="14">
        <f t="shared" si="287"/>
        <v>42499.629849537043</v>
      </c>
      <c r="T3659" s="14">
        <f t="shared" si="288"/>
        <v>42173.970127314817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8312</v>
      </c>
      <c r="R3660" t="s">
        <v>8313</v>
      </c>
      <c r="S3660" s="14">
        <f t="shared" si="287"/>
        <v>41775.858564814815</v>
      </c>
      <c r="T3660" s="14">
        <f t="shared" si="288"/>
        <v>42185.556157407409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8312</v>
      </c>
      <c r="R3661" t="s">
        <v>8313</v>
      </c>
      <c r="S3661" s="14">
        <f t="shared" si="287"/>
        <v>42055.277199074073</v>
      </c>
      <c r="T3661" s="14">
        <f t="shared" si="288"/>
        <v>42136.675196759257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8312</v>
      </c>
      <c r="R3662" t="s">
        <v>8313</v>
      </c>
      <c r="S3662" s="14">
        <f t="shared" si="287"/>
        <v>41971.881076388891</v>
      </c>
      <c r="T3662" s="14">
        <f t="shared" si="288"/>
        <v>42142.514016203699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8312</v>
      </c>
      <c r="R3663" t="s">
        <v>8313</v>
      </c>
      <c r="S3663" s="14">
        <f t="shared" si="287"/>
        <v>42447.896666666667</v>
      </c>
      <c r="T3663" s="14">
        <f t="shared" si="288"/>
        <v>41820.62809027778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8312</v>
      </c>
      <c r="R3664" t="s">
        <v>8313</v>
      </c>
      <c r="S3664" s="14">
        <f t="shared" si="287"/>
        <v>42064.220069444447</v>
      </c>
      <c r="T3664" s="14">
        <f t="shared" si="288"/>
        <v>41878.946574074071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8312</v>
      </c>
      <c r="R3665" t="s">
        <v>8313</v>
      </c>
      <c r="S3665" s="14">
        <f t="shared" si="287"/>
        <v>42665.451736111107</v>
      </c>
      <c r="T3665" s="14">
        <f t="shared" si="288"/>
        <v>41914.295104166667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8312</v>
      </c>
      <c r="R3666" t="s">
        <v>8313</v>
      </c>
      <c r="S3666" s="14">
        <f t="shared" si="287"/>
        <v>42523.248715277776</v>
      </c>
      <c r="T3666" s="14">
        <f t="shared" si="288"/>
        <v>42556.873020833329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8312</v>
      </c>
      <c r="R3667" t="s">
        <v>8313</v>
      </c>
      <c r="S3667" s="14">
        <f t="shared" si="287"/>
        <v>42294.808124999996</v>
      </c>
      <c r="T3667" s="14">
        <f t="shared" si="288"/>
        <v>42493.597013888888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8312</v>
      </c>
      <c r="R3668" t="s">
        <v>8313</v>
      </c>
      <c r="S3668" s="14">
        <f t="shared" si="287"/>
        <v>41822.90488425926</v>
      </c>
      <c r="T3668" s="14">
        <f t="shared" si="288"/>
        <v>41876.815787037034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8312</v>
      </c>
      <c r="R3669" t="s">
        <v>8313</v>
      </c>
      <c r="S3669" s="14">
        <f t="shared" si="287"/>
        <v>42173.970127314817</v>
      </c>
      <c r="T3669" s="14">
        <f t="shared" si="288"/>
        <v>41802.574282407404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8312</v>
      </c>
      <c r="R3670" t="s">
        <v>8313</v>
      </c>
      <c r="S3670" s="14">
        <f t="shared" si="287"/>
        <v>42185.556157407409</v>
      </c>
      <c r="T3670" s="14">
        <f t="shared" si="288"/>
        <v>42120.531226851846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8312</v>
      </c>
      <c r="R3671" t="s">
        <v>8313</v>
      </c>
      <c r="S3671" s="14">
        <f t="shared" si="287"/>
        <v>42136.675196759257</v>
      </c>
      <c r="T3671" s="14">
        <f t="shared" si="288"/>
        <v>41786.761354166665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8312</v>
      </c>
      <c r="R3672" t="s">
        <v>8313</v>
      </c>
      <c r="S3672" s="14">
        <f t="shared" si="287"/>
        <v>42142.514016203699</v>
      </c>
      <c r="T3672" s="14">
        <f t="shared" si="288"/>
        <v>42627.454097222217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8312</v>
      </c>
      <c r="R3673" t="s">
        <v>8313</v>
      </c>
      <c r="S3673" s="14">
        <f t="shared" si="287"/>
        <v>41820.62809027778</v>
      </c>
      <c r="T3673" s="14">
        <f t="shared" si="288"/>
        <v>42374.651504629626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8312</v>
      </c>
      <c r="R3674" t="s">
        <v>8313</v>
      </c>
      <c r="S3674" s="14">
        <f t="shared" si="287"/>
        <v>41878.946574074071</v>
      </c>
      <c r="T3674" s="14">
        <f t="shared" si="288"/>
        <v>41772.685393518521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8312</v>
      </c>
      <c r="R3675" t="s">
        <v>8313</v>
      </c>
      <c r="S3675" s="14">
        <f t="shared" si="287"/>
        <v>41914.295104166667</v>
      </c>
      <c r="T3675" s="14">
        <f t="shared" si="288"/>
        <v>42633.116851851853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8312</v>
      </c>
      <c r="R3676" t="s">
        <v>8313</v>
      </c>
      <c r="S3676" s="14">
        <f t="shared" si="287"/>
        <v>42556.873020833329</v>
      </c>
      <c r="T3676" s="14">
        <f t="shared" si="288"/>
        <v>42219.180393518516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8312</v>
      </c>
      <c r="R3677" t="s">
        <v>8313</v>
      </c>
      <c r="S3677" s="14">
        <f t="shared" si="287"/>
        <v>42493.597013888888</v>
      </c>
      <c r="T3677" s="14">
        <f t="shared" si="288"/>
        <v>41753.593275462961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8312</v>
      </c>
      <c r="R3678" t="s">
        <v>8313</v>
      </c>
      <c r="S3678" s="14">
        <f t="shared" si="287"/>
        <v>41876.815787037034</v>
      </c>
      <c r="T3678" s="14">
        <f t="shared" si="288"/>
        <v>42230.662731481483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8312</v>
      </c>
      <c r="R3679" t="s">
        <v>8313</v>
      </c>
      <c r="S3679" s="14">
        <f t="shared" si="287"/>
        <v>41802.574282407404</v>
      </c>
      <c r="T3679" s="14">
        <f t="shared" si="288"/>
        <v>41787.218229166669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8312</v>
      </c>
      <c r="R3680" t="s">
        <v>8313</v>
      </c>
      <c r="S3680" s="14">
        <f t="shared" si="287"/>
        <v>42120.531226851846</v>
      </c>
      <c r="T3680" s="14">
        <f t="shared" si="288"/>
        <v>41829.787083333329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8312</v>
      </c>
      <c r="R3681" t="s">
        <v>8313</v>
      </c>
      <c r="S3681" s="14">
        <f t="shared" si="287"/>
        <v>41786.761354166665</v>
      </c>
      <c r="T3681" s="14">
        <f t="shared" si="288"/>
        <v>42147.826840277776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8312</v>
      </c>
      <c r="R3682" t="s">
        <v>8313</v>
      </c>
      <c r="S3682" s="14">
        <f t="shared" si="287"/>
        <v>42627.454097222217</v>
      </c>
      <c r="T3682" s="14">
        <f t="shared" si="288"/>
        <v>41940.598182870373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8312</v>
      </c>
      <c r="R3683" t="s">
        <v>8313</v>
      </c>
      <c r="S3683" s="14">
        <f t="shared" si="287"/>
        <v>42374.651504629626</v>
      </c>
      <c r="T3683" s="14">
        <f t="shared" si="288"/>
        <v>42020.700567129628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8312</v>
      </c>
      <c r="R3684" t="s">
        <v>8313</v>
      </c>
      <c r="S3684" s="14">
        <f t="shared" si="287"/>
        <v>41772.685393518521</v>
      </c>
      <c r="T3684" s="14">
        <f t="shared" si="288"/>
        <v>41891.96503472222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8312</v>
      </c>
      <c r="R3685" t="s">
        <v>8313</v>
      </c>
      <c r="S3685" s="14">
        <f t="shared" si="287"/>
        <v>42633.116851851853</v>
      </c>
      <c r="T3685" s="14">
        <f t="shared" si="288"/>
        <v>42309.191307870366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8312</v>
      </c>
      <c r="R3686" t="s">
        <v>8313</v>
      </c>
      <c r="S3686" s="14">
        <f t="shared" si="287"/>
        <v>42219.180393518516</v>
      </c>
      <c r="T3686" s="14">
        <f t="shared" si="288"/>
        <v>42490.133877314816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8312</v>
      </c>
      <c r="R3687" t="s">
        <v>8313</v>
      </c>
      <c r="S3687" s="14">
        <f t="shared" si="287"/>
        <v>41753.593275462961</v>
      </c>
      <c r="T3687" s="14">
        <f t="shared" si="288"/>
        <v>41995.870486111111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8312</v>
      </c>
      <c r="R3688" t="s">
        <v>8313</v>
      </c>
      <c r="S3688" s="14">
        <f t="shared" si="287"/>
        <v>42230.662731481483</v>
      </c>
      <c r="T3688" s="14">
        <f t="shared" si="288"/>
        <v>41988.617083333331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8312</v>
      </c>
      <c r="R3689" t="s">
        <v>8313</v>
      </c>
      <c r="S3689" s="14">
        <f t="shared" si="287"/>
        <v>41787.218229166669</v>
      </c>
      <c r="T3689" s="14">
        <f t="shared" si="288"/>
        <v>42479.465833333335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8312</v>
      </c>
      <c r="R3690" t="s">
        <v>8313</v>
      </c>
      <c r="S3690" s="14">
        <f t="shared" si="287"/>
        <v>41829.787083333329</v>
      </c>
      <c r="T3690" s="14">
        <f t="shared" si="288"/>
        <v>42401.806562500002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8312</v>
      </c>
      <c r="R3691" t="s">
        <v>8313</v>
      </c>
      <c r="S3691" s="14">
        <f t="shared" si="287"/>
        <v>42147.826840277776</v>
      </c>
      <c r="T3691" s="14">
        <f t="shared" si="288"/>
        <v>41897.602037037039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ref="O3692:O3755" si="290">ROUND(E3692/D3692*100,0)</f>
        <v>120</v>
      </c>
      <c r="P3692">
        <f t="shared" ref="P3692:P3755" si="291">IFERROR(ROUND(E3692/L3692,2),0)</f>
        <v>58.06</v>
      </c>
      <c r="Q3692" s="10" t="s">
        <v>8312</v>
      </c>
      <c r="R3692" t="s">
        <v>8313</v>
      </c>
      <c r="S3692" s="14">
        <f t="shared" ref="S3692:S3755" si="292">(((J3692/60)/60)/24)+DATE(1970,1,1)</f>
        <v>41940.598182870373</v>
      </c>
      <c r="T3692" s="14">
        <f t="shared" ref="T3692:T3755" si="293">(((J3702/60)/60)/24)+DATE(1970,1,1)</f>
        <v>41882.585648148146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0"/>
        <v>128</v>
      </c>
      <c r="P3693">
        <f t="shared" si="291"/>
        <v>186.8</v>
      </c>
      <c r="Q3693" s="10" t="s">
        <v>8312</v>
      </c>
      <c r="R3693" t="s">
        <v>8313</v>
      </c>
      <c r="S3693" s="14">
        <f t="shared" si="292"/>
        <v>42020.700567129628</v>
      </c>
      <c r="T3693" s="14">
        <f t="shared" si="293"/>
        <v>42129.541585648149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0"/>
        <v>126</v>
      </c>
      <c r="P3694">
        <f t="shared" si="291"/>
        <v>74.12</v>
      </c>
      <c r="Q3694" s="10" t="s">
        <v>8312</v>
      </c>
      <c r="R3694" t="s">
        <v>8313</v>
      </c>
      <c r="S3694" s="14">
        <f t="shared" si="292"/>
        <v>41891.96503472222</v>
      </c>
      <c r="T3694" s="14">
        <f t="shared" si="293"/>
        <v>42524.53800925926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0"/>
        <v>129</v>
      </c>
      <c r="P3695">
        <f t="shared" si="291"/>
        <v>30.71</v>
      </c>
      <c r="Q3695" s="10" t="s">
        <v>8312</v>
      </c>
      <c r="R3695" t="s">
        <v>8313</v>
      </c>
      <c r="S3695" s="14">
        <f t="shared" si="292"/>
        <v>42309.191307870366</v>
      </c>
      <c r="T3695" s="14">
        <f t="shared" si="293"/>
        <v>42556.504490740743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0"/>
        <v>107</v>
      </c>
      <c r="P3696">
        <f t="shared" si="291"/>
        <v>62.67</v>
      </c>
      <c r="Q3696" s="10" t="s">
        <v>8312</v>
      </c>
      <c r="R3696" t="s">
        <v>8313</v>
      </c>
      <c r="S3696" s="14">
        <f t="shared" si="292"/>
        <v>42490.133877314816</v>
      </c>
      <c r="T3696" s="14">
        <f t="shared" si="293"/>
        <v>42461.689745370371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0"/>
        <v>100</v>
      </c>
      <c r="P3697">
        <f t="shared" si="291"/>
        <v>121.36</v>
      </c>
      <c r="Q3697" s="10" t="s">
        <v>8312</v>
      </c>
      <c r="R3697" t="s">
        <v>8313</v>
      </c>
      <c r="S3697" s="14">
        <f t="shared" si="292"/>
        <v>41995.870486111111</v>
      </c>
      <c r="T3697" s="14">
        <f t="shared" si="293"/>
        <v>41792.542986111112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0"/>
        <v>155</v>
      </c>
      <c r="P3698">
        <f t="shared" si="291"/>
        <v>39.74</v>
      </c>
      <c r="Q3698" s="10" t="s">
        <v>8312</v>
      </c>
      <c r="R3698" t="s">
        <v>8313</v>
      </c>
      <c r="S3698" s="14">
        <f t="shared" si="292"/>
        <v>41988.617083333331</v>
      </c>
      <c r="T3698" s="14">
        <f t="shared" si="293"/>
        <v>41879.913761574076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0"/>
        <v>108</v>
      </c>
      <c r="P3699">
        <f t="shared" si="291"/>
        <v>72</v>
      </c>
      <c r="Q3699" s="10" t="s">
        <v>8312</v>
      </c>
      <c r="R3699" t="s">
        <v>8313</v>
      </c>
      <c r="S3699" s="14">
        <f t="shared" si="292"/>
        <v>42479.465833333335</v>
      </c>
      <c r="T3699" s="14">
        <f t="shared" si="293"/>
        <v>42552.048356481479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0"/>
        <v>111</v>
      </c>
      <c r="P3700">
        <f t="shared" si="291"/>
        <v>40.630000000000003</v>
      </c>
      <c r="Q3700" s="10" t="s">
        <v>8312</v>
      </c>
      <c r="R3700" t="s">
        <v>8313</v>
      </c>
      <c r="S3700" s="14">
        <f t="shared" si="292"/>
        <v>42401.806562500002</v>
      </c>
      <c r="T3700" s="14">
        <f t="shared" si="293"/>
        <v>41810.142199074071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0"/>
        <v>101</v>
      </c>
      <c r="P3701">
        <f t="shared" si="291"/>
        <v>63</v>
      </c>
      <c r="Q3701" s="10" t="s">
        <v>8312</v>
      </c>
      <c r="R3701" t="s">
        <v>8313</v>
      </c>
      <c r="S3701" s="14">
        <f t="shared" si="292"/>
        <v>41897.602037037039</v>
      </c>
      <c r="T3701" s="14">
        <f t="shared" si="293"/>
        <v>41785.707708333335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121</v>
      </c>
      <c r="P3702">
        <f t="shared" si="291"/>
        <v>33.67</v>
      </c>
      <c r="Q3702" s="10" t="s">
        <v>8312</v>
      </c>
      <c r="R3702" t="s">
        <v>8313</v>
      </c>
      <c r="S3702" s="14">
        <f t="shared" si="292"/>
        <v>41882.585648148146</v>
      </c>
      <c r="T3702" s="14">
        <f t="shared" si="293"/>
        <v>42072.576249999998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0"/>
        <v>100</v>
      </c>
      <c r="P3703">
        <f t="shared" si="291"/>
        <v>38.590000000000003</v>
      </c>
      <c r="Q3703" s="10" t="s">
        <v>8312</v>
      </c>
      <c r="R3703" t="s">
        <v>8313</v>
      </c>
      <c r="S3703" s="14">
        <f t="shared" si="292"/>
        <v>42129.541585648149</v>
      </c>
      <c r="T3703" s="14">
        <f t="shared" si="293"/>
        <v>41779.724224537036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109</v>
      </c>
      <c r="P3704">
        <f t="shared" si="291"/>
        <v>155.94999999999999</v>
      </c>
      <c r="Q3704" s="10" t="s">
        <v>8312</v>
      </c>
      <c r="R3704" t="s">
        <v>8313</v>
      </c>
      <c r="S3704" s="14">
        <f t="shared" si="292"/>
        <v>42524.53800925926</v>
      </c>
      <c r="T3704" s="14">
        <f t="shared" si="293"/>
        <v>42134.172071759262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123</v>
      </c>
      <c r="P3705">
        <f t="shared" si="291"/>
        <v>43.2</v>
      </c>
      <c r="Q3705" s="10" t="s">
        <v>8312</v>
      </c>
      <c r="R3705" t="s">
        <v>8313</v>
      </c>
      <c r="S3705" s="14">
        <f t="shared" si="292"/>
        <v>42556.504490740743</v>
      </c>
      <c r="T3705" s="14">
        <f t="shared" si="293"/>
        <v>42505.738032407404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0"/>
        <v>136</v>
      </c>
      <c r="P3706">
        <f t="shared" si="291"/>
        <v>15.15</v>
      </c>
      <c r="Q3706" s="10" t="s">
        <v>8312</v>
      </c>
      <c r="R3706" t="s">
        <v>8313</v>
      </c>
      <c r="S3706" s="14">
        <f t="shared" si="292"/>
        <v>42461.689745370371</v>
      </c>
      <c r="T3706" s="14">
        <f t="shared" si="293"/>
        <v>42118.556331018524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>
        <f t="shared" si="291"/>
        <v>83.57</v>
      </c>
      <c r="Q3707" s="10" t="s">
        <v>8312</v>
      </c>
      <c r="R3707" t="s">
        <v>8313</v>
      </c>
      <c r="S3707" s="14">
        <f t="shared" si="292"/>
        <v>41792.542986111112</v>
      </c>
      <c r="T3707" s="14">
        <f t="shared" si="293"/>
        <v>42036.995590277773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>
        <f t="shared" si="291"/>
        <v>140</v>
      </c>
      <c r="Q3708" s="10" t="s">
        <v>8312</v>
      </c>
      <c r="R3708" t="s">
        <v>8313</v>
      </c>
      <c r="S3708" s="14">
        <f t="shared" si="292"/>
        <v>41879.913761574076</v>
      </c>
      <c r="T3708" s="14">
        <f t="shared" si="293"/>
        <v>42360.887835648144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>
        <f t="shared" si="291"/>
        <v>80.87</v>
      </c>
      <c r="Q3709" s="10" t="s">
        <v>8312</v>
      </c>
      <c r="R3709" t="s">
        <v>8313</v>
      </c>
      <c r="S3709" s="14">
        <f t="shared" si="292"/>
        <v>42552.048356481479</v>
      </c>
      <c r="T3709" s="14">
        <f t="shared" si="293"/>
        <v>42102.866307870368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>
        <f t="shared" si="291"/>
        <v>53.85</v>
      </c>
      <c r="Q3710" s="10" t="s">
        <v>8312</v>
      </c>
      <c r="R3710" t="s">
        <v>8313</v>
      </c>
      <c r="S3710" s="14">
        <f t="shared" si="292"/>
        <v>41810.142199074071</v>
      </c>
      <c r="T3710" s="14">
        <f t="shared" si="293"/>
        <v>42032.716145833328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>
        <f t="shared" si="291"/>
        <v>30.93</v>
      </c>
      <c r="Q3711" s="10" t="s">
        <v>8312</v>
      </c>
      <c r="R3711" t="s">
        <v>8313</v>
      </c>
      <c r="S3711" s="14">
        <f t="shared" si="292"/>
        <v>41785.707708333335</v>
      </c>
      <c r="T3711" s="14">
        <f t="shared" si="293"/>
        <v>42147.729930555557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>
        <f t="shared" si="291"/>
        <v>67.959999999999994</v>
      </c>
      <c r="Q3712" s="10" t="s">
        <v>8312</v>
      </c>
      <c r="R3712" t="s">
        <v>8313</v>
      </c>
      <c r="S3712" s="14">
        <f t="shared" si="292"/>
        <v>42072.576249999998</v>
      </c>
      <c r="T3712" s="14">
        <f t="shared" si="293"/>
        <v>42165.993125000001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>
        <f t="shared" si="291"/>
        <v>27.14</v>
      </c>
      <c r="Q3713" s="10" t="s">
        <v>8312</v>
      </c>
      <c r="R3713" t="s">
        <v>8313</v>
      </c>
      <c r="S3713" s="14">
        <f t="shared" si="292"/>
        <v>41779.724224537036</v>
      </c>
      <c r="T3713" s="14">
        <f t="shared" si="293"/>
        <v>41927.936157407406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>
        <f t="shared" si="291"/>
        <v>110.87</v>
      </c>
      <c r="Q3714" s="10" t="s">
        <v>8312</v>
      </c>
      <c r="R3714" t="s">
        <v>8313</v>
      </c>
      <c r="S3714" s="14">
        <f t="shared" si="292"/>
        <v>42134.172071759262</v>
      </c>
      <c r="T3714" s="14">
        <f t="shared" si="293"/>
        <v>42381.671840277777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8312</v>
      </c>
      <c r="R3715" t="s">
        <v>8313</v>
      </c>
      <c r="S3715" s="14">
        <f t="shared" si="292"/>
        <v>42505.738032407404</v>
      </c>
      <c r="T3715" s="14">
        <f t="shared" si="293"/>
        <v>41943.753032407411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8312</v>
      </c>
      <c r="R3716" t="s">
        <v>8313</v>
      </c>
      <c r="S3716" s="14">
        <f t="shared" si="292"/>
        <v>42118.556331018524</v>
      </c>
      <c r="T3716" s="14">
        <f t="shared" si="293"/>
        <v>42465.491435185191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8312</v>
      </c>
      <c r="R3717" t="s">
        <v>8313</v>
      </c>
      <c r="S3717" s="14">
        <f t="shared" si="292"/>
        <v>42036.995590277773</v>
      </c>
      <c r="T3717" s="14">
        <f t="shared" si="293"/>
        <v>42401.945219907408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8312</v>
      </c>
      <c r="R3718" t="s">
        <v>8313</v>
      </c>
      <c r="S3718" s="14">
        <f t="shared" si="292"/>
        <v>42360.887835648144</v>
      </c>
      <c r="T3718" s="14">
        <f t="shared" si="293"/>
        <v>42462.140868055561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8312</v>
      </c>
      <c r="R3719" t="s">
        <v>8313</v>
      </c>
      <c r="S3719" s="14">
        <f t="shared" si="292"/>
        <v>42102.866307870368</v>
      </c>
      <c r="T3719" s="14">
        <f t="shared" si="293"/>
        <v>42632.348310185189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8312</v>
      </c>
      <c r="R3720" t="s">
        <v>8313</v>
      </c>
      <c r="S3720" s="14">
        <f t="shared" si="292"/>
        <v>42032.716145833328</v>
      </c>
      <c r="T3720" s="14">
        <f t="shared" si="293"/>
        <v>42205.171018518522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8312</v>
      </c>
      <c r="R3721" t="s">
        <v>8313</v>
      </c>
      <c r="S3721" s="14">
        <f t="shared" si="292"/>
        <v>42147.729930555557</v>
      </c>
      <c r="T3721" s="14">
        <f t="shared" si="293"/>
        <v>42041.205000000002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8312</v>
      </c>
      <c r="R3722" t="s">
        <v>8313</v>
      </c>
      <c r="S3722" s="14">
        <f t="shared" si="292"/>
        <v>42165.993125000001</v>
      </c>
      <c r="T3722" s="14">
        <f t="shared" si="293"/>
        <v>42203.677766203706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8312</v>
      </c>
      <c r="R3723" t="s">
        <v>8313</v>
      </c>
      <c r="S3723" s="14">
        <f t="shared" si="292"/>
        <v>41927.936157407406</v>
      </c>
      <c r="T3723" s="14">
        <f t="shared" si="293"/>
        <v>41983.752847222218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8312</v>
      </c>
      <c r="R3724" t="s">
        <v>8313</v>
      </c>
      <c r="S3724" s="14">
        <f t="shared" si="292"/>
        <v>42381.671840277777</v>
      </c>
      <c r="T3724" s="14">
        <f t="shared" si="293"/>
        <v>41968.677465277782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8312</v>
      </c>
      <c r="R3725" t="s">
        <v>8313</v>
      </c>
      <c r="S3725" s="14">
        <f t="shared" si="292"/>
        <v>41943.753032407411</v>
      </c>
      <c r="T3725" s="14">
        <f t="shared" si="293"/>
        <v>42103.024398148147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8312</v>
      </c>
      <c r="R3726" t="s">
        <v>8313</v>
      </c>
      <c r="S3726" s="14">
        <f t="shared" si="292"/>
        <v>42465.491435185191</v>
      </c>
      <c r="T3726" s="14">
        <f t="shared" si="293"/>
        <v>42089.901574074072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8312</v>
      </c>
      <c r="R3727" t="s">
        <v>8313</v>
      </c>
      <c r="S3727" s="14">
        <f t="shared" si="292"/>
        <v>42401.945219907408</v>
      </c>
      <c r="T3727" s="14">
        <f t="shared" si="293"/>
        <v>42122.693159722221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8312</v>
      </c>
      <c r="R3728" t="s">
        <v>8313</v>
      </c>
      <c r="S3728" s="14">
        <f t="shared" si="292"/>
        <v>42462.140868055561</v>
      </c>
      <c r="T3728" s="14">
        <f t="shared" si="293"/>
        <v>42048.711724537032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8312</v>
      </c>
      <c r="R3729" t="s">
        <v>8313</v>
      </c>
      <c r="S3729" s="14">
        <f t="shared" si="292"/>
        <v>42632.348310185189</v>
      </c>
      <c r="T3729" s="14">
        <f t="shared" si="293"/>
        <v>42297.691006944442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8312</v>
      </c>
      <c r="R3730" t="s">
        <v>8313</v>
      </c>
      <c r="S3730" s="14">
        <f t="shared" si="292"/>
        <v>42205.171018518522</v>
      </c>
      <c r="T3730" s="14">
        <f t="shared" si="293"/>
        <v>41813.938715277778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8312</v>
      </c>
      <c r="R3731" t="s">
        <v>8313</v>
      </c>
      <c r="S3731" s="14">
        <f t="shared" si="292"/>
        <v>42041.205000000002</v>
      </c>
      <c r="T3731" s="14">
        <f t="shared" si="293"/>
        <v>42548.449861111112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8312</v>
      </c>
      <c r="R3732" t="s">
        <v>8313</v>
      </c>
      <c r="S3732" s="14">
        <f t="shared" si="292"/>
        <v>42203.677766203706</v>
      </c>
      <c r="T3732" s="14">
        <f t="shared" si="293"/>
        <v>41833.089756944442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8312</v>
      </c>
      <c r="R3733" t="s">
        <v>8313</v>
      </c>
      <c r="S3733" s="14">
        <f t="shared" si="292"/>
        <v>41983.752847222218</v>
      </c>
      <c r="T3733" s="14">
        <f t="shared" si="293"/>
        <v>42325.920717592591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8312</v>
      </c>
      <c r="R3734" t="s">
        <v>8313</v>
      </c>
      <c r="S3734" s="14">
        <f t="shared" si="292"/>
        <v>41968.677465277782</v>
      </c>
      <c r="T3734" s="14">
        <f t="shared" si="293"/>
        <v>41858.214629629627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8312</v>
      </c>
      <c r="R3735" t="s">
        <v>8313</v>
      </c>
      <c r="S3735" s="14">
        <f t="shared" si="292"/>
        <v>42103.024398148147</v>
      </c>
      <c r="T3735" s="14">
        <f t="shared" si="293"/>
        <v>41793.710231481484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8312</v>
      </c>
      <c r="R3736" t="s">
        <v>8313</v>
      </c>
      <c r="S3736" s="14">
        <f t="shared" si="292"/>
        <v>42089.901574074072</v>
      </c>
      <c r="T3736" s="14">
        <f t="shared" si="293"/>
        <v>41793.814259259263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8312</v>
      </c>
      <c r="R3737" t="s">
        <v>8313</v>
      </c>
      <c r="S3737" s="14">
        <f t="shared" si="292"/>
        <v>42122.693159722221</v>
      </c>
      <c r="T3737" s="14">
        <f t="shared" si="293"/>
        <v>41831.697939814818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8312</v>
      </c>
      <c r="R3738" t="s">
        <v>8313</v>
      </c>
      <c r="S3738" s="14">
        <f t="shared" si="292"/>
        <v>42048.711724537032</v>
      </c>
      <c r="T3738" s="14">
        <f t="shared" si="293"/>
        <v>42621.389340277776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8312</v>
      </c>
      <c r="R3739" t="s">
        <v>8313</v>
      </c>
      <c r="S3739" s="14">
        <f t="shared" si="292"/>
        <v>42297.691006944442</v>
      </c>
      <c r="T3739" s="14">
        <f t="shared" si="293"/>
        <v>42164.299722222218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8312</v>
      </c>
      <c r="R3740" t="s">
        <v>8313</v>
      </c>
      <c r="S3740" s="14">
        <f t="shared" si="292"/>
        <v>41813.938715277778</v>
      </c>
      <c r="T3740" s="14">
        <f t="shared" si="293"/>
        <v>42395.706435185188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8312</v>
      </c>
      <c r="R3741" t="s">
        <v>8313</v>
      </c>
      <c r="S3741" s="14">
        <f t="shared" si="292"/>
        <v>42548.449861111112</v>
      </c>
      <c r="T3741" s="14">
        <f t="shared" si="293"/>
        <v>42458.127175925925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8312</v>
      </c>
      <c r="R3742" t="s">
        <v>8313</v>
      </c>
      <c r="S3742" s="14">
        <f t="shared" si="292"/>
        <v>41833.089756944442</v>
      </c>
      <c r="T3742" s="14">
        <f t="shared" si="293"/>
        <v>42016.981574074074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8312</v>
      </c>
      <c r="R3743" t="s">
        <v>8313</v>
      </c>
      <c r="S3743" s="14">
        <f t="shared" si="292"/>
        <v>42325.920717592591</v>
      </c>
      <c r="T3743" s="14">
        <f t="shared" si="293"/>
        <v>42403.035567129627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8312</v>
      </c>
      <c r="R3744" t="s">
        <v>8313</v>
      </c>
      <c r="S3744" s="14">
        <f t="shared" si="292"/>
        <v>41858.214629629627</v>
      </c>
      <c r="T3744" s="14">
        <f t="shared" si="293"/>
        <v>42193.813530092593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8312</v>
      </c>
      <c r="R3745" t="s">
        <v>8313</v>
      </c>
      <c r="S3745" s="14">
        <f t="shared" si="292"/>
        <v>41793.710231481484</v>
      </c>
      <c r="T3745" s="14">
        <f t="shared" si="293"/>
        <v>42128.824074074073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8312</v>
      </c>
      <c r="R3746" t="s">
        <v>8313</v>
      </c>
      <c r="S3746" s="14">
        <f t="shared" si="292"/>
        <v>41793.814259259263</v>
      </c>
      <c r="T3746" s="14">
        <f t="shared" si="293"/>
        <v>41808.881215277775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8312</v>
      </c>
      <c r="R3747" t="s">
        <v>8313</v>
      </c>
      <c r="S3747" s="14">
        <f t="shared" si="292"/>
        <v>41831.697939814818</v>
      </c>
      <c r="T3747" s="14">
        <f t="shared" si="293"/>
        <v>42173.466863425929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8312</v>
      </c>
      <c r="R3748" t="s">
        <v>8313</v>
      </c>
      <c r="S3748" s="14">
        <f t="shared" si="292"/>
        <v>42621.389340277776</v>
      </c>
      <c r="T3748" s="14">
        <f t="shared" si="293"/>
        <v>41771.814791666664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8312</v>
      </c>
      <c r="R3749" t="s">
        <v>8313</v>
      </c>
      <c r="S3749" s="14">
        <f t="shared" si="292"/>
        <v>42164.299722222218</v>
      </c>
      <c r="T3749" s="14">
        <f t="shared" si="293"/>
        <v>41954.850868055553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8312</v>
      </c>
      <c r="R3750" t="s">
        <v>8327</v>
      </c>
      <c r="S3750" s="14">
        <f t="shared" si="292"/>
        <v>42395.706435185188</v>
      </c>
      <c r="T3750" s="14">
        <f t="shared" si="293"/>
        <v>41747.471504629626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8312</v>
      </c>
      <c r="R3751" t="s">
        <v>8327</v>
      </c>
      <c r="S3751" s="14">
        <f t="shared" si="292"/>
        <v>42458.127175925925</v>
      </c>
      <c r="T3751" s="14">
        <f t="shared" si="293"/>
        <v>42182.108252314814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8312</v>
      </c>
      <c r="R3752" t="s">
        <v>8327</v>
      </c>
      <c r="S3752" s="14">
        <f t="shared" si="292"/>
        <v>42016.981574074074</v>
      </c>
      <c r="T3752" s="14">
        <f t="shared" si="293"/>
        <v>41739.525300925925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8312</v>
      </c>
      <c r="R3753" t="s">
        <v>8327</v>
      </c>
      <c r="S3753" s="14">
        <f t="shared" si="292"/>
        <v>42403.035567129627</v>
      </c>
      <c r="T3753" s="14">
        <f t="shared" si="293"/>
        <v>42445.866979166662</v>
      </c>
      <c r="U3753">
        <f t="shared" si="294"/>
        <v>2016</v>
      </c>
    </row>
    <row r="3754" spans="1:21" ht="45" hidden="1" x14ac:dyDescent="0.25">
      <c r="A3754">
        <v>3762</v>
      </c>
      <c r="B3754" s="3" t="s">
        <v>3759</v>
      </c>
      <c r="C3754" s="3" t="s">
        <v>7872</v>
      </c>
      <c r="D3754" s="6">
        <v>1250</v>
      </c>
      <c r="E3754" s="8">
        <v>1328</v>
      </c>
      <c r="F3754" t="s">
        <v>8218</v>
      </c>
      <c r="G3754" t="s">
        <v>8224</v>
      </c>
      <c r="H3754" t="s">
        <v>8246</v>
      </c>
      <c r="I3754">
        <v>1438543889</v>
      </c>
      <c r="J3754">
        <v>1436383889</v>
      </c>
      <c r="K3754" t="b">
        <v>0</v>
      </c>
      <c r="L3754">
        <v>28</v>
      </c>
      <c r="M3754" t="b">
        <v>1</v>
      </c>
      <c r="N3754" t="s">
        <v>8303</v>
      </c>
      <c r="O3754">
        <f t="shared" si="290"/>
        <v>106</v>
      </c>
      <c r="P3754">
        <f t="shared" si="291"/>
        <v>47.43</v>
      </c>
      <c r="Q3754" s="10" t="s">
        <v>8312</v>
      </c>
      <c r="R3754" t="s">
        <v>8327</v>
      </c>
      <c r="S3754" s="14">
        <f t="shared" si="292"/>
        <v>42193.813530092593</v>
      </c>
      <c r="T3754" s="14">
        <f t="shared" si="293"/>
        <v>42619.802488425921</v>
      </c>
      <c r="U3754">
        <f t="shared" si="294"/>
        <v>2015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8312</v>
      </c>
      <c r="R3755" t="s">
        <v>8327</v>
      </c>
      <c r="S3755" s="14">
        <f t="shared" si="292"/>
        <v>42128.824074074073</v>
      </c>
      <c r="T3755" s="14">
        <f t="shared" si="293"/>
        <v>42065.750300925924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ref="O3756:O3819" si="295">ROUND(E3756/D3756*100,0)</f>
        <v>120</v>
      </c>
      <c r="P3756">
        <f t="shared" ref="P3756:P3819" si="296">IFERROR(ROUND(E3756/L3756,2),0)</f>
        <v>111.11</v>
      </c>
      <c r="Q3756" s="10" t="s">
        <v>8312</v>
      </c>
      <c r="R3756" t="s">
        <v>8327</v>
      </c>
      <c r="S3756" s="14">
        <f t="shared" ref="S3756:S3819" si="297">(((J3756/60)/60)/24)+DATE(1970,1,1)</f>
        <v>41808.881215277775</v>
      </c>
      <c r="T3756" s="14">
        <f t="shared" ref="T3756:T3819" si="298">(((J3766/60)/60)/24)+DATE(1970,1,1)</f>
        <v>42499.842962962968</v>
      </c>
      <c r="U3756">
        <f t="shared" si="294"/>
        <v>2014</v>
      </c>
    </row>
    <row r="3757" spans="1:21" ht="60" hidden="1" x14ac:dyDescent="0.25">
      <c r="A3757">
        <v>3761</v>
      </c>
      <c r="B3757" s="3" t="s">
        <v>3758</v>
      </c>
      <c r="C3757" s="3" t="s">
        <v>7871</v>
      </c>
      <c r="D3757" s="6">
        <v>500</v>
      </c>
      <c r="E3757" s="8">
        <v>500</v>
      </c>
      <c r="F3757" t="s">
        <v>8218</v>
      </c>
      <c r="G3757" t="s">
        <v>8224</v>
      </c>
      <c r="H3757" t="s">
        <v>8246</v>
      </c>
      <c r="I3757">
        <v>1439247600</v>
      </c>
      <c r="J3757">
        <v>1434625937</v>
      </c>
      <c r="K3757" t="b">
        <v>0</v>
      </c>
      <c r="L3757">
        <v>3</v>
      </c>
      <c r="M3757" t="b">
        <v>1</v>
      </c>
      <c r="N3757" t="s">
        <v>8303</v>
      </c>
      <c r="O3757">
        <f t="shared" si="295"/>
        <v>100</v>
      </c>
      <c r="P3757">
        <f t="shared" si="296"/>
        <v>166.67</v>
      </c>
      <c r="Q3757" s="10" t="s">
        <v>8312</v>
      </c>
      <c r="R3757" t="s">
        <v>8327</v>
      </c>
      <c r="S3757" s="14">
        <f t="shared" si="297"/>
        <v>42173.466863425929</v>
      </c>
      <c r="T3757" s="14">
        <f t="shared" si="298"/>
        <v>41820.776412037041</v>
      </c>
      <c r="U3757">
        <f t="shared" si="294"/>
        <v>2015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0" t="s">
        <v>8312</v>
      </c>
      <c r="R3758" t="s">
        <v>8327</v>
      </c>
      <c r="S3758" s="14">
        <f t="shared" si="297"/>
        <v>41771.814791666664</v>
      </c>
      <c r="T3758" s="14">
        <f t="shared" si="298"/>
        <v>41788.167187500003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0" t="s">
        <v>8312</v>
      </c>
      <c r="R3759" t="s">
        <v>8327</v>
      </c>
      <c r="S3759" s="14">
        <f t="shared" si="297"/>
        <v>41954.850868055553</v>
      </c>
      <c r="T3759" s="14">
        <f t="shared" si="298"/>
        <v>42050.019641203704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0" t="s">
        <v>8312</v>
      </c>
      <c r="R3760" t="s">
        <v>8327</v>
      </c>
      <c r="S3760" s="14">
        <f t="shared" si="297"/>
        <v>41747.471504629626</v>
      </c>
      <c r="T3760" s="14">
        <f t="shared" si="298"/>
        <v>41772.727893518517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0" t="s">
        <v>8312</v>
      </c>
      <c r="R3761" t="s">
        <v>8327</v>
      </c>
      <c r="S3761" s="14">
        <f t="shared" si="297"/>
        <v>42182.108252314814</v>
      </c>
      <c r="T3761" s="14">
        <f t="shared" si="298"/>
        <v>42445.598136574074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0" t="s">
        <v>8312</v>
      </c>
      <c r="R3762" t="s">
        <v>8327</v>
      </c>
      <c r="S3762" s="14">
        <f t="shared" si="297"/>
        <v>41739.525300925925</v>
      </c>
      <c r="T3762" s="14">
        <f t="shared" si="298"/>
        <v>42598.749155092592</v>
      </c>
      <c r="U3762">
        <f t="shared" si="294"/>
        <v>2014</v>
      </c>
    </row>
    <row r="3763" spans="1:21" ht="60" hidden="1" x14ac:dyDescent="0.25">
      <c r="A3763">
        <v>3755</v>
      </c>
      <c r="B3763" s="3" t="s">
        <v>3752</v>
      </c>
      <c r="C3763" s="3" t="s">
        <v>7865</v>
      </c>
      <c r="D3763" s="6">
        <v>550</v>
      </c>
      <c r="E3763" s="8">
        <v>713</v>
      </c>
      <c r="F3763" t="s">
        <v>8218</v>
      </c>
      <c r="G3763" t="s">
        <v>8224</v>
      </c>
      <c r="H3763" t="s">
        <v>8246</v>
      </c>
      <c r="I3763">
        <v>1460753307</v>
      </c>
      <c r="J3763">
        <v>1458161307</v>
      </c>
      <c r="K3763" t="b">
        <v>0</v>
      </c>
      <c r="L3763">
        <v>28</v>
      </c>
      <c r="M3763" t="b">
        <v>1</v>
      </c>
      <c r="N3763" t="s">
        <v>8303</v>
      </c>
      <c r="O3763">
        <f t="shared" si="295"/>
        <v>130</v>
      </c>
      <c r="P3763">
        <f t="shared" si="296"/>
        <v>25.46</v>
      </c>
      <c r="Q3763" s="10" t="s">
        <v>8312</v>
      </c>
      <c r="R3763" t="s">
        <v>8327</v>
      </c>
      <c r="S3763" s="14">
        <f t="shared" si="297"/>
        <v>42445.866979166662</v>
      </c>
      <c r="T3763" s="14">
        <f t="shared" si="298"/>
        <v>42493.857083333336</v>
      </c>
      <c r="U3763">
        <f t="shared" si="294"/>
        <v>2016</v>
      </c>
    </row>
    <row r="3764" spans="1:21" ht="60" hidden="1" x14ac:dyDescent="0.25">
      <c r="A3764">
        <v>3752</v>
      </c>
      <c r="B3764" s="3" t="s">
        <v>3749</v>
      </c>
      <c r="C3764" s="3" t="s">
        <v>7862</v>
      </c>
      <c r="D3764" s="6">
        <v>500</v>
      </c>
      <c r="E3764" s="8">
        <v>565</v>
      </c>
      <c r="F3764" t="s">
        <v>8218</v>
      </c>
      <c r="G3764" t="s">
        <v>8224</v>
      </c>
      <c r="H3764" t="s">
        <v>8246</v>
      </c>
      <c r="I3764">
        <v>1476651600</v>
      </c>
      <c r="J3764">
        <v>1473189335</v>
      </c>
      <c r="K3764" t="b">
        <v>0</v>
      </c>
      <c r="L3764">
        <v>15</v>
      </c>
      <c r="M3764" t="b">
        <v>1</v>
      </c>
      <c r="N3764" t="s">
        <v>8303</v>
      </c>
      <c r="O3764">
        <f t="shared" si="295"/>
        <v>113</v>
      </c>
      <c r="P3764">
        <f t="shared" si="296"/>
        <v>37.67</v>
      </c>
      <c r="Q3764" s="10" t="s">
        <v>8312</v>
      </c>
      <c r="R3764" t="s">
        <v>8327</v>
      </c>
      <c r="S3764" s="14">
        <f t="shared" si="297"/>
        <v>42619.802488425921</v>
      </c>
      <c r="T3764" s="14">
        <f t="shared" si="298"/>
        <v>42682.616967592592</v>
      </c>
      <c r="U3764">
        <f t="shared" si="294"/>
        <v>2016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0" t="s">
        <v>8312</v>
      </c>
      <c r="R3765" t="s">
        <v>8327</v>
      </c>
      <c r="S3765" s="14">
        <f t="shared" si="297"/>
        <v>42065.750300925924</v>
      </c>
      <c r="T3765" s="14">
        <f t="shared" si="298"/>
        <v>42656.005173611105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0" t="s">
        <v>8312</v>
      </c>
      <c r="R3766" t="s">
        <v>8327</v>
      </c>
      <c r="S3766" s="14">
        <f t="shared" si="297"/>
        <v>42499.842962962968</v>
      </c>
      <c r="T3766" s="14">
        <f t="shared" si="298"/>
        <v>42087.792303240742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0" t="s">
        <v>8312</v>
      </c>
      <c r="R3767" t="s">
        <v>8327</v>
      </c>
      <c r="S3767" s="14">
        <f t="shared" si="297"/>
        <v>41820.776412037041</v>
      </c>
      <c r="T3767" s="14">
        <f t="shared" si="298"/>
        <v>42075.942627314813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0" t="s">
        <v>8312</v>
      </c>
      <c r="R3768" t="s">
        <v>8327</v>
      </c>
      <c r="S3768" s="14">
        <f t="shared" si="297"/>
        <v>41788.167187500003</v>
      </c>
      <c r="T3768" s="14">
        <f t="shared" si="298"/>
        <v>41814.367800925924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0" t="s">
        <v>8312</v>
      </c>
      <c r="R3769" t="s">
        <v>8327</v>
      </c>
      <c r="S3769" s="14">
        <f t="shared" si="297"/>
        <v>42050.019641203704</v>
      </c>
      <c r="T3769" s="14">
        <f t="shared" si="298"/>
        <v>41887.111354166671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0" t="s">
        <v>8312</v>
      </c>
      <c r="R3770" t="s">
        <v>8327</v>
      </c>
      <c r="S3770" s="14">
        <f t="shared" si="297"/>
        <v>41772.727893518517</v>
      </c>
      <c r="T3770" s="14">
        <f t="shared" si="298"/>
        <v>41989.819212962961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0" t="s">
        <v>8312</v>
      </c>
      <c r="R3771" t="s">
        <v>8327</v>
      </c>
      <c r="S3771" s="14">
        <f t="shared" si="297"/>
        <v>42445.598136574074</v>
      </c>
      <c r="T3771" s="14">
        <f t="shared" si="298"/>
        <v>42425.735416666663</v>
      </c>
      <c r="U3771">
        <f t="shared" si="294"/>
        <v>2016</v>
      </c>
    </row>
    <row r="3772" spans="1:21" ht="60" hidden="1" x14ac:dyDescent="0.25">
      <c r="A3772">
        <v>3647</v>
      </c>
      <c r="B3772" s="3" t="s">
        <v>3645</v>
      </c>
      <c r="C3772" s="3" t="s">
        <v>7757</v>
      </c>
      <c r="D3772" s="6">
        <v>500</v>
      </c>
      <c r="E3772" s="8">
        <v>30</v>
      </c>
      <c r="F3772" t="s">
        <v>8220</v>
      </c>
      <c r="G3772" t="s">
        <v>8224</v>
      </c>
      <c r="H3772" t="s">
        <v>8246</v>
      </c>
      <c r="I3772">
        <v>1475258327</v>
      </c>
      <c r="J3772">
        <v>1471370327</v>
      </c>
      <c r="K3772" t="b">
        <v>0</v>
      </c>
      <c r="L3772">
        <v>2</v>
      </c>
      <c r="M3772" t="b">
        <v>0</v>
      </c>
      <c r="N3772" t="s">
        <v>8303</v>
      </c>
      <c r="O3772">
        <f t="shared" si="295"/>
        <v>6</v>
      </c>
      <c r="P3772">
        <f t="shared" si="296"/>
        <v>15</v>
      </c>
      <c r="Q3772" s="10" t="s">
        <v>8312</v>
      </c>
      <c r="R3772" t="s">
        <v>8327</v>
      </c>
      <c r="S3772" s="14">
        <f t="shared" si="297"/>
        <v>42598.749155092592</v>
      </c>
      <c r="T3772" s="14">
        <f t="shared" si="298"/>
        <v>42166.219733796301</v>
      </c>
      <c r="U3772">
        <f t="shared" si="294"/>
        <v>2016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0" t="s">
        <v>8312</v>
      </c>
      <c r="R3773" t="s">
        <v>8327</v>
      </c>
      <c r="S3773" s="14">
        <f t="shared" si="297"/>
        <v>42493.857083333336</v>
      </c>
      <c r="T3773" s="14">
        <f t="shared" si="298"/>
        <v>41865.882928240739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0" t="s">
        <v>8312</v>
      </c>
      <c r="R3774" t="s">
        <v>8327</v>
      </c>
      <c r="S3774" s="14">
        <f t="shared" si="297"/>
        <v>42682.616967592592</v>
      </c>
      <c r="T3774" s="14">
        <f t="shared" si="298"/>
        <v>41946.936909722222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0" t="s">
        <v>8312</v>
      </c>
      <c r="R3775" t="s">
        <v>8327</v>
      </c>
      <c r="S3775" s="14">
        <f t="shared" si="297"/>
        <v>42656.005173611105</v>
      </c>
      <c r="T3775" s="14">
        <f t="shared" si="298"/>
        <v>42420.140277777777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0" t="s">
        <v>8312</v>
      </c>
      <c r="R3776" t="s">
        <v>8327</v>
      </c>
      <c r="S3776" s="14">
        <f t="shared" si="297"/>
        <v>42087.792303240742</v>
      </c>
      <c r="T3776" s="14">
        <f t="shared" si="298"/>
        <v>42531.980694444443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0" t="s">
        <v>8312</v>
      </c>
      <c r="R3777" t="s">
        <v>8327</v>
      </c>
      <c r="S3777" s="14">
        <f t="shared" si="297"/>
        <v>42075.942627314813</v>
      </c>
      <c r="T3777" s="14">
        <f t="shared" si="298"/>
        <v>41942.84710648148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0" t="s">
        <v>8312</v>
      </c>
      <c r="R3778" t="s">
        <v>8327</v>
      </c>
      <c r="S3778" s="14">
        <f t="shared" si="297"/>
        <v>41814.367800925924</v>
      </c>
      <c r="T3778" s="14">
        <f t="shared" si="298"/>
        <v>42487.037905092591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8312</v>
      </c>
      <c r="R3779" t="s">
        <v>8327</v>
      </c>
      <c r="S3779" s="14">
        <f t="shared" si="297"/>
        <v>41887.111354166671</v>
      </c>
      <c r="T3779" s="14">
        <f t="shared" si="298"/>
        <v>42167.534791666665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8312</v>
      </c>
      <c r="R3780" t="s">
        <v>8327</v>
      </c>
      <c r="S3780" s="14">
        <f t="shared" si="297"/>
        <v>41989.819212962961</v>
      </c>
      <c r="T3780" s="14">
        <f t="shared" si="298"/>
        <v>42333.695821759262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8312</v>
      </c>
      <c r="R3781" t="s">
        <v>8327</v>
      </c>
      <c r="S3781" s="14">
        <f t="shared" si="297"/>
        <v>42425.735416666663</v>
      </c>
      <c r="T3781" s="14">
        <f t="shared" si="298"/>
        <v>42095.374675925923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8312</v>
      </c>
      <c r="R3782" t="s">
        <v>8327</v>
      </c>
      <c r="S3782" s="14">
        <f t="shared" si="297"/>
        <v>42166.219733796301</v>
      </c>
      <c r="T3782" s="14">
        <f t="shared" si="298"/>
        <v>42666.666932870372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8312</v>
      </c>
      <c r="R3783" t="s">
        <v>8327</v>
      </c>
      <c r="S3783" s="14">
        <f t="shared" si="297"/>
        <v>41865.882928240739</v>
      </c>
      <c r="T3783" s="14">
        <f t="shared" si="298"/>
        <v>41766.692037037035</v>
      </c>
      <c r="U3783">
        <f t="shared" si="299"/>
        <v>2014</v>
      </c>
    </row>
    <row r="3784" spans="1:21" ht="60" hidden="1" x14ac:dyDescent="0.25">
      <c r="A3784">
        <v>3632</v>
      </c>
      <c r="B3784" s="3" t="s">
        <v>3630</v>
      </c>
      <c r="C3784" s="3" t="s">
        <v>7742</v>
      </c>
      <c r="D3784" s="6">
        <v>500</v>
      </c>
      <c r="E3784" s="8">
        <v>100</v>
      </c>
      <c r="F3784" t="s">
        <v>8220</v>
      </c>
      <c r="G3784" t="s">
        <v>8224</v>
      </c>
      <c r="H3784" t="s">
        <v>8246</v>
      </c>
      <c r="I3784">
        <v>1416781749</v>
      </c>
      <c r="J3784">
        <v>1415053749</v>
      </c>
      <c r="K3784" t="b">
        <v>0</v>
      </c>
      <c r="L3784">
        <v>1</v>
      </c>
      <c r="M3784" t="b">
        <v>0</v>
      </c>
      <c r="N3784" t="s">
        <v>8303</v>
      </c>
      <c r="O3784">
        <f t="shared" si="295"/>
        <v>20</v>
      </c>
      <c r="P3784">
        <f t="shared" si="296"/>
        <v>100</v>
      </c>
      <c r="Q3784" s="10" t="s">
        <v>8312</v>
      </c>
      <c r="R3784" t="s">
        <v>8327</v>
      </c>
      <c r="S3784" s="14">
        <f t="shared" si="297"/>
        <v>41946.936909722222</v>
      </c>
      <c r="T3784" s="14">
        <f t="shared" si="298"/>
        <v>42170.447013888886</v>
      </c>
      <c r="U3784">
        <f t="shared" si="299"/>
        <v>2014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8312</v>
      </c>
      <c r="R3785" t="s">
        <v>8327</v>
      </c>
      <c r="S3785" s="14">
        <f t="shared" si="297"/>
        <v>42420.140277777777</v>
      </c>
      <c r="T3785" s="14">
        <f t="shared" si="298"/>
        <v>41968.938993055555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8312</v>
      </c>
      <c r="R3786" t="s">
        <v>8327</v>
      </c>
      <c r="S3786" s="14">
        <f t="shared" si="297"/>
        <v>42531.980694444443</v>
      </c>
      <c r="T3786" s="14">
        <f t="shared" si="298"/>
        <v>41861.767094907409</v>
      </c>
      <c r="U3786">
        <f t="shared" si="299"/>
        <v>2016</v>
      </c>
    </row>
    <row r="3787" spans="1:21" ht="60" hidden="1" x14ac:dyDescent="0.25">
      <c r="A3787">
        <v>3630</v>
      </c>
      <c r="B3787" s="3" t="s">
        <v>3628</v>
      </c>
      <c r="C3787" s="3" t="s">
        <v>7740</v>
      </c>
      <c r="D3787" s="6">
        <v>3000</v>
      </c>
      <c r="E3787" s="8">
        <v>1</v>
      </c>
      <c r="F3787" t="s">
        <v>8220</v>
      </c>
      <c r="G3787" t="s">
        <v>8224</v>
      </c>
      <c r="H3787" t="s">
        <v>8246</v>
      </c>
      <c r="I3787">
        <v>1417295990</v>
      </c>
      <c r="J3787">
        <v>1414700390</v>
      </c>
      <c r="K3787" t="b">
        <v>0</v>
      </c>
      <c r="L3787">
        <v>1</v>
      </c>
      <c r="M3787" t="b">
        <v>0</v>
      </c>
      <c r="N3787" t="s">
        <v>8303</v>
      </c>
      <c r="O3787">
        <f t="shared" si="295"/>
        <v>0</v>
      </c>
      <c r="P3787">
        <f t="shared" si="296"/>
        <v>1</v>
      </c>
      <c r="Q3787" s="10" t="s">
        <v>8312</v>
      </c>
      <c r="R3787" t="s">
        <v>8327</v>
      </c>
      <c r="S3787" s="14">
        <f t="shared" si="297"/>
        <v>41942.84710648148</v>
      </c>
      <c r="T3787" s="14">
        <f t="shared" si="298"/>
        <v>42010.968240740738</v>
      </c>
      <c r="U3787">
        <f t="shared" si="299"/>
        <v>2014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8312</v>
      </c>
      <c r="R3788" t="s">
        <v>8327</v>
      </c>
      <c r="S3788" s="14">
        <f t="shared" si="297"/>
        <v>42487.037905092591</v>
      </c>
      <c r="T3788" s="14">
        <f t="shared" si="298"/>
        <v>42689.029583333337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8312</v>
      </c>
      <c r="R3789" t="s">
        <v>8327</v>
      </c>
      <c r="S3789" s="14">
        <f t="shared" si="297"/>
        <v>42167.534791666665</v>
      </c>
      <c r="T3789" s="14">
        <f t="shared" si="298"/>
        <v>42084.881539351853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8312</v>
      </c>
      <c r="R3790" t="s">
        <v>8327</v>
      </c>
      <c r="S3790" s="14">
        <f t="shared" si="297"/>
        <v>42333.695821759262</v>
      </c>
      <c r="T3790" s="14">
        <f t="shared" si="298"/>
        <v>41831.722777777781</v>
      </c>
      <c r="U3790">
        <f t="shared" si="299"/>
        <v>2015</v>
      </c>
    </row>
    <row r="3791" spans="1:21" ht="60" hidden="1" x14ac:dyDescent="0.25">
      <c r="A3791">
        <v>3205</v>
      </c>
      <c r="B3791" s="3" t="s">
        <v>3205</v>
      </c>
      <c r="C3791" s="3" t="s">
        <v>7315</v>
      </c>
      <c r="D3791" s="6">
        <v>8000</v>
      </c>
      <c r="E3791" s="8">
        <v>273</v>
      </c>
      <c r="F3791" t="s">
        <v>8220</v>
      </c>
      <c r="G3791" t="s">
        <v>8224</v>
      </c>
      <c r="H3791" t="s">
        <v>8246</v>
      </c>
      <c r="I3791">
        <v>1430470772</v>
      </c>
      <c r="J3791">
        <v>1427878772</v>
      </c>
      <c r="K3791" t="b">
        <v>0</v>
      </c>
      <c r="L3791">
        <v>12</v>
      </c>
      <c r="M3791" t="b">
        <v>0</v>
      </c>
      <c r="N3791" t="s">
        <v>8303</v>
      </c>
      <c r="O3791">
        <f t="shared" si="295"/>
        <v>3</v>
      </c>
      <c r="P3791">
        <f t="shared" si="296"/>
        <v>22.75</v>
      </c>
      <c r="Q3791" s="10" t="s">
        <v>8312</v>
      </c>
      <c r="R3791" t="s">
        <v>8327</v>
      </c>
      <c r="S3791" s="14">
        <f t="shared" si="297"/>
        <v>42095.374675925923</v>
      </c>
      <c r="T3791" s="14">
        <f t="shared" si="298"/>
        <v>42410.93105324074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8312</v>
      </c>
      <c r="R3792" t="s">
        <v>8327</v>
      </c>
      <c r="S3792" s="14">
        <f t="shared" si="297"/>
        <v>42666.666932870372</v>
      </c>
      <c r="T3792" s="14">
        <f t="shared" si="298"/>
        <v>41982.737071759257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8312</v>
      </c>
      <c r="R3793" t="s">
        <v>8327</v>
      </c>
      <c r="S3793" s="14">
        <f t="shared" si="297"/>
        <v>41766.692037037035</v>
      </c>
      <c r="T3793" s="14">
        <f t="shared" si="298"/>
        <v>41975.676111111112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8312</v>
      </c>
      <c r="R3794" t="s">
        <v>8327</v>
      </c>
      <c r="S3794" s="14">
        <f t="shared" si="297"/>
        <v>42170.447013888886</v>
      </c>
      <c r="T3794" s="14">
        <f t="shared" si="298"/>
        <v>42269.126226851848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8312</v>
      </c>
      <c r="R3795" t="s">
        <v>8327</v>
      </c>
      <c r="S3795" s="14">
        <f t="shared" si="297"/>
        <v>41968.938993055555</v>
      </c>
      <c r="T3795" s="14">
        <f t="shared" si="298"/>
        <v>42403.971851851849</v>
      </c>
      <c r="U3795">
        <f t="shared" si="299"/>
        <v>2014</v>
      </c>
    </row>
    <row r="3796" spans="1:21" ht="60" hidden="1" x14ac:dyDescent="0.25">
      <c r="A3796">
        <v>3201</v>
      </c>
      <c r="B3796" s="3" t="s">
        <v>3201</v>
      </c>
      <c r="C3796" s="3" t="s">
        <v>7311</v>
      </c>
      <c r="D3796" s="6">
        <v>2000</v>
      </c>
      <c r="E3796" s="8">
        <v>25</v>
      </c>
      <c r="F3796" t="s">
        <v>8220</v>
      </c>
      <c r="G3796" t="s">
        <v>8224</v>
      </c>
      <c r="H3796" t="s">
        <v>8246</v>
      </c>
      <c r="I3796">
        <v>1409509477</v>
      </c>
      <c r="J3796">
        <v>1407695077</v>
      </c>
      <c r="K3796" t="b">
        <v>0</v>
      </c>
      <c r="L3796">
        <v>2</v>
      </c>
      <c r="M3796" t="b">
        <v>0</v>
      </c>
      <c r="N3796" t="s">
        <v>8303</v>
      </c>
      <c r="O3796">
        <f t="shared" si="295"/>
        <v>1</v>
      </c>
      <c r="P3796">
        <f t="shared" si="296"/>
        <v>12.5</v>
      </c>
      <c r="Q3796" s="10" t="s">
        <v>8312</v>
      </c>
      <c r="R3796" t="s">
        <v>8327</v>
      </c>
      <c r="S3796" s="14">
        <f t="shared" si="297"/>
        <v>41861.767094907409</v>
      </c>
      <c r="T3796" s="14">
        <f t="shared" si="298"/>
        <v>42527.00953703704</v>
      </c>
      <c r="U3796">
        <f t="shared" si="299"/>
        <v>2014</v>
      </c>
    </row>
    <row r="3797" spans="1:21" ht="45" hidden="1" x14ac:dyDescent="0.25">
      <c r="A3797">
        <v>3193</v>
      </c>
      <c r="B3797" s="3" t="s">
        <v>3193</v>
      </c>
      <c r="C3797" s="3" t="s">
        <v>7303</v>
      </c>
      <c r="D3797" s="6">
        <v>5000</v>
      </c>
      <c r="E3797" s="8">
        <v>587</v>
      </c>
      <c r="F3797" t="s">
        <v>8220</v>
      </c>
      <c r="G3797" t="s">
        <v>8224</v>
      </c>
      <c r="H3797" t="s">
        <v>8246</v>
      </c>
      <c r="I3797">
        <v>1424474056</v>
      </c>
      <c r="J3797">
        <v>1420586056</v>
      </c>
      <c r="K3797" t="b">
        <v>0</v>
      </c>
      <c r="L3797">
        <v>24</v>
      </c>
      <c r="M3797" t="b">
        <v>0</v>
      </c>
      <c r="N3797" t="s">
        <v>8303</v>
      </c>
      <c r="O3797">
        <f t="shared" si="295"/>
        <v>12</v>
      </c>
      <c r="P3797">
        <f t="shared" si="296"/>
        <v>24.46</v>
      </c>
      <c r="Q3797" s="10" t="s">
        <v>8312</v>
      </c>
      <c r="R3797" t="s">
        <v>8327</v>
      </c>
      <c r="S3797" s="14">
        <f t="shared" si="297"/>
        <v>42010.968240740738</v>
      </c>
      <c r="T3797" s="14">
        <f t="shared" si="298"/>
        <v>41849.887037037035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8312</v>
      </c>
      <c r="R3798" t="s">
        <v>8327</v>
      </c>
      <c r="S3798" s="14">
        <f t="shared" si="297"/>
        <v>42689.029583333337</v>
      </c>
      <c r="T3798" s="14">
        <f t="shared" si="298"/>
        <v>41799.259039351848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8312</v>
      </c>
      <c r="R3799" t="s">
        <v>8327</v>
      </c>
      <c r="S3799" s="14">
        <f t="shared" si="297"/>
        <v>42084.881539351853</v>
      </c>
      <c r="T3799" s="14">
        <f t="shared" si="298"/>
        <v>42090.909016203703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8312</v>
      </c>
      <c r="R3800" t="s">
        <v>8327</v>
      </c>
      <c r="S3800" s="14">
        <f t="shared" si="297"/>
        <v>41831.722777777781</v>
      </c>
      <c r="T3800" s="14">
        <f t="shared" si="298"/>
        <v>42059.453923611116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8312</v>
      </c>
      <c r="R3801" t="s">
        <v>8327</v>
      </c>
      <c r="S3801" s="14">
        <f t="shared" si="297"/>
        <v>42410.93105324074</v>
      </c>
      <c r="T3801" s="14">
        <f t="shared" si="298"/>
        <v>41800.526701388888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8312</v>
      </c>
      <c r="R3802" t="s">
        <v>8327</v>
      </c>
      <c r="S3802" s="14">
        <f t="shared" si="297"/>
        <v>41982.737071759257</v>
      </c>
      <c r="T3802" s="14">
        <f t="shared" si="298"/>
        <v>42054.849050925928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8312</v>
      </c>
      <c r="R3803" t="s">
        <v>8327</v>
      </c>
      <c r="S3803" s="14">
        <f t="shared" si="297"/>
        <v>41975.676111111112</v>
      </c>
      <c r="T3803" s="14">
        <f t="shared" si="298"/>
        <v>42487.62700231481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8312</v>
      </c>
      <c r="R3804" t="s">
        <v>8327</v>
      </c>
      <c r="S3804" s="14">
        <f t="shared" si="297"/>
        <v>42269.126226851848</v>
      </c>
      <c r="T3804" s="14">
        <f t="shared" si="298"/>
        <v>42109.751250000001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8312</v>
      </c>
      <c r="R3805" t="s">
        <v>8327</v>
      </c>
      <c r="S3805" s="14">
        <f t="shared" si="297"/>
        <v>42403.971851851849</v>
      </c>
      <c r="T3805" s="14">
        <f t="shared" si="298"/>
        <v>42497.275706018518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8312</v>
      </c>
      <c r="R3806" t="s">
        <v>8327</v>
      </c>
      <c r="S3806" s="14">
        <f t="shared" si="297"/>
        <v>42527.00953703704</v>
      </c>
      <c r="T3806" s="14">
        <f t="shared" si="298"/>
        <v>42058.904074074075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8312</v>
      </c>
      <c r="R3807" t="s">
        <v>8327</v>
      </c>
      <c r="S3807" s="14">
        <f t="shared" si="297"/>
        <v>41849.887037037035</v>
      </c>
      <c r="T3807" s="14">
        <f t="shared" si="298"/>
        <v>42207.259918981479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8312</v>
      </c>
      <c r="R3808" t="s">
        <v>8327</v>
      </c>
      <c r="S3808" s="14">
        <f t="shared" si="297"/>
        <v>41799.259039351848</v>
      </c>
      <c r="T3808" s="14">
        <f t="shared" si="298"/>
        <v>41807.690081018518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8312</v>
      </c>
      <c r="R3809" t="s">
        <v>8327</v>
      </c>
      <c r="S3809" s="14">
        <f t="shared" si="297"/>
        <v>42090.909016203703</v>
      </c>
      <c r="T3809" s="14">
        <f t="shared" si="298"/>
        <v>42284.69694444444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8312</v>
      </c>
      <c r="R3810" t="s">
        <v>8313</v>
      </c>
      <c r="S3810" s="14">
        <f t="shared" si="297"/>
        <v>42059.453923611116</v>
      </c>
      <c r="T3810" s="14">
        <f t="shared" si="298"/>
        <v>42045.84238425926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8312</v>
      </c>
      <c r="R3811" t="s">
        <v>8313</v>
      </c>
      <c r="S3811" s="14">
        <f t="shared" si="297"/>
        <v>41800.526701388888</v>
      </c>
      <c r="T3811" s="14">
        <f t="shared" si="298"/>
        <v>42184.209537037037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8312</v>
      </c>
      <c r="R3812" t="s">
        <v>8313</v>
      </c>
      <c r="S3812" s="14">
        <f t="shared" si="297"/>
        <v>42054.849050925928</v>
      </c>
      <c r="T3812" s="14">
        <f t="shared" si="298"/>
        <v>42160.651817129634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8312</v>
      </c>
      <c r="R3813" t="s">
        <v>8313</v>
      </c>
      <c r="S3813" s="14">
        <f t="shared" si="297"/>
        <v>42487.62700231481</v>
      </c>
      <c r="T3813" s="14">
        <f t="shared" si="298"/>
        <v>42341.180636574078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8312</v>
      </c>
      <c r="R3814" t="s">
        <v>8313</v>
      </c>
      <c r="S3814" s="14">
        <f t="shared" si="297"/>
        <v>42109.751250000001</v>
      </c>
      <c r="T3814" s="14">
        <f t="shared" si="298"/>
        <v>42329.838159722218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8312</v>
      </c>
      <c r="R3815" t="s">
        <v>8313</v>
      </c>
      <c r="S3815" s="14">
        <f t="shared" si="297"/>
        <v>42497.275706018518</v>
      </c>
      <c r="T3815" s="14">
        <f t="shared" si="298"/>
        <v>42170.910231481481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8312</v>
      </c>
      <c r="R3816" t="s">
        <v>8313</v>
      </c>
      <c r="S3816" s="14">
        <f t="shared" si="297"/>
        <v>42058.904074074075</v>
      </c>
      <c r="T3816" s="14">
        <f t="shared" si="298"/>
        <v>42571.626192129625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8312</v>
      </c>
      <c r="R3817" t="s">
        <v>8313</v>
      </c>
      <c r="S3817" s="14">
        <f t="shared" si="297"/>
        <v>42207.259918981479</v>
      </c>
      <c r="T3817" s="14">
        <f t="shared" si="298"/>
        <v>42151.069606481484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8312</v>
      </c>
      <c r="R3818" t="s">
        <v>8313</v>
      </c>
      <c r="S3818" s="14">
        <f t="shared" si="297"/>
        <v>41807.690081018518</v>
      </c>
      <c r="T3818" s="14">
        <f t="shared" si="298"/>
        <v>42101.423541666663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8312</v>
      </c>
      <c r="R3819" t="s">
        <v>8313</v>
      </c>
      <c r="S3819" s="14">
        <f t="shared" si="297"/>
        <v>42284.69694444444</v>
      </c>
      <c r="T3819" s="14">
        <f t="shared" si="298"/>
        <v>42034.928252314814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ref="O3820:O3883" si="300">ROUND(E3820/D3820*100,0)</f>
        <v>228</v>
      </c>
      <c r="P3820">
        <f t="shared" ref="P3820:P3883" si="301">IFERROR(ROUND(E3820/L3820,2),0)</f>
        <v>57</v>
      </c>
      <c r="Q3820" s="10" t="s">
        <v>8312</v>
      </c>
      <c r="R3820" t="s">
        <v>8313</v>
      </c>
      <c r="S3820" s="14">
        <f t="shared" ref="S3820:S3883" si="302">(((J3820/60)/60)/24)+DATE(1970,1,1)</f>
        <v>42045.84238425926</v>
      </c>
      <c r="T3820" s="14">
        <f t="shared" ref="T3820:T3883" si="303">(((J3830/60)/60)/24)+DATE(1970,1,1)</f>
        <v>41944.527627314819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>
        <f t="shared" si="301"/>
        <v>40.92</v>
      </c>
      <c r="Q3821" s="10" t="s">
        <v>8312</v>
      </c>
      <c r="R3821" t="s">
        <v>8313</v>
      </c>
      <c r="S3821" s="14">
        <f t="shared" si="302"/>
        <v>42184.209537037037</v>
      </c>
      <c r="T3821" s="14">
        <f t="shared" si="303"/>
        <v>42593.865405092598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0"/>
        <v>143</v>
      </c>
      <c r="P3822">
        <f t="shared" si="301"/>
        <v>21.5</v>
      </c>
      <c r="Q3822" s="10" t="s">
        <v>8312</v>
      </c>
      <c r="R3822" t="s">
        <v>8313</v>
      </c>
      <c r="S3822" s="14">
        <f t="shared" si="302"/>
        <v>42160.651817129634</v>
      </c>
      <c r="T3822" s="14">
        <f t="shared" si="303"/>
        <v>42503.740868055553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>
        <f t="shared" si="301"/>
        <v>79.540000000000006</v>
      </c>
      <c r="Q3823" s="10" t="s">
        <v>8312</v>
      </c>
      <c r="R3823" t="s">
        <v>8313</v>
      </c>
      <c r="S3823" s="14">
        <f t="shared" si="302"/>
        <v>42341.180636574078</v>
      </c>
      <c r="T3823" s="14">
        <f t="shared" si="303"/>
        <v>41927.848900462966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>
        <f t="shared" si="301"/>
        <v>72.38</v>
      </c>
      <c r="Q3824" s="10" t="s">
        <v>8312</v>
      </c>
      <c r="R3824" t="s">
        <v>8313</v>
      </c>
      <c r="S3824" s="14">
        <f t="shared" si="302"/>
        <v>42329.838159722218</v>
      </c>
      <c r="T3824" s="14">
        <f t="shared" si="303"/>
        <v>42375.114988425921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>
        <f t="shared" si="301"/>
        <v>64.63</v>
      </c>
      <c r="Q3825" s="10" t="s">
        <v>8312</v>
      </c>
      <c r="R3825" t="s">
        <v>8313</v>
      </c>
      <c r="S3825" s="14">
        <f t="shared" si="302"/>
        <v>42170.910231481481</v>
      </c>
      <c r="T3825" s="14">
        <f t="shared" si="303"/>
        <v>41963.872361111105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0"/>
        <v>108</v>
      </c>
      <c r="P3826">
        <f t="shared" si="301"/>
        <v>38.57</v>
      </c>
      <c r="Q3826" s="10" t="s">
        <v>8312</v>
      </c>
      <c r="R3826" t="s">
        <v>8313</v>
      </c>
      <c r="S3826" s="14">
        <f t="shared" si="302"/>
        <v>42571.626192129625</v>
      </c>
      <c r="T3826" s="14">
        <f t="shared" si="303"/>
        <v>42143.445219907408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>
        <f t="shared" si="301"/>
        <v>107.57</v>
      </c>
      <c r="Q3827" s="10" t="s">
        <v>8312</v>
      </c>
      <c r="R3827" t="s">
        <v>8313</v>
      </c>
      <c r="S3827" s="14">
        <f t="shared" si="302"/>
        <v>42151.069606481484</v>
      </c>
      <c r="T3827" s="14">
        <f t="shared" si="303"/>
        <v>42460.94222222222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0"/>
        <v>119</v>
      </c>
      <c r="P3828">
        <f t="shared" si="301"/>
        <v>27.5</v>
      </c>
      <c r="Q3828" s="10" t="s">
        <v>8312</v>
      </c>
      <c r="R3828" t="s">
        <v>8313</v>
      </c>
      <c r="S3828" s="14">
        <f t="shared" si="302"/>
        <v>42101.423541666663</v>
      </c>
      <c r="T3828" s="14">
        <f t="shared" si="303"/>
        <v>42553.926527777774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0"/>
        <v>153</v>
      </c>
      <c r="P3829">
        <f t="shared" si="301"/>
        <v>70.459999999999994</v>
      </c>
      <c r="Q3829" s="10" t="s">
        <v>8312</v>
      </c>
      <c r="R3829" t="s">
        <v>8313</v>
      </c>
      <c r="S3829" s="14">
        <f t="shared" si="302"/>
        <v>42034.928252314814</v>
      </c>
      <c r="T3829" s="14">
        <f t="shared" si="303"/>
        <v>42152.765717592592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>
        <f t="shared" si="301"/>
        <v>178.57</v>
      </c>
      <c r="Q3830" s="10" t="s">
        <v>8312</v>
      </c>
      <c r="R3830" t="s">
        <v>8313</v>
      </c>
      <c r="S3830" s="14">
        <f t="shared" si="302"/>
        <v>41944.527627314819</v>
      </c>
      <c r="T3830" s="14">
        <f t="shared" si="303"/>
        <v>42116.710752314815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>
        <f t="shared" si="301"/>
        <v>62.63</v>
      </c>
      <c r="Q3831" s="10" t="s">
        <v>8312</v>
      </c>
      <c r="R3831" t="s">
        <v>8313</v>
      </c>
      <c r="S3831" s="14">
        <f t="shared" si="302"/>
        <v>42593.865405092598</v>
      </c>
      <c r="T3831" s="14">
        <f t="shared" si="303"/>
        <v>42155.142638888887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>
        <f t="shared" si="301"/>
        <v>75</v>
      </c>
      <c r="Q3832" s="10" t="s">
        <v>8312</v>
      </c>
      <c r="R3832" t="s">
        <v>8313</v>
      </c>
      <c r="S3832" s="14">
        <f t="shared" si="302"/>
        <v>42503.740868055553</v>
      </c>
      <c r="T3832" s="14">
        <f t="shared" si="303"/>
        <v>42432.701724537037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>
        <f t="shared" si="301"/>
        <v>58.9</v>
      </c>
      <c r="Q3833" s="10" t="s">
        <v>8312</v>
      </c>
      <c r="R3833" t="s">
        <v>8313</v>
      </c>
      <c r="S3833" s="14">
        <f t="shared" si="302"/>
        <v>41927.848900462966</v>
      </c>
      <c r="T3833" s="14">
        <f t="shared" si="303"/>
        <v>41780.785729166666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>
        <f t="shared" si="301"/>
        <v>139.56</v>
      </c>
      <c r="Q3834" s="10" t="s">
        <v>8312</v>
      </c>
      <c r="R3834" t="s">
        <v>8313</v>
      </c>
      <c r="S3834" s="14">
        <f t="shared" si="302"/>
        <v>42375.114988425921</v>
      </c>
      <c r="T3834" s="14">
        <f t="shared" si="303"/>
        <v>41740.493657407409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>
        <f t="shared" si="301"/>
        <v>70</v>
      </c>
      <c r="Q3835" s="10" t="s">
        <v>8312</v>
      </c>
      <c r="R3835" t="s">
        <v>8313</v>
      </c>
      <c r="S3835" s="14">
        <f t="shared" si="302"/>
        <v>41963.872361111105</v>
      </c>
      <c r="T3835" s="14">
        <f t="shared" si="303"/>
        <v>41766.072500000002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>
        <f t="shared" si="301"/>
        <v>57.39</v>
      </c>
      <c r="Q3836" s="10" t="s">
        <v>8312</v>
      </c>
      <c r="R3836" t="s">
        <v>8313</v>
      </c>
      <c r="S3836" s="14">
        <f t="shared" si="302"/>
        <v>42143.445219907408</v>
      </c>
      <c r="T3836" s="14">
        <f t="shared" si="303"/>
        <v>41766.617291666669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>
        <f t="shared" si="301"/>
        <v>40</v>
      </c>
      <c r="Q3837" s="10" t="s">
        <v>8312</v>
      </c>
      <c r="R3837" t="s">
        <v>8313</v>
      </c>
      <c r="S3837" s="14">
        <f t="shared" si="302"/>
        <v>42460.94222222222</v>
      </c>
      <c r="T3837" s="14">
        <f t="shared" si="303"/>
        <v>42248.627013888887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301"/>
        <v>64.290000000000006</v>
      </c>
      <c r="Q3838" s="10" t="s">
        <v>8312</v>
      </c>
      <c r="R3838" t="s">
        <v>8313</v>
      </c>
      <c r="S3838" s="14">
        <f t="shared" si="302"/>
        <v>42553.926527777774</v>
      </c>
      <c r="T3838" s="14">
        <f t="shared" si="303"/>
        <v>41885.221550925926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>
        <f t="shared" si="301"/>
        <v>120.12</v>
      </c>
      <c r="Q3839" s="10" t="s">
        <v>8312</v>
      </c>
      <c r="R3839" t="s">
        <v>8313</v>
      </c>
      <c r="S3839" s="14">
        <f t="shared" si="302"/>
        <v>42152.765717592592</v>
      </c>
      <c r="T3839" s="14">
        <f t="shared" si="303"/>
        <v>42159.224432870367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301"/>
        <v>1008.24</v>
      </c>
      <c r="Q3840" s="10" t="s">
        <v>8312</v>
      </c>
      <c r="R3840" t="s">
        <v>8313</v>
      </c>
      <c r="S3840" s="14">
        <f t="shared" si="302"/>
        <v>42116.710752314815</v>
      </c>
      <c r="T3840" s="14">
        <f t="shared" si="303"/>
        <v>42265.817002314812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301"/>
        <v>63.28</v>
      </c>
      <c r="Q3841" s="10" t="s">
        <v>8312</v>
      </c>
      <c r="R3841" t="s">
        <v>8313</v>
      </c>
      <c r="S3841" s="14">
        <f t="shared" si="302"/>
        <v>42155.142638888887</v>
      </c>
      <c r="T3841" s="14">
        <f t="shared" si="303"/>
        <v>42136.767175925925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>
        <f t="shared" si="301"/>
        <v>21.67</v>
      </c>
      <c r="Q3842" s="10" t="s">
        <v>8312</v>
      </c>
      <c r="R3842" t="s">
        <v>8313</v>
      </c>
      <c r="S3842" s="14">
        <f t="shared" si="302"/>
        <v>42432.701724537037</v>
      </c>
      <c r="T3842" s="14">
        <f t="shared" si="303"/>
        <v>41975.124340277776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8312</v>
      </c>
      <c r="R3843" t="s">
        <v>8313</v>
      </c>
      <c r="S3843" s="14">
        <f t="shared" si="302"/>
        <v>41780.785729166666</v>
      </c>
      <c r="T3843" s="14">
        <f t="shared" si="303"/>
        <v>42172.439571759256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8312</v>
      </c>
      <c r="R3844" t="s">
        <v>8313</v>
      </c>
      <c r="S3844" s="14">
        <f t="shared" si="302"/>
        <v>41740.493657407409</v>
      </c>
      <c r="T3844" s="14">
        <f t="shared" si="303"/>
        <v>42065.190694444449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8312</v>
      </c>
      <c r="R3845" t="s">
        <v>8313</v>
      </c>
      <c r="S3845" s="14">
        <f t="shared" si="302"/>
        <v>41766.072500000002</v>
      </c>
      <c r="T3845" s="14">
        <f t="shared" si="303"/>
        <v>41848.84002314815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8312</v>
      </c>
      <c r="R3846" t="s">
        <v>8313</v>
      </c>
      <c r="S3846" s="14">
        <f t="shared" si="302"/>
        <v>41766.617291666669</v>
      </c>
      <c r="T3846" s="14">
        <f t="shared" si="303"/>
        <v>42103.884930555556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8312</v>
      </c>
      <c r="R3847" t="s">
        <v>8313</v>
      </c>
      <c r="S3847" s="14">
        <f t="shared" si="302"/>
        <v>42248.627013888887</v>
      </c>
      <c r="T3847" s="14">
        <f t="shared" si="303"/>
        <v>42059.970729166671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8312</v>
      </c>
      <c r="R3848" t="s">
        <v>8313</v>
      </c>
      <c r="S3848" s="14">
        <f t="shared" si="302"/>
        <v>41885.221550925926</v>
      </c>
      <c r="T3848" s="14">
        <f t="shared" si="303"/>
        <v>42041.743090277778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8312</v>
      </c>
      <c r="R3849" t="s">
        <v>8313</v>
      </c>
      <c r="S3849" s="14">
        <f t="shared" si="302"/>
        <v>42159.224432870367</v>
      </c>
      <c r="T3849" s="14">
        <f t="shared" si="303"/>
        <v>41829.73715277778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8312</v>
      </c>
      <c r="R3850" t="s">
        <v>8313</v>
      </c>
      <c r="S3850" s="14">
        <f t="shared" si="302"/>
        <v>42265.817002314812</v>
      </c>
      <c r="T3850" s="14">
        <f t="shared" si="303"/>
        <v>42128.431064814817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8312</v>
      </c>
      <c r="R3851" t="s">
        <v>8313</v>
      </c>
      <c r="S3851" s="14">
        <f t="shared" si="302"/>
        <v>42136.767175925925</v>
      </c>
      <c r="T3851" s="14">
        <f t="shared" si="303"/>
        <v>41789.893599537041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8312</v>
      </c>
      <c r="R3852" t="s">
        <v>8313</v>
      </c>
      <c r="S3852" s="14">
        <f t="shared" si="302"/>
        <v>41975.124340277776</v>
      </c>
      <c r="T3852" s="14">
        <f t="shared" si="303"/>
        <v>41833.660995370366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8312</v>
      </c>
      <c r="R3853" t="s">
        <v>8313</v>
      </c>
      <c r="S3853" s="14">
        <f t="shared" si="302"/>
        <v>42172.439571759256</v>
      </c>
      <c r="T3853" s="14">
        <f t="shared" si="303"/>
        <v>41914.590011574073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8312</v>
      </c>
      <c r="R3854" t="s">
        <v>8313</v>
      </c>
      <c r="S3854" s="14">
        <f t="shared" si="302"/>
        <v>42065.190694444449</v>
      </c>
      <c r="T3854" s="14">
        <f t="shared" si="303"/>
        <v>42611.261064814811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8312</v>
      </c>
      <c r="R3855" t="s">
        <v>8313</v>
      </c>
      <c r="S3855" s="14">
        <f t="shared" si="302"/>
        <v>41848.84002314815</v>
      </c>
      <c r="T3855" s="14">
        <f t="shared" si="303"/>
        <v>42253.633159722223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8312</v>
      </c>
      <c r="R3856" t="s">
        <v>8313</v>
      </c>
      <c r="S3856" s="14">
        <f t="shared" si="302"/>
        <v>42103.884930555556</v>
      </c>
      <c r="T3856" s="14">
        <f t="shared" si="303"/>
        <v>42295.891828703709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8312</v>
      </c>
      <c r="R3857" t="s">
        <v>8313</v>
      </c>
      <c r="S3857" s="14">
        <f t="shared" si="302"/>
        <v>42059.970729166671</v>
      </c>
      <c r="T3857" s="14">
        <f t="shared" si="303"/>
        <v>41841.651597222226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8312</v>
      </c>
      <c r="R3858" t="s">
        <v>8313</v>
      </c>
      <c r="S3858" s="14">
        <f t="shared" si="302"/>
        <v>42041.743090277778</v>
      </c>
      <c r="T3858" s="14">
        <f t="shared" si="303"/>
        <v>42402.947002314817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8312</v>
      </c>
      <c r="R3859" t="s">
        <v>8313</v>
      </c>
      <c r="S3859" s="14">
        <f t="shared" si="302"/>
        <v>41829.73715277778</v>
      </c>
      <c r="T3859" s="14">
        <f t="shared" si="303"/>
        <v>42509.814108796301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8312</v>
      </c>
      <c r="R3860" t="s">
        <v>8313</v>
      </c>
      <c r="S3860" s="14">
        <f t="shared" si="302"/>
        <v>42128.431064814817</v>
      </c>
      <c r="T3860" s="14">
        <f t="shared" si="303"/>
        <v>42018.94049768518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8312</v>
      </c>
      <c r="R3861" t="s">
        <v>8313</v>
      </c>
      <c r="S3861" s="14">
        <f t="shared" si="302"/>
        <v>41789.893599537041</v>
      </c>
      <c r="T3861" s="14">
        <f t="shared" si="303"/>
        <v>42047.724444444444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8312</v>
      </c>
      <c r="R3862" t="s">
        <v>8313</v>
      </c>
      <c r="S3862" s="14">
        <f t="shared" si="302"/>
        <v>41833.660995370366</v>
      </c>
      <c r="T3862" s="14">
        <f t="shared" si="303"/>
        <v>41793.17219907407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8312</v>
      </c>
      <c r="R3863" t="s">
        <v>8313</v>
      </c>
      <c r="S3863" s="14">
        <f t="shared" si="302"/>
        <v>41914.590011574073</v>
      </c>
      <c r="T3863" s="14">
        <f t="shared" si="303"/>
        <v>42763.780671296292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8312</v>
      </c>
      <c r="R3864" t="s">
        <v>8313</v>
      </c>
      <c r="S3864" s="14">
        <f t="shared" si="302"/>
        <v>42611.261064814811</v>
      </c>
      <c r="T3864" s="14">
        <f t="shared" si="303"/>
        <v>42180.145787037036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8312</v>
      </c>
      <c r="R3865" t="s">
        <v>8313</v>
      </c>
      <c r="S3865" s="14">
        <f t="shared" si="302"/>
        <v>42253.633159722223</v>
      </c>
      <c r="T3865" s="14">
        <f t="shared" si="303"/>
        <v>42255.696006944447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8312</v>
      </c>
      <c r="R3866" t="s">
        <v>8313</v>
      </c>
      <c r="S3866" s="14">
        <f t="shared" si="302"/>
        <v>42295.891828703709</v>
      </c>
      <c r="T3866" s="14">
        <f t="shared" si="303"/>
        <v>42007.016458333332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8312</v>
      </c>
      <c r="R3867" t="s">
        <v>8313</v>
      </c>
      <c r="S3867" s="14">
        <f t="shared" si="302"/>
        <v>41841.651597222226</v>
      </c>
      <c r="T3867" s="14">
        <f t="shared" si="303"/>
        <v>42615.346817129626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8312</v>
      </c>
      <c r="R3868" t="s">
        <v>8313</v>
      </c>
      <c r="S3868" s="14">
        <f t="shared" si="302"/>
        <v>42402.947002314817</v>
      </c>
      <c r="T3868" s="14">
        <f t="shared" si="303"/>
        <v>42144.415532407409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8312</v>
      </c>
      <c r="R3869" t="s">
        <v>8313</v>
      </c>
      <c r="S3869" s="14">
        <f t="shared" si="302"/>
        <v>42509.814108796301</v>
      </c>
      <c r="T3869" s="14">
        <f t="shared" si="303"/>
        <v>42682.67768518519</v>
      </c>
      <c r="U3869">
        <f t="shared" si="304"/>
        <v>2016</v>
      </c>
    </row>
    <row r="3870" spans="1:21" ht="60" hidden="1" x14ac:dyDescent="0.25">
      <c r="A3870">
        <v>3192</v>
      </c>
      <c r="B3870" s="3" t="s">
        <v>3192</v>
      </c>
      <c r="C3870" s="3" t="s">
        <v>7302</v>
      </c>
      <c r="D3870" s="6">
        <v>10000</v>
      </c>
      <c r="E3870" s="8">
        <v>102</v>
      </c>
      <c r="F3870" t="s">
        <v>8220</v>
      </c>
      <c r="G3870" t="s">
        <v>8224</v>
      </c>
      <c r="H3870" t="s">
        <v>8246</v>
      </c>
      <c r="I3870">
        <v>1425160800</v>
      </c>
      <c r="J3870">
        <v>1421274859</v>
      </c>
      <c r="K3870" t="b">
        <v>0</v>
      </c>
      <c r="L3870">
        <v>8</v>
      </c>
      <c r="M3870" t="b">
        <v>0</v>
      </c>
      <c r="N3870" t="s">
        <v>8303</v>
      </c>
      <c r="O3870">
        <f t="shared" si="300"/>
        <v>1</v>
      </c>
      <c r="P3870">
        <f t="shared" si="301"/>
        <v>12.75</v>
      </c>
      <c r="Q3870" s="10" t="s">
        <v>8312</v>
      </c>
      <c r="R3870" t="s">
        <v>8327</v>
      </c>
      <c r="S3870" s="14">
        <f t="shared" si="302"/>
        <v>42018.94049768518</v>
      </c>
      <c r="T3870" s="14">
        <f t="shared" si="303"/>
        <v>42154.818819444445</v>
      </c>
      <c r="U3870">
        <f t="shared" si="304"/>
        <v>2015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8312</v>
      </c>
      <c r="R3871" t="s">
        <v>8327</v>
      </c>
      <c r="S3871" s="14">
        <f t="shared" si="302"/>
        <v>42047.724444444444</v>
      </c>
      <c r="T3871" s="14">
        <f t="shared" si="303"/>
        <v>41803.457326388889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8312</v>
      </c>
      <c r="R3872" t="s">
        <v>8327</v>
      </c>
      <c r="S3872" s="14">
        <f t="shared" si="302"/>
        <v>41793.17219907407</v>
      </c>
      <c r="T3872" s="14">
        <f t="shared" si="303"/>
        <v>42101.584074074075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8312</v>
      </c>
      <c r="R3873" t="s">
        <v>8327</v>
      </c>
      <c r="S3873" s="14">
        <f t="shared" si="302"/>
        <v>42763.780671296292</v>
      </c>
      <c r="T3873" s="14">
        <f t="shared" si="303"/>
        <v>42756.018506944441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8312</v>
      </c>
      <c r="R3874" t="s">
        <v>8327</v>
      </c>
      <c r="S3874" s="14">
        <f t="shared" si="302"/>
        <v>42180.145787037036</v>
      </c>
      <c r="T3874" s="14">
        <f t="shared" si="303"/>
        <v>42373.983449074076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8312</v>
      </c>
      <c r="R3875" t="s">
        <v>8327</v>
      </c>
      <c r="S3875" s="14">
        <f t="shared" si="302"/>
        <v>42255.696006944447</v>
      </c>
      <c r="T3875" s="14">
        <f t="shared" si="303"/>
        <v>42097.874155092592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8312</v>
      </c>
      <c r="R3876" t="s">
        <v>8327</v>
      </c>
      <c r="S3876" s="14">
        <f t="shared" si="302"/>
        <v>42007.016458333332</v>
      </c>
      <c r="T3876" s="14">
        <f t="shared" si="303"/>
        <v>42065.791574074072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8312</v>
      </c>
      <c r="R3877" t="s">
        <v>8327</v>
      </c>
      <c r="S3877" s="14">
        <f t="shared" si="302"/>
        <v>42615.346817129626</v>
      </c>
      <c r="T3877" s="14">
        <f t="shared" si="303"/>
        <v>42469.951284722221</v>
      </c>
      <c r="U3877">
        <f t="shared" si="304"/>
        <v>2016</v>
      </c>
    </row>
    <row r="3878" spans="1:21" ht="60" hidden="1" x14ac:dyDescent="0.25">
      <c r="A3878">
        <v>3188</v>
      </c>
      <c r="B3878" s="3" t="s">
        <v>3188</v>
      </c>
      <c r="C3878" s="3" t="s">
        <v>7298</v>
      </c>
      <c r="D3878" s="6">
        <v>200</v>
      </c>
      <c r="E3878" s="8">
        <v>130</v>
      </c>
      <c r="F3878" t="s">
        <v>8220</v>
      </c>
      <c r="G3878" t="s">
        <v>8224</v>
      </c>
      <c r="H3878" t="s">
        <v>8246</v>
      </c>
      <c r="I3878">
        <v>1433930302</v>
      </c>
      <c r="J3878">
        <v>1432115902</v>
      </c>
      <c r="K3878" t="b">
        <v>0</v>
      </c>
      <c r="L3878">
        <v>9</v>
      </c>
      <c r="M3878" t="b">
        <v>0</v>
      </c>
      <c r="N3878" t="s">
        <v>8303</v>
      </c>
      <c r="O3878">
        <f t="shared" si="300"/>
        <v>65</v>
      </c>
      <c r="P3878">
        <f t="shared" si="301"/>
        <v>14.44</v>
      </c>
      <c r="Q3878" s="10" t="s">
        <v>8312</v>
      </c>
      <c r="R3878" t="s">
        <v>8327</v>
      </c>
      <c r="S3878" s="14">
        <f t="shared" si="302"/>
        <v>42144.415532407409</v>
      </c>
      <c r="T3878" s="14">
        <f t="shared" si="303"/>
        <v>41954.228032407409</v>
      </c>
      <c r="U3878">
        <f t="shared" si="304"/>
        <v>2015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8312</v>
      </c>
      <c r="R3879" t="s">
        <v>8327</v>
      </c>
      <c r="S3879" s="14">
        <f t="shared" si="302"/>
        <v>42682.67768518519</v>
      </c>
      <c r="T3879" s="14">
        <f t="shared" si="303"/>
        <v>42079.857974537037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8312</v>
      </c>
      <c r="R3880" t="s">
        <v>8327</v>
      </c>
      <c r="S3880" s="14">
        <f t="shared" si="302"/>
        <v>42154.818819444445</v>
      </c>
      <c r="T3880" s="14">
        <f t="shared" si="303"/>
        <v>42762.545810185184</v>
      </c>
      <c r="U3880">
        <f t="shared" si="304"/>
        <v>2015</v>
      </c>
    </row>
    <row r="3881" spans="1:21" ht="30" hidden="1" x14ac:dyDescent="0.25">
      <c r="A3881">
        <v>2937</v>
      </c>
      <c r="B3881" s="3" t="s">
        <v>2937</v>
      </c>
      <c r="C3881" s="3" t="s">
        <v>7047</v>
      </c>
      <c r="D3881" s="6">
        <v>1500</v>
      </c>
      <c r="E3881" s="8">
        <v>2000</v>
      </c>
      <c r="F3881" t="s">
        <v>8218</v>
      </c>
      <c r="G3881" t="s">
        <v>8224</v>
      </c>
      <c r="H3881" t="s">
        <v>8246</v>
      </c>
      <c r="I3881">
        <v>1405249113</v>
      </c>
      <c r="J3881">
        <v>1402657113</v>
      </c>
      <c r="K3881" t="b">
        <v>0</v>
      </c>
      <c r="L3881">
        <v>55</v>
      </c>
      <c r="M3881" t="b">
        <v>1</v>
      </c>
      <c r="N3881" t="s">
        <v>8303</v>
      </c>
      <c r="O3881">
        <f t="shared" si="300"/>
        <v>133</v>
      </c>
      <c r="P3881">
        <f t="shared" si="301"/>
        <v>36.36</v>
      </c>
      <c r="Q3881" s="10" t="s">
        <v>8312</v>
      </c>
      <c r="R3881" t="s">
        <v>8327</v>
      </c>
      <c r="S3881" s="14">
        <f t="shared" si="302"/>
        <v>41803.457326388889</v>
      </c>
      <c r="T3881" s="14">
        <f t="shared" si="303"/>
        <v>41977.004976851851</v>
      </c>
      <c r="U3881">
        <f t="shared" si="304"/>
        <v>2014</v>
      </c>
    </row>
    <row r="3882" spans="1:21" ht="60" hidden="1" x14ac:dyDescent="0.25">
      <c r="A3882">
        <v>2930</v>
      </c>
      <c r="B3882" s="3" t="s">
        <v>2930</v>
      </c>
      <c r="C3882" s="3" t="s">
        <v>7040</v>
      </c>
      <c r="D3882" s="6">
        <v>10000</v>
      </c>
      <c r="E3882" s="8">
        <v>10092</v>
      </c>
      <c r="F3882" t="s">
        <v>8218</v>
      </c>
      <c r="G3882" t="s">
        <v>8224</v>
      </c>
      <c r="H3882" t="s">
        <v>8246</v>
      </c>
      <c r="I3882">
        <v>1431007264</v>
      </c>
      <c r="J3882">
        <v>1428415264</v>
      </c>
      <c r="K3882" t="b">
        <v>0</v>
      </c>
      <c r="L3882">
        <v>62</v>
      </c>
      <c r="M3882" t="b">
        <v>1</v>
      </c>
      <c r="N3882" t="s">
        <v>8303</v>
      </c>
      <c r="O3882">
        <f t="shared" si="300"/>
        <v>101</v>
      </c>
      <c r="P3882">
        <f t="shared" si="301"/>
        <v>162.77000000000001</v>
      </c>
      <c r="Q3882" s="10" t="s">
        <v>8312</v>
      </c>
      <c r="R3882" t="s">
        <v>8327</v>
      </c>
      <c r="S3882" s="14">
        <f t="shared" si="302"/>
        <v>42101.584074074075</v>
      </c>
      <c r="T3882" s="14">
        <f t="shared" si="303"/>
        <v>42171.758611111116</v>
      </c>
      <c r="U3882">
        <f t="shared" si="304"/>
        <v>2015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8312</v>
      </c>
      <c r="R3883" t="s">
        <v>8327</v>
      </c>
      <c r="S3883" s="14">
        <f t="shared" si="302"/>
        <v>42756.018506944441</v>
      </c>
      <c r="T3883" s="14">
        <f t="shared" si="303"/>
        <v>42056.1324537037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ref="O3884:O3907" si="305">ROUND(E3884/D3884*100,0)</f>
        <v>0</v>
      </c>
      <c r="P3884">
        <f t="shared" ref="P3884:P3907" si="306">IFERROR(ROUND(E3884/L3884,2),0)</f>
        <v>0</v>
      </c>
      <c r="Q3884" s="10" t="s">
        <v>8312</v>
      </c>
      <c r="R3884" t="s">
        <v>8327</v>
      </c>
      <c r="S3884" s="14">
        <f t="shared" ref="S3884:S3907" si="307">(((J3884/60)/60)/24)+DATE(1970,1,1)</f>
        <v>42373.983449074076</v>
      </c>
      <c r="T3884" s="14">
        <f t="shared" ref="T3884:T3947" si="308">(((J3894/60)/60)/24)+DATE(1970,1,1)</f>
        <v>41867.652280092596</v>
      </c>
      <c r="U3884">
        <f t="shared" si="304"/>
        <v>2016</v>
      </c>
    </row>
    <row r="3885" spans="1:21" ht="60" hidden="1" x14ac:dyDescent="0.25">
      <c r="A3885">
        <v>2922</v>
      </c>
      <c r="B3885" s="3" t="s">
        <v>2922</v>
      </c>
      <c r="C3885" s="3" t="s">
        <v>7032</v>
      </c>
      <c r="D3885" s="6">
        <v>500</v>
      </c>
      <c r="E3885" s="8">
        <v>500</v>
      </c>
      <c r="F3885" t="s">
        <v>8218</v>
      </c>
      <c r="G3885" t="s">
        <v>8224</v>
      </c>
      <c r="H3885" t="s">
        <v>8246</v>
      </c>
      <c r="I3885">
        <v>1431982727</v>
      </c>
      <c r="J3885">
        <v>1428094727</v>
      </c>
      <c r="K3885" t="b">
        <v>0</v>
      </c>
      <c r="L3885">
        <v>6</v>
      </c>
      <c r="M3885" t="b">
        <v>1</v>
      </c>
      <c r="N3885" t="s">
        <v>8303</v>
      </c>
      <c r="O3885">
        <f t="shared" si="305"/>
        <v>100</v>
      </c>
      <c r="P3885">
        <f t="shared" si="306"/>
        <v>83.33</v>
      </c>
      <c r="Q3885" s="10" t="s">
        <v>8312</v>
      </c>
      <c r="R3885" t="s">
        <v>8327</v>
      </c>
      <c r="S3885" s="14">
        <f t="shared" si="307"/>
        <v>42097.874155092592</v>
      </c>
      <c r="T3885" s="14">
        <f t="shared" si="308"/>
        <v>41779.657870370371</v>
      </c>
      <c r="U3885">
        <f t="shared" si="304"/>
        <v>2015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6"/>
        <v>0</v>
      </c>
      <c r="Q3886" s="10" t="s">
        <v>8312</v>
      </c>
      <c r="R3886" t="s">
        <v>8327</v>
      </c>
      <c r="S3886" s="14">
        <f t="shared" si="307"/>
        <v>42065.791574074072</v>
      </c>
      <c r="T3886" s="14">
        <f t="shared" si="308"/>
        <v>42679.958472222221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s="10" t="s">
        <v>8312</v>
      </c>
      <c r="R3887" t="s">
        <v>8327</v>
      </c>
      <c r="S3887" s="14">
        <f t="shared" si="307"/>
        <v>42469.951284722221</v>
      </c>
      <c r="T3887" s="14">
        <f t="shared" si="308"/>
        <v>42032.250208333338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s="10" t="s">
        <v>8312</v>
      </c>
      <c r="R3888" t="s">
        <v>8327</v>
      </c>
      <c r="S3888" s="14">
        <f t="shared" si="307"/>
        <v>41954.228032407409</v>
      </c>
      <c r="T3888" s="14">
        <f t="shared" si="308"/>
        <v>41793.191875000004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s="10" t="s">
        <v>8312</v>
      </c>
      <c r="R3889" t="s">
        <v>8327</v>
      </c>
      <c r="S3889" s="14">
        <f t="shared" si="307"/>
        <v>42079.857974537037</v>
      </c>
      <c r="T3889" s="14">
        <f t="shared" si="308"/>
        <v>41982.87364583333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>
        <f t="shared" si="306"/>
        <v>38.71</v>
      </c>
      <c r="Q3890" s="10" t="s">
        <v>8312</v>
      </c>
      <c r="R3890" t="s">
        <v>8313</v>
      </c>
      <c r="S3890" s="14">
        <f t="shared" si="307"/>
        <v>42762.545810185184</v>
      </c>
      <c r="T3890" s="14">
        <f t="shared" si="308"/>
        <v>42193.482291666667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6"/>
        <v>13.11</v>
      </c>
      <c r="Q3891" s="10" t="s">
        <v>8312</v>
      </c>
      <c r="R3891" t="s">
        <v>8313</v>
      </c>
      <c r="S3891" s="14">
        <f t="shared" si="307"/>
        <v>41977.004976851851</v>
      </c>
      <c r="T3891" s="14">
        <f t="shared" si="308"/>
        <v>41843.775011574071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 s="10" t="s">
        <v>8312</v>
      </c>
      <c r="R3892" t="s">
        <v>8313</v>
      </c>
      <c r="S3892" s="14">
        <f t="shared" si="307"/>
        <v>42171.758611111116</v>
      </c>
      <c r="T3892" s="14">
        <f t="shared" si="308"/>
        <v>42136.092488425929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 s="10" t="s">
        <v>8312</v>
      </c>
      <c r="R3893" t="s">
        <v>8313</v>
      </c>
      <c r="S3893" s="14">
        <f t="shared" si="307"/>
        <v>42056.1324537037</v>
      </c>
      <c r="T3893" s="14">
        <f t="shared" si="308"/>
        <v>42317.826377314821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6"/>
        <v>0</v>
      </c>
      <c r="Q3894" s="10" t="s">
        <v>8312</v>
      </c>
      <c r="R3894" t="s">
        <v>8313</v>
      </c>
      <c r="S3894" s="14">
        <f t="shared" si="307"/>
        <v>41867.652280092596</v>
      </c>
      <c r="T3894" s="14">
        <f t="shared" si="308"/>
        <v>42663.468078703707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 s="10" t="s">
        <v>8312</v>
      </c>
      <c r="R3895" t="s">
        <v>8313</v>
      </c>
      <c r="S3895" s="14">
        <f t="shared" si="307"/>
        <v>41779.657870370371</v>
      </c>
      <c r="T3895" s="14">
        <f t="shared" si="308"/>
        <v>42186.01116898148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 s="10" t="s">
        <v>8312</v>
      </c>
      <c r="R3896" t="s">
        <v>8313</v>
      </c>
      <c r="S3896" s="14">
        <f t="shared" si="307"/>
        <v>42679.958472222221</v>
      </c>
      <c r="T3896" s="14">
        <f t="shared" si="308"/>
        <v>42095.229166666672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 s="10" t="s">
        <v>8312</v>
      </c>
      <c r="R3897" t="s">
        <v>8313</v>
      </c>
      <c r="S3897" s="14">
        <f t="shared" si="307"/>
        <v>42032.250208333338</v>
      </c>
      <c r="T3897" s="14">
        <f t="shared" si="308"/>
        <v>42124.623877314814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6"/>
        <v>42.5</v>
      </c>
      <c r="Q3898" s="10" t="s">
        <v>8312</v>
      </c>
      <c r="R3898" t="s">
        <v>8313</v>
      </c>
      <c r="S3898" s="14">
        <f t="shared" si="307"/>
        <v>41793.191875000004</v>
      </c>
      <c r="T3898" s="14">
        <f t="shared" si="308"/>
        <v>42143.917743055557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 s="10" t="s">
        <v>8312</v>
      </c>
      <c r="R3899" t="s">
        <v>8313</v>
      </c>
      <c r="S3899" s="14">
        <f t="shared" si="307"/>
        <v>41982.87364583333</v>
      </c>
      <c r="T3899" s="14">
        <f t="shared" si="308"/>
        <v>41906.819513888891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6"/>
        <v>50.88</v>
      </c>
      <c r="Q3900" s="10" t="s">
        <v>8312</v>
      </c>
      <c r="R3900" t="s">
        <v>8313</v>
      </c>
      <c r="S3900" s="14">
        <f t="shared" si="307"/>
        <v>42193.482291666667</v>
      </c>
      <c r="T3900" s="14">
        <f t="shared" si="308"/>
        <v>41834.135370370372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6"/>
        <v>62.5</v>
      </c>
      <c r="Q3901" s="10" t="s">
        <v>8312</v>
      </c>
      <c r="R3901" t="s">
        <v>8313</v>
      </c>
      <c r="S3901" s="14">
        <f t="shared" si="307"/>
        <v>41843.775011574071</v>
      </c>
      <c r="T3901" s="14">
        <f t="shared" si="308"/>
        <v>41863.359282407408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6"/>
        <v>27</v>
      </c>
      <c r="Q3902" s="10" t="s">
        <v>8312</v>
      </c>
      <c r="R3902" t="s">
        <v>8313</v>
      </c>
      <c r="S3902" s="14">
        <f t="shared" si="307"/>
        <v>42136.092488425929</v>
      </c>
      <c r="T3902" s="14">
        <f t="shared" si="308"/>
        <v>42224.756909722222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6"/>
        <v>25</v>
      </c>
      <c r="Q3903" s="10" t="s">
        <v>8312</v>
      </c>
      <c r="R3903" t="s">
        <v>8313</v>
      </c>
      <c r="S3903" s="14">
        <f t="shared" si="307"/>
        <v>42317.826377314821</v>
      </c>
      <c r="T3903" s="14">
        <f t="shared" si="308"/>
        <v>41939.8122337963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6"/>
        <v>47.26</v>
      </c>
      <c r="Q3904" s="10" t="s">
        <v>8312</v>
      </c>
      <c r="R3904" t="s">
        <v>8313</v>
      </c>
      <c r="S3904" s="14">
        <f t="shared" si="307"/>
        <v>42663.468078703707</v>
      </c>
      <c r="T3904" s="14">
        <f t="shared" si="308"/>
        <v>42059.270023148143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>
        <f t="shared" si="306"/>
        <v>0</v>
      </c>
      <c r="Q3905" s="10" t="s">
        <v>8312</v>
      </c>
      <c r="R3905" t="s">
        <v>8313</v>
      </c>
      <c r="S3905" s="14">
        <f t="shared" si="307"/>
        <v>42186.01116898148</v>
      </c>
      <c r="T3905" s="14">
        <f t="shared" si="308"/>
        <v>42308.211215277777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5"/>
        <v>0</v>
      </c>
      <c r="P3906">
        <f t="shared" si="306"/>
        <v>1.5</v>
      </c>
      <c r="Q3906" s="10" t="s">
        <v>8312</v>
      </c>
      <c r="R3906" t="s">
        <v>8313</v>
      </c>
      <c r="S3906" s="14">
        <f t="shared" si="307"/>
        <v>42095.229166666672</v>
      </c>
      <c r="T3906" s="14">
        <f t="shared" si="308"/>
        <v>42114.818935185183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8312</v>
      </c>
      <c r="R3907" t="s">
        <v>8313</v>
      </c>
      <c r="S3907" s="14">
        <f t="shared" si="307"/>
        <v>42124.623877314814</v>
      </c>
      <c r="T3907" s="14">
        <f t="shared" si="308"/>
        <v>42492.98505787037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ref="O3908:O3971" si="310">ROUND(E3908/D3908*100,0)</f>
        <v>67</v>
      </c>
      <c r="P3908">
        <f t="shared" ref="P3908:P3971" si="311">IFERROR(ROUND(E3908/L3908,2),0)</f>
        <v>63.13</v>
      </c>
      <c r="Q3908" s="10" t="s">
        <v>8312</v>
      </c>
      <c r="R3908" t="s">
        <v>8313</v>
      </c>
      <c r="S3908" s="14">
        <f t="shared" ref="S3908:S3971" si="312">(((J3908/60)/60)/24)+DATE(1970,1,1)</f>
        <v>42143.917743055557</v>
      </c>
      <c r="T3908" s="14">
        <f t="shared" ref="T3908:T3971" si="313">(((J3918/60)/60)/24)+DATE(1970,1,1)</f>
        <v>42494.471666666665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0"/>
        <v>15</v>
      </c>
      <c r="P3909">
        <f t="shared" si="311"/>
        <v>38.25</v>
      </c>
      <c r="Q3909" s="10" t="s">
        <v>8312</v>
      </c>
      <c r="R3909" t="s">
        <v>8313</v>
      </c>
      <c r="S3909" s="14">
        <f t="shared" si="312"/>
        <v>41906.819513888891</v>
      </c>
      <c r="T3909" s="14">
        <f t="shared" si="313"/>
        <v>41863.527326388888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0"/>
        <v>9</v>
      </c>
      <c r="P3910">
        <f t="shared" si="311"/>
        <v>16.25</v>
      </c>
      <c r="Q3910" s="10" t="s">
        <v>8312</v>
      </c>
      <c r="R3910" t="s">
        <v>8313</v>
      </c>
      <c r="S3910" s="14">
        <f t="shared" si="312"/>
        <v>41834.135370370372</v>
      </c>
      <c r="T3910" s="14">
        <f t="shared" si="313"/>
        <v>41843.664618055554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0"/>
        <v>0</v>
      </c>
      <c r="P3911">
        <f t="shared" si="311"/>
        <v>33.75</v>
      </c>
      <c r="Q3911" s="10" t="s">
        <v>8312</v>
      </c>
      <c r="R3911" t="s">
        <v>8313</v>
      </c>
      <c r="S3911" s="14">
        <f t="shared" si="312"/>
        <v>41863.359282407408</v>
      </c>
      <c r="T3911" s="14">
        <f t="shared" si="313"/>
        <v>42358.684872685189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0"/>
        <v>3</v>
      </c>
      <c r="P3912">
        <f t="shared" si="311"/>
        <v>61.67</v>
      </c>
      <c r="Q3912" s="10" t="s">
        <v>8312</v>
      </c>
      <c r="R3912" t="s">
        <v>8313</v>
      </c>
      <c r="S3912" s="14">
        <f t="shared" si="312"/>
        <v>42224.756909722222</v>
      </c>
      <c r="T3912" s="14">
        <f t="shared" si="313"/>
        <v>42657.38726851852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0"/>
        <v>37</v>
      </c>
      <c r="P3913">
        <f t="shared" si="311"/>
        <v>83.14</v>
      </c>
      <c r="Q3913" s="10" t="s">
        <v>8312</v>
      </c>
      <c r="R3913" t="s">
        <v>8313</v>
      </c>
      <c r="S3913" s="14">
        <f t="shared" si="312"/>
        <v>41939.8122337963</v>
      </c>
      <c r="T3913" s="14">
        <f t="shared" si="313"/>
        <v>41926.542303240742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0"/>
        <v>0</v>
      </c>
      <c r="P3914">
        <f t="shared" si="311"/>
        <v>1</v>
      </c>
      <c r="Q3914" s="10" t="s">
        <v>8312</v>
      </c>
      <c r="R3914" t="s">
        <v>8313</v>
      </c>
      <c r="S3914" s="14">
        <f t="shared" si="312"/>
        <v>42059.270023148143</v>
      </c>
      <c r="T3914" s="14">
        <f t="shared" si="313"/>
        <v>42020.768634259264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>
        <f t="shared" si="311"/>
        <v>142.86000000000001</v>
      </c>
      <c r="Q3915" s="10" t="s">
        <v>8312</v>
      </c>
      <c r="R3915" t="s">
        <v>8313</v>
      </c>
      <c r="S3915" s="14">
        <f t="shared" si="312"/>
        <v>42308.211215277777</v>
      </c>
      <c r="T3915" s="14">
        <f t="shared" si="313"/>
        <v>42075.979988425926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>
        <f t="shared" si="311"/>
        <v>33.67</v>
      </c>
      <c r="Q3916" s="10" t="s">
        <v>8312</v>
      </c>
      <c r="R3916" t="s">
        <v>8313</v>
      </c>
      <c r="S3916" s="14">
        <f t="shared" si="312"/>
        <v>42114.818935185183</v>
      </c>
      <c r="T3916" s="14">
        <f t="shared" si="313"/>
        <v>41786.959745370368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>
        <f t="shared" si="311"/>
        <v>5</v>
      </c>
      <c r="Q3917" s="10" t="s">
        <v>8312</v>
      </c>
      <c r="R3917" t="s">
        <v>8313</v>
      </c>
      <c r="S3917" s="14">
        <f t="shared" si="312"/>
        <v>42492.98505787037</v>
      </c>
      <c r="T3917" s="14">
        <f t="shared" si="313"/>
        <v>41820.870821759258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>
        <f t="shared" si="311"/>
        <v>0</v>
      </c>
      <c r="Q3918" s="10" t="s">
        <v>8312</v>
      </c>
      <c r="R3918" t="s">
        <v>8313</v>
      </c>
      <c r="S3918" s="14">
        <f t="shared" si="312"/>
        <v>42494.471666666665</v>
      </c>
      <c r="T3918" s="14">
        <f t="shared" si="313"/>
        <v>41970.085046296299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>
        <f t="shared" si="311"/>
        <v>10</v>
      </c>
      <c r="Q3919" s="10" t="s">
        <v>8312</v>
      </c>
      <c r="R3919" t="s">
        <v>8313</v>
      </c>
      <c r="S3919" s="14">
        <f t="shared" si="312"/>
        <v>41863.527326388888</v>
      </c>
      <c r="T3919" s="14">
        <f t="shared" si="313"/>
        <v>41830.267407407409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>
        <f t="shared" si="311"/>
        <v>40</v>
      </c>
      <c r="Q3920" s="10" t="s">
        <v>8312</v>
      </c>
      <c r="R3920" t="s">
        <v>8313</v>
      </c>
      <c r="S3920" s="14">
        <f t="shared" si="312"/>
        <v>41843.664618055554</v>
      </c>
      <c r="T3920" s="14">
        <f t="shared" si="313"/>
        <v>42265.683182870373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0"/>
        <v>2</v>
      </c>
      <c r="P3921">
        <f t="shared" si="311"/>
        <v>30</v>
      </c>
      <c r="Q3921" s="10" t="s">
        <v>8312</v>
      </c>
      <c r="R3921" t="s">
        <v>8313</v>
      </c>
      <c r="S3921" s="14">
        <f t="shared" si="312"/>
        <v>42358.684872685189</v>
      </c>
      <c r="T3921" s="14">
        <f t="shared" si="313"/>
        <v>42601.827141203699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>
        <f t="shared" si="311"/>
        <v>45</v>
      </c>
      <c r="Q3922" s="10" t="s">
        <v>8312</v>
      </c>
      <c r="R3922" t="s">
        <v>8313</v>
      </c>
      <c r="S3922" s="14">
        <f t="shared" si="312"/>
        <v>42657.38726851852</v>
      </c>
      <c r="T3922" s="14">
        <f t="shared" si="313"/>
        <v>42433.338749999995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>
        <f t="shared" si="311"/>
        <v>0</v>
      </c>
      <c r="Q3923" s="10" t="s">
        <v>8312</v>
      </c>
      <c r="R3923" t="s">
        <v>8313</v>
      </c>
      <c r="S3923" s="14">
        <f t="shared" si="312"/>
        <v>41926.542303240742</v>
      </c>
      <c r="T3923" s="14">
        <f t="shared" si="313"/>
        <v>42228.151701388888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>
        <f t="shared" si="311"/>
        <v>10.17</v>
      </c>
      <c r="Q3924" s="10" t="s">
        <v>8312</v>
      </c>
      <c r="R3924" t="s">
        <v>8313</v>
      </c>
      <c r="S3924" s="14">
        <f t="shared" si="312"/>
        <v>42020.768634259264</v>
      </c>
      <c r="T3924" s="14">
        <f t="shared" si="313"/>
        <v>42415.168564814812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>
        <f t="shared" si="311"/>
        <v>81.41</v>
      </c>
      <c r="Q3925" s="10" t="s">
        <v>8312</v>
      </c>
      <c r="R3925" t="s">
        <v>8313</v>
      </c>
      <c r="S3925" s="14">
        <f t="shared" si="312"/>
        <v>42075.979988425926</v>
      </c>
      <c r="T3925" s="14">
        <f t="shared" si="313"/>
        <v>42538.968310185184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>
        <f t="shared" si="311"/>
        <v>57.25</v>
      </c>
      <c r="Q3926" s="10" t="s">
        <v>8312</v>
      </c>
      <c r="R3926" t="s">
        <v>8313</v>
      </c>
      <c r="S3926" s="14">
        <f t="shared" si="312"/>
        <v>41786.959745370368</v>
      </c>
      <c r="T3926" s="14">
        <f t="shared" si="313"/>
        <v>42233.671747685185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>
        <f t="shared" si="311"/>
        <v>5</v>
      </c>
      <c r="Q3927" s="10" t="s">
        <v>8312</v>
      </c>
      <c r="R3927" t="s">
        <v>8313</v>
      </c>
      <c r="S3927" s="14">
        <f t="shared" si="312"/>
        <v>41820.870821759258</v>
      </c>
      <c r="T3927" s="14">
        <f t="shared" si="313"/>
        <v>42221.656782407401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>
        <f t="shared" si="311"/>
        <v>15</v>
      </c>
      <c r="Q3928" s="10" t="s">
        <v>8312</v>
      </c>
      <c r="R3928" t="s">
        <v>8313</v>
      </c>
      <c r="S3928" s="14">
        <f t="shared" si="312"/>
        <v>41970.085046296299</v>
      </c>
      <c r="T3928" s="14">
        <f t="shared" si="313"/>
        <v>42675.262962962966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>
        <f t="shared" si="311"/>
        <v>12.5</v>
      </c>
      <c r="Q3929" s="10" t="s">
        <v>8312</v>
      </c>
      <c r="R3929" t="s">
        <v>8313</v>
      </c>
      <c r="S3929" s="14">
        <f t="shared" si="312"/>
        <v>41830.267407407409</v>
      </c>
      <c r="T3929" s="14">
        <f t="shared" si="313"/>
        <v>42534.631481481483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>
        <f t="shared" si="311"/>
        <v>93</v>
      </c>
      <c r="Q3930" s="10" t="s">
        <v>8312</v>
      </c>
      <c r="R3930" t="s">
        <v>8313</v>
      </c>
      <c r="S3930" s="14">
        <f t="shared" si="312"/>
        <v>42265.683182870373</v>
      </c>
      <c r="T3930" s="14">
        <f t="shared" si="313"/>
        <v>42151.905717592599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11"/>
        <v>32.36</v>
      </c>
      <c r="Q3931" s="10" t="s">
        <v>8312</v>
      </c>
      <c r="R3931" t="s">
        <v>8313</v>
      </c>
      <c r="S3931" s="14">
        <f t="shared" si="312"/>
        <v>42601.827141203699</v>
      </c>
      <c r="T3931" s="14">
        <f t="shared" si="313"/>
        <v>41915.400219907409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>
        <f t="shared" si="311"/>
        <v>0</v>
      </c>
      <c r="Q3932" s="10" t="s">
        <v>8312</v>
      </c>
      <c r="R3932" t="s">
        <v>8313</v>
      </c>
      <c r="S3932" s="14">
        <f t="shared" si="312"/>
        <v>42433.338749999995</v>
      </c>
      <c r="T3932" s="14">
        <f t="shared" si="313"/>
        <v>41961.492488425924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>
        <f t="shared" si="311"/>
        <v>0</v>
      </c>
      <c r="Q3933" s="10" t="s">
        <v>8312</v>
      </c>
      <c r="R3933" t="s">
        <v>8313</v>
      </c>
      <c r="S3933" s="14">
        <f t="shared" si="312"/>
        <v>42228.151701388888</v>
      </c>
      <c r="T3933" s="14">
        <f t="shared" si="313"/>
        <v>41940.587233796294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</v>
      </c>
      <c r="Q3934" s="10" t="s">
        <v>8312</v>
      </c>
      <c r="R3934" t="s">
        <v>8313</v>
      </c>
      <c r="S3934" s="14">
        <f t="shared" si="312"/>
        <v>42415.168564814812</v>
      </c>
      <c r="T3934" s="14">
        <f t="shared" si="313"/>
        <v>42111.904097222221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11"/>
        <v>91.83</v>
      </c>
      <c r="Q3935" s="10" t="s">
        <v>8312</v>
      </c>
      <c r="R3935" t="s">
        <v>8313</v>
      </c>
      <c r="S3935" s="14">
        <f t="shared" si="312"/>
        <v>42538.968310185184</v>
      </c>
      <c r="T3935" s="14">
        <f t="shared" si="313"/>
        <v>42279.778564814813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11"/>
        <v>45.83</v>
      </c>
      <c r="Q3936" s="10" t="s">
        <v>8312</v>
      </c>
      <c r="R3936" t="s">
        <v>8313</v>
      </c>
      <c r="S3936" s="14">
        <f t="shared" si="312"/>
        <v>42233.671747685185</v>
      </c>
      <c r="T3936" s="14">
        <f t="shared" si="313"/>
        <v>42213.662905092591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11"/>
        <v>57.17</v>
      </c>
      <c r="Q3937" s="10" t="s">
        <v>8312</v>
      </c>
      <c r="R3937" t="s">
        <v>8313</v>
      </c>
      <c r="S3937" s="14">
        <f t="shared" si="312"/>
        <v>42221.656782407401</v>
      </c>
      <c r="T3937" s="14">
        <f t="shared" si="313"/>
        <v>42109.801712962959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>
        <f t="shared" si="311"/>
        <v>0</v>
      </c>
      <c r="Q3938" s="10" t="s">
        <v>8312</v>
      </c>
      <c r="R3938" t="s">
        <v>8313</v>
      </c>
      <c r="S3938" s="14">
        <f t="shared" si="312"/>
        <v>42675.262962962966</v>
      </c>
      <c r="T3938" s="14">
        <f t="shared" si="313"/>
        <v>42031.833587962959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11"/>
        <v>248.5</v>
      </c>
      <c r="Q3939" s="10" t="s">
        <v>8312</v>
      </c>
      <c r="R3939" t="s">
        <v>8313</v>
      </c>
      <c r="S3939" s="14">
        <f t="shared" si="312"/>
        <v>42534.631481481483</v>
      </c>
      <c r="T3939" s="14">
        <f t="shared" si="313"/>
        <v>42615.142870370371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11"/>
        <v>79.400000000000006</v>
      </c>
      <c r="Q3940" s="10" t="s">
        <v>8312</v>
      </c>
      <c r="R3940" t="s">
        <v>8313</v>
      </c>
      <c r="S3940" s="14">
        <f t="shared" si="312"/>
        <v>42151.905717592599</v>
      </c>
      <c r="T3940" s="14">
        <f t="shared" si="313"/>
        <v>41829.325497685182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11"/>
        <v>5</v>
      </c>
      <c r="Q3941" s="10" t="s">
        <v>8312</v>
      </c>
      <c r="R3941" t="s">
        <v>8313</v>
      </c>
      <c r="S3941" s="14">
        <f t="shared" si="312"/>
        <v>41915.400219907409</v>
      </c>
      <c r="T3941" s="14">
        <f t="shared" si="313"/>
        <v>42016.120613425926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11"/>
        <v>5.5</v>
      </c>
      <c r="Q3942" s="10" t="s">
        <v>8312</v>
      </c>
      <c r="R3942" t="s">
        <v>8313</v>
      </c>
      <c r="S3942" s="14">
        <f t="shared" si="312"/>
        <v>41961.492488425924</v>
      </c>
      <c r="T3942" s="14">
        <f t="shared" si="313"/>
        <v>42439.702314814815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11"/>
        <v>25</v>
      </c>
      <c r="Q3943" s="10" t="s">
        <v>8312</v>
      </c>
      <c r="R3943" t="s">
        <v>8313</v>
      </c>
      <c r="S3943" s="14">
        <f t="shared" si="312"/>
        <v>41940.587233796294</v>
      </c>
      <c r="T3943" s="14">
        <f t="shared" si="313"/>
        <v>42433.825717592597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>
        <f t="shared" si="311"/>
        <v>0</v>
      </c>
      <c r="Q3944" s="10" t="s">
        <v>8312</v>
      </c>
      <c r="R3944" t="s">
        <v>8313</v>
      </c>
      <c r="S3944" s="14">
        <f t="shared" si="312"/>
        <v>42111.904097222221</v>
      </c>
      <c r="T3944" s="14">
        <f t="shared" si="313"/>
        <v>42243.790393518517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11"/>
        <v>137.08000000000001</v>
      </c>
      <c r="Q3945" s="10" t="s">
        <v>8312</v>
      </c>
      <c r="R3945" t="s">
        <v>8313</v>
      </c>
      <c r="S3945" s="14">
        <f t="shared" si="312"/>
        <v>42279.778564814813</v>
      </c>
      <c r="T3945" s="14">
        <f t="shared" si="313"/>
        <v>42550.048449074078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>
        <f t="shared" si="311"/>
        <v>0</v>
      </c>
      <c r="Q3946" s="10" t="s">
        <v>8312</v>
      </c>
      <c r="R3946" t="s">
        <v>8313</v>
      </c>
      <c r="S3946" s="14">
        <f t="shared" si="312"/>
        <v>42213.662905092591</v>
      </c>
      <c r="T3946" s="14">
        <f t="shared" si="313"/>
        <v>41774.651203703703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11"/>
        <v>5</v>
      </c>
      <c r="Q3947" s="10" t="s">
        <v>8312</v>
      </c>
      <c r="R3947" t="s">
        <v>8313</v>
      </c>
      <c r="S3947" s="14">
        <f t="shared" si="312"/>
        <v>42109.801712962959</v>
      </c>
      <c r="T3947" s="14">
        <f t="shared" si="313"/>
        <v>42306.848854166667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11"/>
        <v>39</v>
      </c>
      <c r="Q3948" s="10" t="s">
        <v>8312</v>
      </c>
      <c r="R3948" t="s">
        <v>8313</v>
      </c>
      <c r="S3948" s="14">
        <f t="shared" si="312"/>
        <v>42031.833587962959</v>
      </c>
      <c r="T3948" s="14">
        <f t="shared" si="313"/>
        <v>42457.932025462964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11"/>
        <v>50.5</v>
      </c>
      <c r="Q3949" s="10" t="s">
        <v>8312</v>
      </c>
      <c r="R3949" t="s">
        <v>8313</v>
      </c>
      <c r="S3949" s="14">
        <f t="shared" si="312"/>
        <v>42615.142870370371</v>
      </c>
      <c r="T3949" s="14">
        <f t="shared" si="313"/>
        <v>42513.976319444439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>
        <f t="shared" si="311"/>
        <v>0</v>
      </c>
      <c r="Q3950" s="10" t="s">
        <v>8312</v>
      </c>
      <c r="R3950" t="s">
        <v>8313</v>
      </c>
      <c r="S3950" s="14">
        <f t="shared" si="312"/>
        <v>41829.325497685182</v>
      </c>
      <c r="T3950" s="14">
        <f t="shared" si="313"/>
        <v>41816.950370370374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 s="10" t="s">
        <v>8312</v>
      </c>
      <c r="R3951" t="s">
        <v>8313</v>
      </c>
      <c r="S3951" s="14">
        <f t="shared" si="312"/>
        <v>42016.120613425926</v>
      </c>
      <c r="T3951" s="14">
        <f t="shared" si="313"/>
        <v>41880.788842592592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11"/>
        <v>25</v>
      </c>
      <c r="Q3952" s="10" t="s">
        <v>8312</v>
      </c>
      <c r="R3952" t="s">
        <v>8313</v>
      </c>
      <c r="S3952" s="14">
        <f t="shared" si="312"/>
        <v>42439.702314814815</v>
      </c>
      <c r="T3952" s="14">
        <f t="shared" si="313"/>
        <v>42342.845555555556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 s="10" t="s">
        <v>8312</v>
      </c>
      <c r="R3953" t="s">
        <v>8313</v>
      </c>
      <c r="S3953" s="14">
        <f t="shared" si="312"/>
        <v>42433.825717592597</v>
      </c>
      <c r="T3953" s="14">
        <f t="shared" si="313"/>
        <v>41745.891319444447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11"/>
        <v>25</v>
      </c>
      <c r="Q3954" s="10" t="s">
        <v>8312</v>
      </c>
      <c r="R3954" t="s">
        <v>8313</v>
      </c>
      <c r="S3954" s="14">
        <f t="shared" si="312"/>
        <v>42243.790393518517</v>
      </c>
      <c r="T3954" s="14">
        <f t="shared" si="313"/>
        <v>42311.621458333335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>
        <f t="shared" si="311"/>
        <v>0</v>
      </c>
      <c r="Q3955" s="10" t="s">
        <v>8312</v>
      </c>
      <c r="R3955" t="s">
        <v>8313</v>
      </c>
      <c r="S3955" s="14">
        <f t="shared" si="312"/>
        <v>42550.048449074078</v>
      </c>
      <c r="T3955" s="14">
        <f t="shared" si="313"/>
        <v>42296.154131944444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>
        <f t="shared" si="311"/>
        <v>0</v>
      </c>
      <c r="Q3956" s="10" t="s">
        <v>8312</v>
      </c>
      <c r="R3956" t="s">
        <v>8313</v>
      </c>
      <c r="S3956" s="14">
        <f t="shared" si="312"/>
        <v>41774.651203703703</v>
      </c>
      <c r="T3956" s="14">
        <f t="shared" si="313"/>
        <v>42053.722060185188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11"/>
        <v>53.13</v>
      </c>
      <c r="Q3957" s="10" t="s">
        <v>8312</v>
      </c>
      <c r="R3957" t="s">
        <v>8313</v>
      </c>
      <c r="S3957" s="14">
        <f t="shared" si="312"/>
        <v>42306.848854166667</v>
      </c>
      <c r="T3957" s="14">
        <f t="shared" si="313"/>
        <v>42414.235879629632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>
        <f t="shared" si="311"/>
        <v>0</v>
      </c>
      <c r="Q3958" s="10" t="s">
        <v>8312</v>
      </c>
      <c r="R3958" t="s">
        <v>8313</v>
      </c>
      <c r="S3958" s="14">
        <f t="shared" si="312"/>
        <v>42457.932025462964</v>
      </c>
      <c r="T3958" s="14">
        <f t="shared" si="313"/>
        <v>41801.711550925924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11"/>
        <v>7</v>
      </c>
      <c r="Q3959" s="10" t="s">
        <v>8312</v>
      </c>
      <c r="R3959" t="s">
        <v>8313</v>
      </c>
      <c r="S3959" s="14">
        <f t="shared" si="312"/>
        <v>42513.976319444439</v>
      </c>
      <c r="T3959" s="14">
        <f t="shared" si="313"/>
        <v>42770.290590277778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11"/>
        <v>40.06</v>
      </c>
      <c r="Q3960" s="10" t="s">
        <v>8312</v>
      </c>
      <c r="R3960" t="s">
        <v>8313</v>
      </c>
      <c r="S3960" s="14">
        <f t="shared" si="312"/>
        <v>41816.950370370374</v>
      </c>
      <c r="T3960" s="14">
        <f t="shared" si="313"/>
        <v>42452.815659722226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11"/>
        <v>24.33</v>
      </c>
      <c r="Q3961" s="10" t="s">
        <v>8312</v>
      </c>
      <c r="R3961" t="s">
        <v>8313</v>
      </c>
      <c r="S3961" s="14">
        <f t="shared" si="312"/>
        <v>41880.788842592592</v>
      </c>
      <c r="T3961" s="14">
        <f t="shared" si="313"/>
        <v>42601.854699074072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11"/>
        <v>11.25</v>
      </c>
      <c r="Q3962" s="10" t="s">
        <v>8312</v>
      </c>
      <c r="R3962" t="s">
        <v>8313</v>
      </c>
      <c r="S3962" s="14">
        <f t="shared" si="312"/>
        <v>42342.845555555556</v>
      </c>
      <c r="T3962" s="14">
        <f t="shared" si="313"/>
        <v>42447.863553240735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11"/>
        <v>10.5</v>
      </c>
      <c r="Q3963" s="10" t="s">
        <v>8312</v>
      </c>
      <c r="R3963" t="s">
        <v>8313</v>
      </c>
      <c r="S3963" s="14">
        <f t="shared" si="312"/>
        <v>41745.891319444447</v>
      </c>
      <c r="T3963" s="14">
        <f t="shared" si="313"/>
        <v>41811.536180555559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11"/>
        <v>15</v>
      </c>
      <c r="Q3964" s="10" t="s">
        <v>8312</v>
      </c>
      <c r="R3964" t="s">
        <v>8313</v>
      </c>
      <c r="S3964" s="14">
        <f t="shared" si="312"/>
        <v>42311.621458333335</v>
      </c>
      <c r="T3964" s="14">
        <f t="shared" si="313"/>
        <v>41981.067523148144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>
        <f t="shared" si="311"/>
        <v>0</v>
      </c>
      <c r="Q3965" s="10" t="s">
        <v>8312</v>
      </c>
      <c r="R3965" t="s">
        <v>8313</v>
      </c>
      <c r="S3965" s="14">
        <f t="shared" si="312"/>
        <v>42296.154131944444</v>
      </c>
      <c r="T3965" s="14">
        <f t="shared" si="313"/>
        <v>42469.68414351852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11"/>
        <v>42</v>
      </c>
      <c r="Q3966" s="10" t="s">
        <v>8312</v>
      </c>
      <c r="R3966" t="s">
        <v>8313</v>
      </c>
      <c r="S3966" s="14">
        <f t="shared" si="312"/>
        <v>42053.722060185188</v>
      </c>
      <c r="T3966" s="14">
        <f t="shared" si="313"/>
        <v>42493.546851851846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11"/>
        <v>71.25</v>
      </c>
      <c r="Q3967" s="10" t="s">
        <v>8312</v>
      </c>
      <c r="R3967" t="s">
        <v>8313</v>
      </c>
      <c r="S3967" s="14">
        <f t="shared" si="312"/>
        <v>42414.235879629632</v>
      </c>
      <c r="T3967" s="14">
        <f t="shared" si="313"/>
        <v>42534.866875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11"/>
        <v>22.5</v>
      </c>
      <c r="Q3968" s="10" t="s">
        <v>8312</v>
      </c>
      <c r="R3968" t="s">
        <v>8313</v>
      </c>
      <c r="S3968" s="14">
        <f t="shared" si="312"/>
        <v>41801.711550925924</v>
      </c>
      <c r="T3968" s="14">
        <f t="shared" si="313"/>
        <v>41830.858344907407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11"/>
        <v>41</v>
      </c>
      <c r="Q3969" s="10" t="s">
        <v>8312</v>
      </c>
      <c r="R3969" t="s">
        <v>8313</v>
      </c>
      <c r="S3969" s="14">
        <f t="shared" si="312"/>
        <v>42770.290590277778</v>
      </c>
      <c r="T3969" s="14">
        <f t="shared" si="313"/>
        <v>42543.788564814815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0"/>
        <v>11</v>
      </c>
      <c r="P3970">
        <f t="shared" si="311"/>
        <v>47.91</v>
      </c>
      <c r="Q3970" s="10" t="s">
        <v>8312</v>
      </c>
      <c r="R3970" t="s">
        <v>8313</v>
      </c>
      <c r="S3970" s="14">
        <f t="shared" si="312"/>
        <v>42452.815659722226</v>
      </c>
      <c r="T3970" s="14">
        <f t="shared" si="313"/>
        <v>41975.642974537041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0" t="s">
        <v>8312</v>
      </c>
      <c r="R3971" t="s">
        <v>8313</v>
      </c>
      <c r="S3971" s="14">
        <f t="shared" si="312"/>
        <v>42601.854699074072</v>
      </c>
      <c r="T3971" s="14">
        <f t="shared" si="313"/>
        <v>42069.903437500005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ref="O3972:O4035" si="315">ROUND(E3972/D3972*100,0)</f>
        <v>0</v>
      </c>
      <c r="P3972">
        <f t="shared" ref="P3972:P4035" si="316">IFERROR(ROUND(E3972/L3972,2),0)</f>
        <v>5.5</v>
      </c>
      <c r="Q3972" s="10" t="s">
        <v>8312</v>
      </c>
      <c r="R3972" t="s">
        <v>8313</v>
      </c>
      <c r="S3972" s="14">
        <f t="shared" ref="S3972:S4035" si="317">(((J3972/60)/60)/24)+DATE(1970,1,1)</f>
        <v>42447.863553240735</v>
      </c>
      <c r="T3972" s="14">
        <f t="shared" ref="T3972:T4035" si="318">(((J3982/60)/60)/24)+DATE(1970,1,1)</f>
        <v>41795.598923611113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5"/>
        <v>1</v>
      </c>
      <c r="P3973">
        <f t="shared" si="316"/>
        <v>22.67</v>
      </c>
      <c r="Q3973" s="10" t="s">
        <v>8312</v>
      </c>
      <c r="R3973" t="s">
        <v>8313</v>
      </c>
      <c r="S3973" s="14">
        <f t="shared" si="317"/>
        <v>41811.536180555559</v>
      </c>
      <c r="T3973" s="14">
        <f t="shared" si="318"/>
        <v>42508.179965277777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5"/>
        <v>21</v>
      </c>
      <c r="P3974">
        <f t="shared" si="316"/>
        <v>26.38</v>
      </c>
      <c r="Q3974" s="10" t="s">
        <v>8312</v>
      </c>
      <c r="R3974" t="s">
        <v>8313</v>
      </c>
      <c r="S3974" s="14">
        <f t="shared" si="317"/>
        <v>41981.067523148144</v>
      </c>
      <c r="T3974" s="14">
        <f t="shared" si="318"/>
        <v>42132.809953703705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5"/>
        <v>78</v>
      </c>
      <c r="P3975">
        <f t="shared" si="316"/>
        <v>105.54</v>
      </c>
      <c r="Q3975" s="10" t="s">
        <v>8312</v>
      </c>
      <c r="R3975" t="s">
        <v>8313</v>
      </c>
      <c r="S3975" s="14">
        <f t="shared" si="317"/>
        <v>42469.68414351852</v>
      </c>
      <c r="T3975" s="14">
        <f t="shared" si="318"/>
        <v>41747.86986111111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5"/>
        <v>32</v>
      </c>
      <c r="P3976">
        <f t="shared" si="316"/>
        <v>29.09</v>
      </c>
      <c r="Q3976" s="10" t="s">
        <v>8312</v>
      </c>
      <c r="R3976" t="s">
        <v>8313</v>
      </c>
      <c r="S3976" s="14">
        <f t="shared" si="317"/>
        <v>42493.546851851846</v>
      </c>
      <c r="T3976" s="14">
        <f t="shared" si="318"/>
        <v>41920.963472222218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5"/>
        <v>0</v>
      </c>
      <c r="P3977">
        <f t="shared" si="316"/>
        <v>0</v>
      </c>
      <c r="Q3977" s="10" t="s">
        <v>8312</v>
      </c>
      <c r="R3977" t="s">
        <v>8313</v>
      </c>
      <c r="S3977" s="14">
        <f t="shared" si="317"/>
        <v>42534.866875</v>
      </c>
      <c r="T3977" s="14">
        <f t="shared" si="318"/>
        <v>42399.707407407404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5"/>
        <v>48</v>
      </c>
      <c r="P3978">
        <f t="shared" si="316"/>
        <v>62</v>
      </c>
      <c r="Q3978" s="10" t="s">
        <v>8312</v>
      </c>
      <c r="R3978" t="s">
        <v>8313</v>
      </c>
      <c r="S3978" s="14">
        <f t="shared" si="317"/>
        <v>41830.858344907407</v>
      </c>
      <c r="T3978" s="14">
        <f t="shared" si="318"/>
        <v>42467.548541666663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>
        <f t="shared" si="316"/>
        <v>217.5</v>
      </c>
      <c r="Q3979" s="10" t="s">
        <v>8312</v>
      </c>
      <c r="R3979" t="s">
        <v>8313</v>
      </c>
      <c r="S3979" s="14">
        <f t="shared" si="317"/>
        <v>42543.788564814815</v>
      </c>
      <c r="T3979" s="14">
        <f t="shared" si="318"/>
        <v>41765.92465277778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>
        <f t="shared" si="316"/>
        <v>26.75</v>
      </c>
      <c r="Q3980" s="10" t="s">
        <v>8312</v>
      </c>
      <c r="R3980" t="s">
        <v>8313</v>
      </c>
      <c r="S3980" s="14">
        <f t="shared" si="317"/>
        <v>41975.642974537041</v>
      </c>
      <c r="T3980" s="14">
        <f t="shared" si="318"/>
        <v>42230.08116898148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5"/>
        <v>2</v>
      </c>
      <c r="P3981">
        <f t="shared" si="316"/>
        <v>18.329999999999998</v>
      </c>
      <c r="Q3981" s="10" t="s">
        <v>8312</v>
      </c>
      <c r="R3981" t="s">
        <v>8313</v>
      </c>
      <c r="S3981" s="14">
        <f t="shared" si="317"/>
        <v>42069.903437500005</v>
      </c>
      <c r="T3981" s="14">
        <f t="shared" si="318"/>
        <v>42286.749780092592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>
        <f t="shared" si="316"/>
        <v>64.290000000000006</v>
      </c>
      <c r="Q3982" s="10" t="s">
        <v>8312</v>
      </c>
      <c r="R3982" t="s">
        <v>8313</v>
      </c>
      <c r="S3982" s="14">
        <f t="shared" si="317"/>
        <v>41795.598923611113</v>
      </c>
      <c r="T3982" s="14">
        <f t="shared" si="318"/>
        <v>42401.672372685185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>
        <f t="shared" si="316"/>
        <v>175</v>
      </c>
      <c r="Q3983" s="10" t="s">
        <v>8312</v>
      </c>
      <c r="R3983" t="s">
        <v>8313</v>
      </c>
      <c r="S3983" s="14">
        <f t="shared" si="317"/>
        <v>42508.179965277777</v>
      </c>
      <c r="T3983" s="14">
        <f t="shared" si="318"/>
        <v>42125.644467592589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5"/>
        <v>20</v>
      </c>
      <c r="P3984">
        <f t="shared" si="316"/>
        <v>34</v>
      </c>
      <c r="Q3984" s="10" t="s">
        <v>8312</v>
      </c>
      <c r="R3984" t="s">
        <v>8313</v>
      </c>
      <c r="S3984" s="14">
        <f t="shared" si="317"/>
        <v>42132.809953703705</v>
      </c>
      <c r="T3984" s="14">
        <f t="shared" si="318"/>
        <v>42289.94049768518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>
        <f t="shared" si="316"/>
        <v>84.28</v>
      </c>
      <c r="Q3985" s="10" t="s">
        <v>8312</v>
      </c>
      <c r="R3985" t="s">
        <v>8313</v>
      </c>
      <c r="S3985" s="14">
        <f t="shared" si="317"/>
        <v>41747.86986111111</v>
      </c>
      <c r="T3985" s="14">
        <f t="shared" si="318"/>
        <v>42107.864722222221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5"/>
        <v>6</v>
      </c>
      <c r="P3986">
        <f t="shared" si="316"/>
        <v>9.5</v>
      </c>
      <c r="Q3986" s="10" t="s">
        <v>8312</v>
      </c>
      <c r="R3986" t="s">
        <v>8313</v>
      </c>
      <c r="S3986" s="14">
        <f t="shared" si="317"/>
        <v>41920.963472222218</v>
      </c>
      <c r="T3986" s="14">
        <f t="shared" si="318"/>
        <v>41809.389930555553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>
        <f t="shared" si="316"/>
        <v>33.74</v>
      </c>
      <c r="Q3987" s="10" t="s">
        <v>8312</v>
      </c>
      <c r="R3987" t="s">
        <v>8313</v>
      </c>
      <c r="S3987" s="14">
        <f t="shared" si="317"/>
        <v>42399.707407407404</v>
      </c>
      <c r="T3987" s="14">
        <f t="shared" si="318"/>
        <v>42019.683761574073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5"/>
        <v>10</v>
      </c>
      <c r="P3988">
        <f t="shared" si="316"/>
        <v>37.54</v>
      </c>
      <c r="Q3988" s="10" t="s">
        <v>8312</v>
      </c>
      <c r="R3988" t="s">
        <v>8313</v>
      </c>
      <c r="S3988" s="14">
        <f t="shared" si="317"/>
        <v>42467.548541666663</v>
      </c>
      <c r="T3988" s="14">
        <f t="shared" si="318"/>
        <v>41950.26694444444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5"/>
        <v>38</v>
      </c>
      <c r="P3989">
        <f t="shared" si="316"/>
        <v>11.62</v>
      </c>
      <c r="Q3989" s="10" t="s">
        <v>8312</v>
      </c>
      <c r="R3989" t="s">
        <v>8313</v>
      </c>
      <c r="S3989" s="14">
        <f t="shared" si="317"/>
        <v>41765.92465277778</v>
      </c>
      <c r="T3989" s="14">
        <f t="shared" si="318"/>
        <v>42069.391446759255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>
        <f t="shared" si="316"/>
        <v>8</v>
      </c>
      <c r="Q3990" s="10" t="s">
        <v>8312</v>
      </c>
      <c r="R3990" t="s">
        <v>8313</v>
      </c>
      <c r="S3990" s="14">
        <f t="shared" si="317"/>
        <v>42230.08116898148</v>
      </c>
      <c r="T3990" s="14">
        <f t="shared" si="318"/>
        <v>42061.963263888887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>
        <f t="shared" si="316"/>
        <v>0</v>
      </c>
      <c r="Q3991" s="10" t="s">
        <v>8312</v>
      </c>
      <c r="R3991" t="s">
        <v>8313</v>
      </c>
      <c r="S3991" s="14">
        <f t="shared" si="317"/>
        <v>42286.749780092592</v>
      </c>
      <c r="T3991" s="14">
        <f t="shared" si="318"/>
        <v>41842.828680555554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5"/>
        <v>4</v>
      </c>
      <c r="P3992">
        <f t="shared" si="316"/>
        <v>23</v>
      </c>
      <c r="Q3992" s="10" t="s">
        <v>8312</v>
      </c>
      <c r="R3992" t="s">
        <v>8313</v>
      </c>
      <c r="S3992" s="14">
        <f t="shared" si="317"/>
        <v>42401.672372685185</v>
      </c>
      <c r="T3992" s="14">
        <f t="shared" si="318"/>
        <v>42437.64534722222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>
        <f t="shared" si="316"/>
        <v>100</v>
      </c>
      <c r="Q3993" s="10" t="s">
        <v>8312</v>
      </c>
      <c r="R3993" t="s">
        <v>8313</v>
      </c>
      <c r="S3993" s="14">
        <f t="shared" si="317"/>
        <v>42125.644467592589</v>
      </c>
      <c r="T3993" s="14">
        <f t="shared" si="318"/>
        <v>42775.964212962965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>
        <f t="shared" si="316"/>
        <v>60.11</v>
      </c>
      <c r="Q3994" s="10" t="s">
        <v>8312</v>
      </c>
      <c r="R3994" t="s">
        <v>8313</v>
      </c>
      <c r="S3994" s="14">
        <f t="shared" si="317"/>
        <v>42289.94049768518</v>
      </c>
      <c r="T3994" s="14">
        <f t="shared" si="318"/>
        <v>41879.043530092589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>
        <f t="shared" si="316"/>
        <v>3</v>
      </c>
      <c r="Q3995" s="10" t="s">
        <v>8312</v>
      </c>
      <c r="R3995" t="s">
        <v>8313</v>
      </c>
      <c r="S3995" s="14">
        <f t="shared" si="317"/>
        <v>42107.864722222221</v>
      </c>
      <c r="T3995" s="14">
        <f t="shared" si="318"/>
        <v>42020.587349537032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>
        <f t="shared" si="316"/>
        <v>5</v>
      </c>
      <c r="Q3996" s="10" t="s">
        <v>8312</v>
      </c>
      <c r="R3996" t="s">
        <v>8313</v>
      </c>
      <c r="S3996" s="14">
        <f t="shared" si="317"/>
        <v>41809.389930555553</v>
      </c>
      <c r="T3996" s="14">
        <f t="shared" si="318"/>
        <v>41890.16269675926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5"/>
        <v>35</v>
      </c>
      <c r="P3997">
        <f t="shared" si="316"/>
        <v>17.5</v>
      </c>
      <c r="Q3997" s="10" t="s">
        <v>8312</v>
      </c>
      <c r="R3997" t="s">
        <v>8313</v>
      </c>
      <c r="S3997" s="14">
        <f t="shared" si="317"/>
        <v>42019.683761574073</v>
      </c>
      <c r="T3997" s="14">
        <f t="shared" si="318"/>
        <v>41872.807696759257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>
        <f t="shared" si="316"/>
        <v>29.24</v>
      </c>
      <c r="Q3998" s="10" t="s">
        <v>8312</v>
      </c>
      <c r="R3998" t="s">
        <v>8313</v>
      </c>
      <c r="S3998" s="14">
        <f t="shared" si="317"/>
        <v>41950.26694444444</v>
      </c>
      <c r="T3998" s="14">
        <f t="shared" si="318"/>
        <v>42391.772997685184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>
        <f t="shared" si="316"/>
        <v>0</v>
      </c>
      <c r="Q3999" s="10" t="s">
        <v>8312</v>
      </c>
      <c r="R3999" t="s">
        <v>8313</v>
      </c>
      <c r="S3999" s="14">
        <f t="shared" si="317"/>
        <v>42069.391446759255</v>
      </c>
      <c r="T3999" s="14">
        <f t="shared" si="318"/>
        <v>41848.772928240738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>
        <f t="shared" si="316"/>
        <v>59.58</v>
      </c>
      <c r="Q4000" s="10" t="s">
        <v>8312</v>
      </c>
      <c r="R4000" t="s">
        <v>8313</v>
      </c>
      <c r="S4000" s="14">
        <f t="shared" si="317"/>
        <v>42061.963263888887</v>
      </c>
      <c r="T4000" s="14">
        <f t="shared" si="318"/>
        <v>42177.964201388888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>
        <f t="shared" si="316"/>
        <v>82.57</v>
      </c>
      <c r="Q4001" s="10" t="s">
        <v>8312</v>
      </c>
      <c r="R4001" t="s">
        <v>8313</v>
      </c>
      <c r="S4001" s="14">
        <f t="shared" si="317"/>
        <v>41842.828680555554</v>
      </c>
      <c r="T4001" s="14">
        <f t="shared" si="318"/>
        <v>41851.700925925928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>
        <f t="shared" si="316"/>
        <v>10</v>
      </c>
      <c r="Q4002" s="10" t="s">
        <v>8312</v>
      </c>
      <c r="R4002" t="s">
        <v>8313</v>
      </c>
      <c r="S4002" s="14">
        <f t="shared" si="317"/>
        <v>42437.64534722222</v>
      </c>
      <c r="T4002" s="14">
        <f t="shared" si="318"/>
        <v>41921.770439814813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>
        <f t="shared" si="316"/>
        <v>32.36</v>
      </c>
      <c r="Q4003" s="10" t="s">
        <v>8312</v>
      </c>
      <c r="R4003" t="s">
        <v>8313</v>
      </c>
      <c r="S4003" s="14">
        <f t="shared" si="317"/>
        <v>42775.964212962965</v>
      </c>
      <c r="T4003" s="14">
        <f t="shared" si="318"/>
        <v>42002.54488425926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>
        <f t="shared" si="316"/>
        <v>5.75</v>
      </c>
      <c r="Q4004" s="10" t="s">
        <v>8312</v>
      </c>
      <c r="R4004" t="s">
        <v>8313</v>
      </c>
      <c r="S4004" s="14">
        <f t="shared" si="317"/>
        <v>41879.043530092589</v>
      </c>
      <c r="T4004" s="14">
        <f t="shared" si="318"/>
        <v>42096.544548611113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>
        <f t="shared" si="316"/>
        <v>100.5</v>
      </c>
      <c r="Q4005" s="10" t="s">
        <v>8312</v>
      </c>
      <c r="R4005" t="s">
        <v>8313</v>
      </c>
      <c r="S4005" s="14">
        <f t="shared" si="317"/>
        <v>42020.587349537032</v>
      </c>
      <c r="T4005" s="14">
        <f t="shared" si="318"/>
        <v>42021.301192129627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1</v>
      </c>
      <c r="Q4006" s="10" t="s">
        <v>8312</v>
      </c>
      <c r="R4006" t="s">
        <v>8313</v>
      </c>
      <c r="S4006" s="14">
        <f t="shared" si="317"/>
        <v>41890.16269675926</v>
      </c>
      <c r="T4006" s="14">
        <f t="shared" si="318"/>
        <v>42419.246168981481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>
        <f t="shared" si="316"/>
        <v>20</v>
      </c>
      <c r="Q4007" s="10" t="s">
        <v>8312</v>
      </c>
      <c r="R4007" t="s">
        <v>8313</v>
      </c>
      <c r="S4007" s="14">
        <f t="shared" si="317"/>
        <v>41872.807696759257</v>
      </c>
      <c r="T4007" s="14">
        <f t="shared" si="318"/>
        <v>42174.780821759254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6"/>
        <v>2</v>
      </c>
      <c r="Q4008" s="10" t="s">
        <v>8312</v>
      </c>
      <c r="R4008" t="s">
        <v>8313</v>
      </c>
      <c r="S4008" s="14">
        <f t="shared" si="317"/>
        <v>42391.772997685184</v>
      </c>
      <c r="T4008" s="14">
        <f t="shared" si="318"/>
        <v>41869.872685185182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>
        <f t="shared" si="316"/>
        <v>5</v>
      </c>
      <c r="Q4009" s="10" t="s">
        <v>8312</v>
      </c>
      <c r="R4009" t="s">
        <v>8313</v>
      </c>
      <c r="S4009" s="14">
        <f t="shared" si="317"/>
        <v>41848.772928240738</v>
      </c>
      <c r="T4009" s="14">
        <f t="shared" si="318"/>
        <v>41856.672152777777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>
        <f t="shared" si="316"/>
        <v>15</v>
      </c>
      <c r="Q4010" s="10" t="s">
        <v>8312</v>
      </c>
      <c r="R4010" t="s">
        <v>8313</v>
      </c>
      <c r="S4010" s="14">
        <f t="shared" si="317"/>
        <v>42177.964201388888</v>
      </c>
      <c r="T4010" s="14">
        <f t="shared" si="318"/>
        <v>42620.91097222222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>
        <f t="shared" si="316"/>
        <v>25</v>
      </c>
      <c r="Q4011" s="10" t="s">
        <v>8312</v>
      </c>
      <c r="R4011" t="s">
        <v>8313</v>
      </c>
      <c r="S4011" s="14">
        <f t="shared" si="317"/>
        <v>41851.700925925928</v>
      </c>
      <c r="T4011" s="14">
        <f t="shared" si="318"/>
        <v>42417.675879629634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>
        <f t="shared" si="316"/>
        <v>45.84</v>
      </c>
      <c r="Q4012" s="10" t="s">
        <v>8312</v>
      </c>
      <c r="R4012" t="s">
        <v>8313</v>
      </c>
      <c r="S4012" s="14">
        <f t="shared" si="317"/>
        <v>41921.770439814813</v>
      </c>
      <c r="T4012" s="14">
        <f t="shared" si="318"/>
        <v>42057.190960648149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>
        <f t="shared" si="316"/>
        <v>4.75</v>
      </c>
      <c r="Q4013" s="10" t="s">
        <v>8312</v>
      </c>
      <c r="R4013" t="s">
        <v>8313</v>
      </c>
      <c r="S4013" s="14">
        <f t="shared" si="317"/>
        <v>42002.54488425926</v>
      </c>
      <c r="T4013" s="14">
        <f t="shared" si="318"/>
        <v>41878.911550925928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>
        <f t="shared" si="316"/>
        <v>0</v>
      </c>
      <c r="Q4014" s="10" t="s">
        <v>8312</v>
      </c>
      <c r="R4014" t="s">
        <v>8313</v>
      </c>
      <c r="S4014" s="14">
        <f t="shared" si="317"/>
        <v>42096.544548611113</v>
      </c>
      <c r="T4014" s="14">
        <f t="shared" si="318"/>
        <v>41990.584108796291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>
        <f t="shared" si="316"/>
        <v>13</v>
      </c>
      <c r="Q4015" s="10" t="s">
        <v>8312</v>
      </c>
      <c r="R4015" t="s">
        <v>8313</v>
      </c>
      <c r="S4015" s="14">
        <f t="shared" si="317"/>
        <v>42021.301192129627</v>
      </c>
      <c r="T4015" s="14">
        <f t="shared" si="318"/>
        <v>42408.999571759254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>
        <f t="shared" si="316"/>
        <v>0</v>
      </c>
      <c r="Q4016" s="10" t="s">
        <v>8312</v>
      </c>
      <c r="R4016" t="s">
        <v>8313</v>
      </c>
      <c r="S4016" s="14">
        <f t="shared" si="317"/>
        <v>42419.246168981481</v>
      </c>
      <c r="T4016" s="14">
        <f t="shared" si="318"/>
        <v>42217.670104166667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>
        <f t="shared" si="316"/>
        <v>1</v>
      </c>
      <c r="Q4017" s="10" t="s">
        <v>8312</v>
      </c>
      <c r="R4017" t="s">
        <v>8313</v>
      </c>
      <c r="S4017" s="14">
        <f t="shared" si="317"/>
        <v>42174.780821759254</v>
      </c>
      <c r="T4017" s="14">
        <f t="shared" si="318"/>
        <v>42151.237685185188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>
        <f t="shared" si="316"/>
        <v>10</v>
      </c>
      <c r="Q4018" s="10" t="s">
        <v>8312</v>
      </c>
      <c r="R4018" t="s">
        <v>8313</v>
      </c>
      <c r="S4018" s="14">
        <f t="shared" si="317"/>
        <v>41869.872685185182</v>
      </c>
      <c r="T4018" s="14">
        <f t="shared" si="318"/>
        <v>42282.655543981484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>
        <f t="shared" si="316"/>
        <v>52.5</v>
      </c>
      <c r="Q4019" s="10" t="s">
        <v>8312</v>
      </c>
      <c r="R4019" t="s">
        <v>8313</v>
      </c>
      <c r="S4019" s="14">
        <f t="shared" si="317"/>
        <v>41856.672152777777</v>
      </c>
      <c r="T4019" s="14">
        <f t="shared" si="318"/>
        <v>42768.97084490741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>
        <f t="shared" si="316"/>
        <v>32.5</v>
      </c>
      <c r="Q4020" s="10" t="s">
        <v>8312</v>
      </c>
      <c r="R4020" t="s">
        <v>8313</v>
      </c>
      <c r="S4020" s="14">
        <f t="shared" si="317"/>
        <v>42620.91097222222</v>
      </c>
      <c r="T4020" s="14">
        <f t="shared" si="318"/>
        <v>41765.938657407409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>
        <f t="shared" si="316"/>
        <v>7.25</v>
      </c>
      <c r="Q4021" s="10" t="s">
        <v>8312</v>
      </c>
      <c r="R4021" t="s">
        <v>8313</v>
      </c>
      <c r="S4021" s="14">
        <f t="shared" si="317"/>
        <v>42417.675879629634</v>
      </c>
      <c r="T4021" s="14">
        <f t="shared" si="318"/>
        <v>42322.025115740747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>
        <f t="shared" si="316"/>
        <v>33.33</v>
      </c>
      <c r="Q4022" s="10" t="s">
        <v>8312</v>
      </c>
      <c r="R4022" t="s">
        <v>8313</v>
      </c>
      <c r="S4022" s="14">
        <f t="shared" si="317"/>
        <v>42057.190960648149</v>
      </c>
      <c r="T4022" s="14">
        <f t="shared" si="318"/>
        <v>42374.655081018514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>
        <f t="shared" si="316"/>
        <v>62.5</v>
      </c>
      <c r="Q4023" s="10" t="s">
        <v>8312</v>
      </c>
      <c r="R4023" t="s">
        <v>8313</v>
      </c>
      <c r="S4023" s="14">
        <f t="shared" si="317"/>
        <v>41878.911550925928</v>
      </c>
      <c r="T4023" s="14">
        <f t="shared" si="318"/>
        <v>41941.585231481484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>
        <f t="shared" si="316"/>
        <v>63.56</v>
      </c>
      <c r="Q4024" s="10" t="s">
        <v>8312</v>
      </c>
      <c r="R4024" t="s">
        <v>8313</v>
      </c>
      <c r="S4024" s="14">
        <f t="shared" si="317"/>
        <v>41990.584108796291</v>
      </c>
      <c r="T4024" s="14">
        <f t="shared" si="318"/>
        <v>42293.809212962966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>
        <f t="shared" si="316"/>
        <v>0</v>
      </c>
      <c r="Q4025" s="10" t="s">
        <v>8312</v>
      </c>
      <c r="R4025" t="s">
        <v>8313</v>
      </c>
      <c r="S4025" s="14">
        <f t="shared" si="317"/>
        <v>42408.999571759254</v>
      </c>
      <c r="T4025" s="14">
        <f t="shared" si="318"/>
        <v>42614.268796296295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6"/>
        <v>10</v>
      </c>
      <c r="Q4026" s="10" t="s">
        <v>8312</v>
      </c>
      <c r="R4026" t="s">
        <v>8313</v>
      </c>
      <c r="S4026" s="14">
        <f t="shared" si="317"/>
        <v>42217.670104166667</v>
      </c>
      <c r="T4026" s="14">
        <f t="shared" si="318"/>
        <v>42067.947337962964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6"/>
        <v>62.5</v>
      </c>
      <c r="Q4027" s="10" t="s">
        <v>8312</v>
      </c>
      <c r="R4027" t="s">
        <v>8313</v>
      </c>
      <c r="S4027" s="14">
        <f t="shared" si="317"/>
        <v>42151.237685185188</v>
      </c>
      <c r="T4027" s="14">
        <f t="shared" si="318"/>
        <v>41903.882951388885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>
        <f t="shared" si="316"/>
        <v>0</v>
      </c>
      <c r="Q4028" s="10" t="s">
        <v>8312</v>
      </c>
      <c r="R4028" t="s">
        <v>8313</v>
      </c>
      <c r="S4028" s="14">
        <f t="shared" si="317"/>
        <v>42282.655543981484</v>
      </c>
      <c r="T4028" s="14">
        <f t="shared" si="318"/>
        <v>41804.937083333331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16"/>
        <v>30.71</v>
      </c>
      <c r="Q4029" s="10" t="s">
        <v>8312</v>
      </c>
      <c r="R4029" t="s">
        <v>8313</v>
      </c>
      <c r="S4029" s="14">
        <f t="shared" si="317"/>
        <v>42768.97084490741</v>
      </c>
      <c r="T4029" s="14">
        <f t="shared" si="318"/>
        <v>42497.070775462969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6"/>
        <v>51</v>
      </c>
      <c r="Q4030" s="10" t="s">
        <v>8312</v>
      </c>
      <c r="R4030" t="s">
        <v>8313</v>
      </c>
      <c r="S4030" s="14">
        <f t="shared" si="317"/>
        <v>41765.938657407409</v>
      </c>
      <c r="T4030" s="14">
        <f t="shared" si="318"/>
        <v>41869.798726851855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>
        <f t="shared" si="316"/>
        <v>0</v>
      </c>
      <c r="Q4031" s="10" t="s">
        <v>8312</v>
      </c>
      <c r="R4031" t="s">
        <v>8313</v>
      </c>
      <c r="S4031" s="14">
        <f t="shared" si="317"/>
        <v>42322.025115740747</v>
      </c>
      <c r="T4031" s="14">
        <f t="shared" si="318"/>
        <v>42305.670914351853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6"/>
        <v>66.67</v>
      </c>
      <c r="Q4032" s="10" t="s">
        <v>8312</v>
      </c>
      <c r="R4032" t="s">
        <v>8313</v>
      </c>
      <c r="S4032" s="14">
        <f t="shared" si="317"/>
        <v>42374.655081018514</v>
      </c>
      <c r="T4032" s="14">
        <f t="shared" si="318"/>
        <v>42144.231527777782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>
        <f t="shared" si="316"/>
        <v>0</v>
      </c>
      <c r="Q4033" s="10" t="s">
        <v>8312</v>
      </c>
      <c r="R4033" t="s">
        <v>8313</v>
      </c>
      <c r="S4033" s="14">
        <f t="shared" si="317"/>
        <v>41941.585231481484</v>
      </c>
      <c r="T4033" s="14">
        <f t="shared" si="318"/>
        <v>42559.474004629628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5"/>
        <v>7</v>
      </c>
      <c r="P4034">
        <f t="shared" si="316"/>
        <v>59</v>
      </c>
      <c r="Q4034" s="10" t="s">
        <v>8312</v>
      </c>
      <c r="R4034" t="s">
        <v>8313</v>
      </c>
      <c r="S4034" s="14">
        <f t="shared" si="317"/>
        <v>42293.809212962966</v>
      </c>
      <c r="T4034" s="14">
        <f t="shared" si="318"/>
        <v>41995.084074074075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8312</v>
      </c>
      <c r="R4035" t="s">
        <v>8313</v>
      </c>
      <c r="S4035" s="14">
        <f t="shared" si="317"/>
        <v>42614.268796296295</v>
      </c>
      <c r="T4035" s="14">
        <f t="shared" si="318"/>
        <v>41948.957465277781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ref="O4036:O4099" si="320">ROUND(E4036/D4036*100,0)</f>
        <v>1</v>
      </c>
      <c r="P4036">
        <f t="shared" ref="P4036:P4099" si="321">IFERROR(ROUND(E4036/L4036,2),0)</f>
        <v>100</v>
      </c>
      <c r="Q4036" s="10" t="s">
        <v>8312</v>
      </c>
      <c r="R4036" t="s">
        <v>8313</v>
      </c>
      <c r="S4036" s="14">
        <f t="shared" ref="S4036:S4099" si="322">(((J4036/60)/60)/24)+DATE(1970,1,1)</f>
        <v>42067.947337962964</v>
      </c>
      <c r="T4036" s="14">
        <f t="shared" ref="T4036:T4099" si="323">(((J4046/60)/60)/24)+DATE(1970,1,1)</f>
        <v>42074.219699074078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0"/>
        <v>37</v>
      </c>
      <c r="P4037">
        <f t="shared" si="321"/>
        <v>147.4</v>
      </c>
      <c r="Q4037" s="10" t="s">
        <v>8312</v>
      </c>
      <c r="R4037" t="s">
        <v>8313</v>
      </c>
      <c r="S4037" s="14">
        <f t="shared" si="322"/>
        <v>41903.882951388885</v>
      </c>
      <c r="T4037" s="14">
        <f t="shared" si="323"/>
        <v>41842.201261574075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0"/>
        <v>47</v>
      </c>
      <c r="P4038">
        <f t="shared" si="321"/>
        <v>166.06</v>
      </c>
      <c r="Q4038" s="10" t="s">
        <v>8312</v>
      </c>
      <c r="R4038" t="s">
        <v>8313</v>
      </c>
      <c r="S4038" s="14">
        <f t="shared" si="322"/>
        <v>41804.937083333331</v>
      </c>
      <c r="T4038" s="14">
        <f t="shared" si="323"/>
        <v>41904.650578703702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0"/>
        <v>11</v>
      </c>
      <c r="P4039">
        <f t="shared" si="321"/>
        <v>40</v>
      </c>
      <c r="Q4039" s="10" t="s">
        <v>8312</v>
      </c>
      <c r="R4039" t="s">
        <v>8313</v>
      </c>
      <c r="S4039" s="14">
        <f t="shared" si="322"/>
        <v>42497.070775462969</v>
      </c>
      <c r="T4039" s="14">
        <f t="shared" si="323"/>
        <v>41991.022488425922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0"/>
        <v>12</v>
      </c>
      <c r="P4040">
        <f t="shared" si="321"/>
        <v>75.25</v>
      </c>
      <c r="Q4040" s="10" t="s">
        <v>8312</v>
      </c>
      <c r="R4040" t="s">
        <v>8313</v>
      </c>
      <c r="S4040" s="14">
        <f t="shared" si="322"/>
        <v>41869.798726851855</v>
      </c>
      <c r="T4040" s="14">
        <f t="shared" si="323"/>
        <v>42436.509108796294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0"/>
        <v>60</v>
      </c>
      <c r="P4041">
        <f t="shared" si="321"/>
        <v>60</v>
      </c>
      <c r="Q4041" s="10" t="s">
        <v>8312</v>
      </c>
      <c r="R4041" t="s">
        <v>8313</v>
      </c>
      <c r="S4041" s="14">
        <f t="shared" si="322"/>
        <v>42305.670914351853</v>
      </c>
      <c r="T4041" s="14">
        <f t="shared" si="323"/>
        <v>42169.958506944444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0"/>
        <v>31</v>
      </c>
      <c r="P4042">
        <f t="shared" si="321"/>
        <v>1250</v>
      </c>
      <c r="Q4042" s="10" t="s">
        <v>8312</v>
      </c>
      <c r="R4042" t="s">
        <v>8313</v>
      </c>
      <c r="S4042" s="14">
        <f t="shared" si="322"/>
        <v>42144.231527777782</v>
      </c>
      <c r="T4042" s="14">
        <f t="shared" si="323"/>
        <v>41905.636469907404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>
        <f t="shared" si="321"/>
        <v>10.5</v>
      </c>
      <c r="Q4043" s="10" t="s">
        <v>8312</v>
      </c>
      <c r="R4043" t="s">
        <v>8313</v>
      </c>
      <c r="S4043" s="14">
        <f t="shared" si="322"/>
        <v>42559.474004629628</v>
      </c>
      <c r="T4043" s="14">
        <f t="shared" si="323"/>
        <v>41761.810150462967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21"/>
        <v>7</v>
      </c>
      <c r="Q4044" s="10" t="s">
        <v>8312</v>
      </c>
      <c r="R4044" t="s">
        <v>8313</v>
      </c>
      <c r="S4044" s="14">
        <f t="shared" si="322"/>
        <v>41995.084074074075</v>
      </c>
      <c r="T4044" s="14">
        <f t="shared" si="323"/>
        <v>41865.878657407404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>
        <f t="shared" si="321"/>
        <v>0</v>
      </c>
      <c r="Q4045" s="10" t="s">
        <v>8312</v>
      </c>
      <c r="R4045" t="s">
        <v>8313</v>
      </c>
      <c r="S4045" s="14">
        <f t="shared" si="322"/>
        <v>41948.957465277781</v>
      </c>
      <c r="T4045" s="14">
        <f t="shared" si="323"/>
        <v>41928.690138888887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21"/>
        <v>56.25</v>
      </c>
      <c r="Q4046" s="10" t="s">
        <v>8312</v>
      </c>
      <c r="R4046" t="s">
        <v>8313</v>
      </c>
      <c r="S4046" s="14">
        <f t="shared" si="322"/>
        <v>42074.219699074078</v>
      </c>
      <c r="T4046" s="14">
        <f t="shared" si="323"/>
        <v>42613.841261574074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>
        <f t="shared" si="321"/>
        <v>1</v>
      </c>
      <c r="Q4047" s="10" t="s">
        <v>8312</v>
      </c>
      <c r="R4047" t="s">
        <v>8313</v>
      </c>
      <c r="S4047" s="14">
        <f t="shared" si="322"/>
        <v>41842.201261574075</v>
      </c>
      <c r="T4047" s="14">
        <f t="shared" si="323"/>
        <v>41779.648506944446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>
        <f t="shared" si="321"/>
        <v>38.33</v>
      </c>
      <c r="Q4048" s="10" t="s">
        <v>8312</v>
      </c>
      <c r="R4048" t="s">
        <v>8313</v>
      </c>
      <c r="S4048" s="14">
        <f t="shared" si="322"/>
        <v>41904.650578703702</v>
      </c>
      <c r="T4048" s="14">
        <f t="shared" si="323"/>
        <v>42534.933321759265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>
        <f t="shared" si="321"/>
        <v>27.5</v>
      </c>
      <c r="Q4049" s="10" t="s">
        <v>8312</v>
      </c>
      <c r="R4049" t="s">
        <v>8313</v>
      </c>
      <c r="S4049" s="14">
        <f t="shared" si="322"/>
        <v>41991.022488425922</v>
      </c>
      <c r="T4049" s="14">
        <f t="shared" si="323"/>
        <v>42310.968518518523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>
        <f t="shared" si="321"/>
        <v>32.979999999999997</v>
      </c>
      <c r="Q4050" s="10" t="s">
        <v>8312</v>
      </c>
      <c r="R4050" t="s">
        <v>8313</v>
      </c>
      <c r="S4050" s="14">
        <f t="shared" si="322"/>
        <v>42436.509108796294</v>
      </c>
      <c r="T4050" s="14">
        <f t="shared" si="323"/>
        <v>42446.060694444444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21"/>
        <v>16</v>
      </c>
      <c r="Q4051" s="10" t="s">
        <v>8312</v>
      </c>
      <c r="R4051" t="s">
        <v>8313</v>
      </c>
      <c r="S4051" s="14">
        <f t="shared" si="322"/>
        <v>42169.958506944444</v>
      </c>
      <c r="T4051" s="14">
        <f t="shared" si="323"/>
        <v>41866.640648148146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 s="10" t="s">
        <v>8312</v>
      </c>
      <c r="R4052" t="s">
        <v>8313</v>
      </c>
      <c r="S4052" s="14">
        <f t="shared" si="322"/>
        <v>41905.636469907404</v>
      </c>
      <c r="T4052" s="14">
        <f t="shared" si="323"/>
        <v>41779.695092592592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>
        <f t="shared" si="321"/>
        <v>0</v>
      </c>
      <c r="Q4053" s="10" t="s">
        <v>8312</v>
      </c>
      <c r="R4053" t="s">
        <v>8313</v>
      </c>
      <c r="S4053" s="14">
        <f t="shared" si="322"/>
        <v>41761.810150462967</v>
      </c>
      <c r="T4053" s="14">
        <f t="shared" si="323"/>
        <v>42421.141469907408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21"/>
        <v>86.62</v>
      </c>
      <c r="Q4054" s="10" t="s">
        <v>8312</v>
      </c>
      <c r="R4054" t="s">
        <v>8313</v>
      </c>
      <c r="S4054" s="14">
        <f t="shared" si="322"/>
        <v>41865.878657407404</v>
      </c>
      <c r="T4054" s="14">
        <f t="shared" si="323"/>
        <v>42523.739212962959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>
        <f t="shared" si="321"/>
        <v>55</v>
      </c>
      <c r="Q4055" s="10" t="s">
        <v>8312</v>
      </c>
      <c r="R4055" t="s">
        <v>8313</v>
      </c>
      <c r="S4055" s="14">
        <f t="shared" si="322"/>
        <v>41928.690138888887</v>
      </c>
      <c r="T4055" s="14">
        <f t="shared" si="323"/>
        <v>41787.681527777779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>
        <f t="shared" si="321"/>
        <v>0</v>
      </c>
      <c r="Q4056" s="10" t="s">
        <v>8312</v>
      </c>
      <c r="R4056" t="s">
        <v>8313</v>
      </c>
      <c r="S4056" s="14">
        <f t="shared" si="322"/>
        <v>42613.841261574074</v>
      </c>
      <c r="T4056" s="14">
        <f t="shared" si="323"/>
        <v>42093.588263888887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>
        <f t="shared" si="321"/>
        <v>41.95</v>
      </c>
      <c r="Q4057" s="10" t="s">
        <v>8312</v>
      </c>
      <c r="R4057" t="s">
        <v>8313</v>
      </c>
      <c r="S4057" s="14">
        <f t="shared" si="322"/>
        <v>41779.648506944446</v>
      </c>
      <c r="T4057" s="14">
        <f t="shared" si="323"/>
        <v>41833.951516203706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21"/>
        <v>88.33</v>
      </c>
      <c r="Q4058" s="10" t="s">
        <v>8312</v>
      </c>
      <c r="R4058" t="s">
        <v>8313</v>
      </c>
      <c r="S4058" s="14">
        <f t="shared" si="322"/>
        <v>42534.933321759265</v>
      </c>
      <c r="T4058" s="14">
        <f t="shared" si="323"/>
        <v>42479.039212962962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>
        <f t="shared" si="321"/>
        <v>129.16999999999999</v>
      </c>
      <c r="Q4059" s="10" t="s">
        <v>8312</v>
      </c>
      <c r="R4059" t="s">
        <v>8313</v>
      </c>
      <c r="S4059" s="14">
        <f t="shared" si="322"/>
        <v>42310.968518518523</v>
      </c>
      <c r="T4059" s="14">
        <f t="shared" si="323"/>
        <v>42235.117476851854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21"/>
        <v>23.75</v>
      </c>
      <c r="Q4060" s="10" t="s">
        <v>8312</v>
      </c>
      <c r="R4060" t="s">
        <v>8313</v>
      </c>
      <c r="S4060" s="14">
        <f t="shared" si="322"/>
        <v>42446.060694444444</v>
      </c>
      <c r="T4060" s="14">
        <f t="shared" si="323"/>
        <v>42718.963599537034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21"/>
        <v>35.71</v>
      </c>
      <c r="Q4061" s="10" t="s">
        <v>8312</v>
      </c>
      <c r="R4061" t="s">
        <v>8313</v>
      </c>
      <c r="S4061" s="14">
        <f t="shared" si="322"/>
        <v>41866.640648148146</v>
      </c>
      <c r="T4061" s="14">
        <f t="shared" si="323"/>
        <v>42022.661527777775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s="10" t="s">
        <v>8312</v>
      </c>
      <c r="R4062" t="s">
        <v>8313</v>
      </c>
      <c r="S4062" s="14">
        <f t="shared" si="322"/>
        <v>41779.695092592592</v>
      </c>
      <c r="T4062" s="14">
        <f t="shared" si="323"/>
        <v>42031.666898148149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21"/>
        <v>0</v>
      </c>
      <c r="Q4063" s="10" t="s">
        <v>8312</v>
      </c>
      <c r="R4063" t="s">
        <v>8313</v>
      </c>
      <c r="S4063" s="14">
        <f t="shared" si="322"/>
        <v>42421.141469907408</v>
      </c>
      <c r="T4063" s="14">
        <f t="shared" si="323"/>
        <v>42700.804756944446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s="10" t="s">
        <v>8312</v>
      </c>
      <c r="R4064" t="s">
        <v>8313</v>
      </c>
      <c r="S4064" s="14">
        <f t="shared" si="322"/>
        <v>42523.739212962959</v>
      </c>
      <c r="T4064" s="14">
        <f t="shared" si="323"/>
        <v>41812.77443287037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21"/>
        <v>15</v>
      </c>
      <c r="Q4065" s="10" t="s">
        <v>8312</v>
      </c>
      <c r="R4065" t="s">
        <v>8313</v>
      </c>
      <c r="S4065" s="14">
        <f t="shared" si="322"/>
        <v>41787.681527777779</v>
      </c>
      <c r="T4065" s="14">
        <f t="shared" si="323"/>
        <v>42078.34520833334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s="10" t="s">
        <v>8312</v>
      </c>
      <c r="R4066" t="s">
        <v>8313</v>
      </c>
      <c r="S4066" s="14">
        <f t="shared" si="322"/>
        <v>42093.588263888887</v>
      </c>
      <c r="T4066" s="14">
        <f t="shared" si="323"/>
        <v>42283.552951388891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21"/>
        <v>6.75</v>
      </c>
      <c r="Q4067" s="10" t="s">
        <v>8312</v>
      </c>
      <c r="R4067" t="s">
        <v>8313</v>
      </c>
      <c r="S4067" s="14">
        <f t="shared" si="322"/>
        <v>41833.951516203706</v>
      </c>
      <c r="T4067" s="14">
        <f t="shared" si="323"/>
        <v>41779.045937499999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21"/>
        <v>25</v>
      </c>
      <c r="Q4068" s="10" t="s">
        <v>8312</v>
      </c>
      <c r="R4068" t="s">
        <v>8313</v>
      </c>
      <c r="S4068" s="14">
        <f t="shared" si="322"/>
        <v>42479.039212962962</v>
      </c>
      <c r="T4068" s="14">
        <f t="shared" si="323"/>
        <v>41905.795706018522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21"/>
        <v>179.12</v>
      </c>
      <c r="Q4069" s="10" t="s">
        <v>8312</v>
      </c>
      <c r="R4069" t="s">
        <v>8313</v>
      </c>
      <c r="S4069" s="14">
        <f t="shared" si="322"/>
        <v>42235.117476851854</v>
      </c>
      <c r="T4069" s="14">
        <f t="shared" si="323"/>
        <v>42695.7105787037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21"/>
        <v>34.950000000000003</v>
      </c>
      <c r="Q4070" s="10" t="s">
        <v>8312</v>
      </c>
      <c r="R4070" t="s">
        <v>8313</v>
      </c>
      <c r="S4070" s="14">
        <f t="shared" si="322"/>
        <v>42718.963599537034</v>
      </c>
      <c r="T4070" s="14">
        <f t="shared" si="323"/>
        <v>42732.787523148145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 s="10" t="s">
        <v>8312</v>
      </c>
      <c r="R4071" t="s">
        <v>8313</v>
      </c>
      <c r="S4071" s="14">
        <f t="shared" si="322"/>
        <v>42022.661527777775</v>
      </c>
      <c r="T4071" s="14">
        <f t="shared" si="323"/>
        <v>42510.938900462963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21"/>
        <v>27.5</v>
      </c>
      <c r="Q4072" s="10" t="s">
        <v>8312</v>
      </c>
      <c r="R4072" t="s">
        <v>8313</v>
      </c>
      <c r="S4072" s="14">
        <f t="shared" si="322"/>
        <v>42031.666898148149</v>
      </c>
      <c r="T4072" s="14">
        <f t="shared" si="323"/>
        <v>42511.698101851856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s="10" t="s">
        <v>8312</v>
      </c>
      <c r="R4073" t="s">
        <v>8313</v>
      </c>
      <c r="S4073" s="14">
        <f t="shared" si="322"/>
        <v>42700.804756944446</v>
      </c>
      <c r="T4073" s="14">
        <f t="shared" si="323"/>
        <v>42041.581307870365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 s="10" t="s">
        <v>8312</v>
      </c>
      <c r="R4074" t="s">
        <v>8313</v>
      </c>
      <c r="S4074" s="14">
        <f t="shared" si="322"/>
        <v>41812.77443287037</v>
      </c>
      <c r="T4074" s="14">
        <f t="shared" si="323"/>
        <v>42307.189270833333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21"/>
        <v>18.5</v>
      </c>
      <c r="Q4075" s="10" t="s">
        <v>8312</v>
      </c>
      <c r="R4075" t="s">
        <v>8313</v>
      </c>
      <c r="S4075" s="14">
        <f t="shared" si="322"/>
        <v>42078.34520833334</v>
      </c>
      <c r="T4075" s="14">
        <f t="shared" si="323"/>
        <v>42353.761759259258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 s="10" t="s">
        <v>8312</v>
      </c>
      <c r="R4076" t="s">
        <v>8313</v>
      </c>
      <c r="S4076" s="14">
        <f t="shared" si="322"/>
        <v>42283.552951388891</v>
      </c>
      <c r="T4076" s="14">
        <f t="shared" si="323"/>
        <v>42622.436412037037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 s="10" t="s">
        <v>8312</v>
      </c>
      <c r="R4077" t="s">
        <v>8313</v>
      </c>
      <c r="S4077" s="14">
        <f t="shared" si="322"/>
        <v>41779.045937499999</v>
      </c>
      <c r="T4077" s="14">
        <f t="shared" si="323"/>
        <v>42058.603877314818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21"/>
        <v>0</v>
      </c>
      <c r="Q4078" s="10" t="s">
        <v>8312</v>
      </c>
      <c r="R4078" t="s">
        <v>8313</v>
      </c>
      <c r="S4078" s="14">
        <f t="shared" si="322"/>
        <v>41905.795706018522</v>
      </c>
      <c r="T4078" s="14">
        <f t="shared" si="323"/>
        <v>42304.940960648149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21"/>
        <v>222.5</v>
      </c>
      <c r="Q4079" s="10" t="s">
        <v>8312</v>
      </c>
      <c r="R4079" t="s">
        <v>8313</v>
      </c>
      <c r="S4079" s="14">
        <f t="shared" si="322"/>
        <v>42695.7105787037</v>
      </c>
      <c r="T4079" s="14">
        <f t="shared" si="323"/>
        <v>42538.742893518516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>
        <f t="shared" si="321"/>
        <v>0</v>
      </c>
      <c r="Q4080" s="10" t="s">
        <v>8312</v>
      </c>
      <c r="R4080" t="s">
        <v>8313</v>
      </c>
      <c r="S4080" s="14">
        <f t="shared" si="322"/>
        <v>42732.787523148145</v>
      </c>
      <c r="T4080" s="14">
        <f t="shared" si="323"/>
        <v>41990.612546296295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5</v>
      </c>
      <c r="Q4081" s="10" t="s">
        <v>8312</v>
      </c>
      <c r="R4081" t="s">
        <v>8313</v>
      </c>
      <c r="S4081" s="14">
        <f t="shared" si="322"/>
        <v>42510.938900462963</v>
      </c>
      <c r="T4081" s="14">
        <f t="shared" si="323"/>
        <v>42122.732499999998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s="10" t="s">
        <v>8312</v>
      </c>
      <c r="R4082" t="s">
        <v>8313</v>
      </c>
      <c r="S4082" s="14">
        <f t="shared" si="322"/>
        <v>42511.698101851856</v>
      </c>
      <c r="T4082" s="14">
        <f t="shared" si="323"/>
        <v>42209.67288194444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21"/>
        <v>29.17</v>
      </c>
      <c r="Q4083" s="10" t="s">
        <v>8312</v>
      </c>
      <c r="R4083" t="s">
        <v>8313</v>
      </c>
      <c r="S4083" s="14">
        <f t="shared" si="322"/>
        <v>42041.581307870365</v>
      </c>
      <c r="T4083" s="14">
        <f t="shared" si="323"/>
        <v>41990.506377314814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21"/>
        <v>1.5</v>
      </c>
      <c r="Q4084" s="10" t="s">
        <v>8312</v>
      </c>
      <c r="R4084" t="s">
        <v>8313</v>
      </c>
      <c r="S4084" s="14">
        <f t="shared" si="322"/>
        <v>42307.189270833333</v>
      </c>
      <c r="T4084" s="14">
        <f t="shared" si="323"/>
        <v>42039.194988425923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21"/>
        <v>126.5</v>
      </c>
      <c r="Q4085" s="10" t="s">
        <v>8312</v>
      </c>
      <c r="R4085" t="s">
        <v>8313</v>
      </c>
      <c r="S4085" s="14">
        <f t="shared" si="322"/>
        <v>42353.761759259258</v>
      </c>
      <c r="T4085" s="14">
        <f t="shared" si="323"/>
        <v>42178.815891203703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s="10" t="s">
        <v>8312</v>
      </c>
      <c r="R4086" t="s">
        <v>8313</v>
      </c>
      <c r="S4086" s="14">
        <f t="shared" si="322"/>
        <v>42622.436412037037</v>
      </c>
      <c r="T4086" s="14">
        <f t="shared" si="323"/>
        <v>41890.086805555555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10</v>
      </c>
      <c r="Q4087" s="10" t="s">
        <v>8312</v>
      </c>
      <c r="R4087" t="s">
        <v>8313</v>
      </c>
      <c r="S4087" s="14">
        <f t="shared" si="322"/>
        <v>42058.603877314818</v>
      </c>
      <c r="T4087" s="14">
        <f t="shared" si="323"/>
        <v>42693.031828703708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21"/>
        <v>9.4</v>
      </c>
      <c r="Q4088" s="10" t="s">
        <v>8312</v>
      </c>
      <c r="R4088" t="s">
        <v>8313</v>
      </c>
      <c r="S4088" s="14">
        <f t="shared" si="322"/>
        <v>42304.940960648149</v>
      </c>
      <c r="T4088" s="14">
        <f t="shared" si="323"/>
        <v>42750.530312499999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>
        <f t="shared" si="321"/>
        <v>0</v>
      </c>
      <c r="Q4089" s="10" t="s">
        <v>8312</v>
      </c>
      <c r="R4089" t="s">
        <v>8313</v>
      </c>
      <c r="S4089" s="14">
        <f t="shared" si="322"/>
        <v>42538.742893518516</v>
      </c>
      <c r="T4089" s="14">
        <f t="shared" si="323"/>
        <v>42344.824502314819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 s="10" t="s">
        <v>8312</v>
      </c>
      <c r="R4090" t="s">
        <v>8313</v>
      </c>
      <c r="S4090" s="14">
        <f t="shared" si="322"/>
        <v>41990.612546296295</v>
      </c>
      <c r="T4090" s="14">
        <f t="shared" si="323"/>
        <v>42495.722187499996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21"/>
        <v>30</v>
      </c>
      <c r="Q4091" s="10" t="s">
        <v>8312</v>
      </c>
      <c r="R4091" t="s">
        <v>8313</v>
      </c>
      <c r="S4091" s="14">
        <f t="shared" si="322"/>
        <v>42122.732499999998</v>
      </c>
      <c r="T4091" s="14">
        <f t="shared" si="323"/>
        <v>42570.850381944445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21"/>
        <v>10.67</v>
      </c>
      <c r="Q4092" s="10" t="s">
        <v>8312</v>
      </c>
      <c r="R4092" t="s">
        <v>8313</v>
      </c>
      <c r="S4092" s="14">
        <f t="shared" si="322"/>
        <v>42209.67288194444</v>
      </c>
      <c r="T4092" s="14">
        <f t="shared" si="323"/>
        <v>41927.124884259261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21"/>
        <v>25.5</v>
      </c>
      <c r="Q4093" s="10" t="s">
        <v>8312</v>
      </c>
      <c r="R4093" t="s">
        <v>8313</v>
      </c>
      <c r="S4093" s="14">
        <f t="shared" si="322"/>
        <v>41990.506377314814</v>
      </c>
      <c r="T4093" s="14">
        <f t="shared" si="323"/>
        <v>42730.903726851851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20</v>
      </c>
      <c r="Q4094" s="10" t="s">
        <v>8312</v>
      </c>
      <c r="R4094" t="s">
        <v>8313</v>
      </c>
      <c r="S4094" s="14">
        <f t="shared" si="322"/>
        <v>42039.194988425923</v>
      </c>
      <c r="T4094" s="14">
        <f t="shared" si="323"/>
        <v>42475.848067129627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 s="10" t="s">
        <v>8312</v>
      </c>
      <c r="R4095" t="s">
        <v>8313</v>
      </c>
      <c r="S4095" s="14">
        <f t="shared" si="322"/>
        <v>42178.815891203703</v>
      </c>
      <c r="T4095" s="14">
        <f t="shared" si="323"/>
        <v>42188.83293981482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21"/>
        <v>91.25</v>
      </c>
      <c r="Q4096" s="10" t="s">
        <v>8312</v>
      </c>
      <c r="R4096" t="s">
        <v>8313</v>
      </c>
      <c r="S4096" s="14">
        <f t="shared" si="322"/>
        <v>41890.086805555555</v>
      </c>
      <c r="T4096" s="14">
        <f t="shared" si="323"/>
        <v>42640.278171296297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s="10" t="s">
        <v>8312</v>
      </c>
      <c r="R4097" t="s">
        <v>8313</v>
      </c>
      <c r="S4097" s="14">
        <f t="shared" si="322"/>
        <v>42693.031828703708</v>
      </c>
      <c r="T4097" s="14">
        <f t="shared" si="323"/>
        <v>42697.010520833333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>
        <f t="shared" si="321"/>
        <v>80</v>
      </c>
      <c r="Q4098" s="10" t="s">
        <v>8312</v>
      </c>
      <c r="R4098" t="s">
        <v>8313</v>
      </c>
      <c r="S4098" s="14">
        <f t="shared" si="322"/>
        <v>42750.530312499999</v>
      </c>
      <c r="T4098" s="14">
        <f t="shared" si="323"/>
        <v>42053.049375000002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8312</v>
      </c>
      <c r="R4099" t="s">
        <v>8313</v>
      </c>
      <c r="S4099" s="14">
        <f t="shared" si="322"/>
        <v>42344.824502314819</v>
      </c>
      <c r="T4099" s="14">
        <f t="shared" si="323"/>
        <v>41883.916678240741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ref="O4100:O4115" si="325">ROUND(E4100/D4100*100,0)</f>
        <v>0</v>
      </c>
      <c r="P4100">
        <f t="shared" ref="P4100:P4115" si="326">IFERROR(ROUND(E4100/L4100,2),0)</f>
        <v>0</v>
      </c>
      <c r="Q4100" s="10" t="s">
        <v>8312</v>
      </c>
      <c r="R4100" t="s">
        <v>8313</v>
      </c>
      <c r="S4100" s="14">
        <f t="shared" ref="S4100:S4115" si="327">(((J4100/60)/60)/24)+DATE(1970,1,1)</f>
        <v>42495.722187499996</v>
      </c>
      <c r="T4100" s="14">
        <f t="shared" ref="T4100:T4115" si="328">(((J4110/60)/60)/24)+DATE(1970,1,1)</f>
        <v>42767.031678240746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5"/>
        <v>1</v>
      </c>
      <c r="P4101">
        <f t="shared" si="326"/>
        <v>50</v>
      </c>
      <c r="Q4101" s="10" t="s">
        <v>8312</v>
      </c>
      <c r="R4101" t="s">
        <v>8313</v>
      </c>
      <c r="S4101" s="14">
        <f t="shared" si="327"/>
        <v>42570.850381944445</v>
      </c>
      <c r="T4101" s="14">
        <f t="shared" si="328"/>
        <v>42307.539398148147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5"/>
        <v>0</v>
      </c>
      <c r="P4102">
        <f t="shared" si="326"/>
        <v>0</v>
      </c>
      <c r="Q4102" s="10" t="s">
        <v>8312</v>
      </c>
      <c r="R4102" t="s">
        <v>8313</v>
      </c>
      <c r="S4102" s="14">
        <f t="shared" si="327"/>
        <v>41927.124884259261</v>
      </c>
      <c r="T4102" s="14">
        <f t="shared" si="328"/>
        <v>42512.626747685179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5"/>
        <v>0</v>
      </c>
      <c r="P4103">
        <f t="shared" si="326"/>
        <v>0</v>
      </c>
      <c r="Q4103" s="10" t="s">
        <v>8312</v>
      </c>
      <c r="R4103" t="s">
        <v>8313</v>
      </c>
      <c r="S4103" s="14">
        <f t="shared" si="327"/>
        <v>42730.903726851851</v>
      </c>
      <c r="T4103" s="14">
        <f t="shared" si="328"/>
        <v>42029.135879629626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5"/>
        <v>27</v>
      </c>
      <c r="P4104">
        <f t="shared" si="326"/>
        <v>22.83</v>
      </c>
      <c r="Q4104" s="10" t="s">
        <v>8312</v>
      </c>
      <c r="R4104" t="s">
        <v>8313</v>
      </c>
      <c r="S4104" s="14">
        <f t="shared" si="327"/>
        <v>42475.848067129627</v>
      </c>
      <c r="T4104" s="14">
        <f t="shared" si="328"/>
        <v>42400.946597222224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5"/>
        <v>10</v>
      </c>
      <c r="P4105">
        <f t="shared" si="326"/>
        <v>16.670000000000002</v>
      </c>
      <c r="Q4105" s="10" t="s">
        <v>8312</v>
      </c>
      <c r="R4105" t="s">
        <v>8313</v>
      </c>
      <c r="S4105" s="14">
        <f t="shared" si="327"/>
        <v>42188.83293981482</v>
      </c>
      <c r="T4105" s="14">
        <f t="shared" si="328"/>
        <v>42358.573182870372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5"/>
        <v>21</v>
      </c>
      <c r="P4106">
        <f t="shared" si="326"/>
        <v>45.79</v>
      </c>
      <c r="Q4106" s="10" t="s">
        <v>8312</v>
      </c>
      <c r="R4106" t="s">
        <v>8313</v>
      </c>
      <c r="S4106" s="14">
        <f t="shared" si="327"/>
        <v>42640.278171296297</v>
      </c>
      <c r="T4106" s="14">
        <f t="shared" si="328"/>
        <v>25569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6"/>
        <v>383.33</v>
      </c>
      <c r="Q4107" s="10" t="s">
        <v>8312</v>
      </c>
      <c r="R4107" t="s">
        <v>8313</v>
      </c>
      <c r="S4107" s="14">
        <f t="shared" si="327"/>
        <v>42697.010520833333</v>
      </c>
      <c r="T4107" s="14">
        <f t="shared" si="328"/>
        <v>25569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6"/>
        <v>106.97</v>
      </c>
      <c r="Q4108" s="10" t="s">
        <v>8312</v>
      </c>
      <c r="R4108" t="s">
        <v>8313</v>
      </c>
      <c r="S4108" s="14">
        <f t="shared" si="327"/>
        <v>42053.049375000002</v>
      </c>
      <c r="T4108" s="14">
        <f t="shared" si="328"/>
        <v>25569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6"/>
        <v>10.25</v>
      </c>
      <c r="Q4109" s="10" t="s">
        <v>8312</v>
      </c>
      <c r="R4109" t="s">
        <v>8313</v>
      </c>
      <c r="S4109" s="14">
        <f t="shared" si="327"/>
        <v>41883.916678240741</v>
      </c>
      <c r="T4109" s="14">
        <f t="shared" si="328"/>
        <v>25569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 s="10" t="s">
        <v>8312</v>
      </c>
      <c r="R4110" t="s">
        <v>8313</v>
      </c>
      <c r="S4110" s="14">
        <f t="shared" si="327"/>
        <v>42767.031678240746</v>
      </c>
      <c r="T4110" s="14">
        <f t="shared" si="328"/>
        <v>25569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>
        <f t="shared" si="326"/>
        <v>0</v>
      </c>
      <c r="Q4111" s="10" t="s">
        <v>8312</v>
      </c>
      <c r="R4111" t="s">
        <v>8313</v>
      </c>
      <c r="S4111" s="14">
        <f t="shared" si="327"/>
        <v>42307.539398148147</v>
      </c>
      <c r="T4111" s="14">
        <f t="shared" si="328"/>
        <v>25569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>
        <f t="shared" si="326"/>
        <v>14.33</v>
      </c>
      <c r="Q4112" s="10" t="s">
        <v>8312</v>
      </c>
      <c r="R4112" t="s">
        <v>8313</v>
      </c>
      <c r="S4112" s="14">
        <f t="shared" si="327"/>
        <v>42512.626747685179</v>
      </c>
      <c r="T4112" s="14">
        <f t="shared" si="328"/>
        <v>25569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>
        <f t="shared" si="326"/>
        <v>15.67</v>
      </c>
      <c r="Q4113" s="10" t="s">
        <v>8312</v>
      </c>
      <c r="R4113" t="s">
        <v>8313</v>
      </c>
      <c r="S4113" s="14">
        <f t="shared" si="327"/>
        <v>42029.135879629626</v>
      </c>
      <c r="T4113" s="14">
        <f t="shared" si="328"/>
        <v>25569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1</v>
      </c>
      <c r="Q4114" s="10" t="s">
        <v>8312</v>
      </c>
      <c r="R4114" t="s">
        <v>8313</v>
      </c>
      <c r="S4114" s="14">
        <f t="shared" si="327"/>
        <v>42400.946597222224</v>
      </c>
      <c r="T4114" s="14">
        <f t="shared" si="328"/>
        <v>25569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 s="10" t="s">
        <v>8312</v>
      </c>
      <c r="R4115" t="s">
        <v>8313</v>
      </c>
      <c r="S4115" s="14">
        <f t="shared" si="327"/>
        <v>42358.573182870372</v>
      </c>
      <c r="T4115" s="14">
        <f t="shared" si="328"/>
        <v>25569</v>
      </c>
      <c r="U4115">
        <f t="shared" si="324"/>
        <v>2015</v>
      </c>
    </row>
  </sheetData>
  <autoFilter ref="A1:T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924:U3885">
    <sortCondition descending="1" ref="A2924:A4115"/>
  </sortState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048576 R1:T1">
    <cfRule type="colorScale" priority="1">
      <colorScale>
        <cfvo type="min"/>
        <cfvo type="max"/>
        <color rgb="FFFF0000"/>
        <color rgb="FF0070C0"/>
      </colorScale>
    </cfRule>
  </conditionalFormatting>
  <conditionalFormatting sqref="O1:P1 R1:T1">
    <cfRule type="colorScale" priority="7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D9E40-E91C-40F7-8CA8-23D24116B835}">
  <dimension ref="A1:C14"/>
  <sheetViews>
    <sheetView workbookViewId="0">
      <selection activeCell="R10" sqref="R10"/>
    </sheetView>
  </sheetViews>
  <sheetFormatPr defaultRowHeight="15" x14ac:dyDescent="0.25"/>
  <cols>
    <col min="1" max="1" width="28.28515625" customWidth="1"/>
    <col min="2" max="2" width="15.5703125" bestFit="1" customWidth="1"/>
    <col min="3" max="3" width="20.7109375" customWidth="1"/>
  </cols>
  <sheetData>
    <row r="1" spans="1:3" x14ac:dyDescent="0.25">
      <c r="B1" t="s">
        <v>8388</v>
      </c>
      <c r="C1" t="s">
        <v>8389</v>
      </c>
    </row>
    <row r="2" spans="1:3" ht="19.5" x14ac:dyDescent="0.3">
      <c r="A2" t="s">
        <v>8390</v>
      </c>
      <c r="B2" s="18">
        <f>AVERAGE('[1]Successful US Kickstarters'!D:D)</f>
        <v>5048.8786407766993</v>
      </c>
      <c r="C2" s="18">
        <f>AVERAGE('[1]Failed US Kickstarters'!D:D)</f>
        <v>5048.8786407766993</v>
      </c>
    </row>
    <row r="3" spans="1:3" x14ac:dyDescent="0.25">
      <c r="A3" t="s">
        <v>8391</v>
      </c>
      <c r="B3" s="8">
        <f>MEDIAN('[1]Successful US Kickstarters'!D:D)</f>
        <v>3000</v>
      </c>
      <c r="C3" s="19">
        <f>MEDIAN('[1]Failed US Kickstarters'!D:D)</f>
        <v>3000</v>
      </c>
    </row>
    <row r="4" spans="1:3" x14ac:dyDescent="0.25">
      <c r="A4" t="s">
        <v>8392</v>
      </c>
      <c r="B4" s="19">
        <f>_xlfn.STDEV.P('[1]Successful US Kickstarters'!D:D)</f>
        <v>7748.7537726373303</v>
      </c>
      <c r="C4" s="19">
        <f>_xlfn.STDEV.P('[1]Failed US Kickstarters'!D:D)</f>
        <v>7748.7537726373303</v>
      </c>
    </row>
    <row r="5" spans="1:3" x14ac:dyDescent="0.25">
      <c r="A5" t="s">
        <v>8393</v>
      </c>
      <c r="B5" s="19">
        <f>_xlfn.QUARTILE.EXC('[1]Successful US Kickstarters'!D:D, 3)</f>
        <v>5000</v>
      </c>
      <c r="C5" s="19">
        <f>_xlfn.QUARTILE.EXC('[1]Failed US Kickstarters'!D:D,3)</f>
        <v>5000</v>
      </c>
    </row>
    <row r="6" spans="1:3" x14ac:dyDescent="0.25">
      <c r="A6" t="s">
        <v>8394</v>
      </c>
      <c r="B6" s="19">
        <f>_xlfn.QUARTILE.EXC('[1]Successful US Kickstarters'!D:D, 1)</f>
        <v>1500</v>
      </c>
      <c r="C6" s="19">
        <f>_xlfn.QUARTILE.EXC('[1]Failed US Kickstarters'!D:D, 1)</f>
        <v>1500</v>
      </c>
    </row>
    <row r="7" spans="1:3" x14ac:dyDescent="0.25">
      <c r="A7" t="s">
        <v>8395</v>
      </c>
      <c r="B7" s="19">
        <f>B5-B6</f>
        <v>3500</v>
      </c>
      <c r="C7" s="19">
        <f>C5-C6</f>
        <v>3500</v>
      </c>
    </row>
    <row r="9" spans="1:3" ht="19.5" x14ac:dyDescent="0.3">
      <c r="A9" t="s">
        <v>8396</v>
      </c>
      <c r="B9" s="18">
        <f>AVERAGE('[1]Successful US Kickstarters'!E:E)</f>
        <v>5601.5458009708727</v>
      </c>
      <c r="C9" s="19">
        <f>AVERAGE('[1]Failed US Kickstarters'!E:E)</f>
        <v>5601.5458009708727</v>
      </c>
    </row>
    <row r="10" spans="1:3" ht="19.5" x14ac:dyDescent="0.3">
      <c r="A10" t="s">
        <v>8397</v>
      </c>
      <c r="B10" s="18">
        <f>MEDIAN('[1]Successful US Kickstarters'!E:E)</f>
        <v>3167.5</v>
      </c>
      <c r="C10" s="19">
        <f>MEDIAN('[1]Failed US Kickstarters'!E:E)</f>
        <v>3167.5</v>
      </c>
    </row>
    <row r="11" spans="1:3" x14ac:dyDescent="0.25">
      <c r="A11" t="s">
        <v>8398</v>
      </c>
      <c r="B11" s="19">
        <f>_xlfn.STDEV.P('[1]Successful US Kickstarters'!E:E)</f>
        <v>8334.5731699164608</v>
      </c>
      <c r="C11" s="19">
        <f>_xlfn.STDEV.P('[1]Failed US Kickstarters'!E:E)</f>
        <v>8334.5731699164608</v>
      </c>
    </row>
    <row r="12" spans="1:3" x14ac:dyDescent="0.25">
      <c r="A12" t="s">
        <v>8399</v>
      </c>
      <c r="B12" s="19">
        <f>_xlfn.QUARTILE.EXC('[1]Successful US Kickstarters'!D:D, 3)</f>
        <v>5000</v>
      </c>
      <c r="C12" s="19">
        <f>_xlfn.QUARTILE.EXC('[1]Failed US Kickstarters'!E:E, 3)</f>
        <v>5699</v>
      </c>
    </row>
    <row r="13" spans="1:3" ht="19.5" x14ac:dyDescent="0.3">
      <c r="A13" t="s">
        <v>8400</v>
      </c>
      <c r="B13" s="18">
        <f>_xlfn.QUARTILE.EXC('[1]Successful US Kickstarters'!E:E,1)</f>
        <v>1716.5074999999999</v>
      </c>
      <c r="C13" s="19">
        <f>_xlfn.QUARTILE.EXC('[1]Failed US Kickstarters'!E:E, 1)</f>
        <v>1716.5074999999999</v>
      </c>
    </row>
    <row r="14" spans="1:3" x14ac:dyDescent="0.25">
      <c r="A14" t="s">
        <v>8401</v>
      </c>
      <c r="B14" s="19">
        <f>B12-B13</f>
        <v>3283.4925000000003</v>
      </c>
      <c r="C14" s="19">
        <f>C12-C13</f>
        <v>3982.4925000000003</v>
      </c>
    </row>
  </sheetData>
  <conditionalFormatting sqref="B3:C3 C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C311E-ECB1-499A-AA75-D8C8EFAC5EBE}">
  <dimension ref="A1:F6"/>
  <sheetViews>
    <sheetView workbookViewId="0">
      <selection activeCell="N23" sqref="N23"/>
    </sheetView>
  </sheetViews>
  <sheetFormatPr defaultRowHeight="15" x14ac:dyDescent="0.25"/>
  <cols>
    <col min="1" max="1" width="33" customWidth="1"/>
    <col min="2" max="2" width="122.5703125" customWidth="1"/>
    <col min="5" max="5" width="17" customWidth="1"/>
  </cols>
  <sheetData>
    <row r="1" spans="1:6" x14ac:dyDescent="0.25">
      <c r="A1" s="16" t="s">
        <v>8380</v>
      </c>
      <c r="B1" s="16" t="s">
        <v>8381</v>
      </c>
      <c r="C1" s="16" t="s">
        <v>8384</v>
      </c>
      <c r="D1" s="16" t="s">
        <v>8385</v>
      </c>
      <c r="E1" s="16" t="s">
        <v>8307</v>
      </c>
      <c r="F1" s="16" t="s">
        <v>8386</v>
      </c>
    </row>
    <row r="2" spans="1:6" x14ac:dyDescent="0.25">
      <c r="A2" t="s">
        <v>8382</v>
      </c>
      <c r="B2" t="e">
        <f>VLOOKUP(A2, Kickstarter!B:C, 2, FALSE)</f>
        <v>#N/A</v>
      </c>
      <c r="C2" t="e">
        <f>VLOOKUP(A2,Kickstarter!B:E,3,FALSE)</f>
        <v>#N/A</v>
      </c>
      <c r="D2" t="e">
        <f>VLOOKUP(A2, Kickstarter!B:E, 4, FALSE)</f>
        <v>#N/A</v>
      </c>
      <c r="E2" t="e">
        <f>VLOOKUP(A2, Kickstarter!B:P, 4, FALSE)</f>
        <v>#N/A</v>
      </c>
      <c r="F2" t="e">
        <f>VLOOKUP(A2, Kickstarter!B:L, 4, FALSE)</f>
        <v>#N/A</v>
      </c>
    </row>
    <row r="3" spans="1:6" ht="19.5" x14ac:dyDescent="0.3">
      <c r="A3" t="s">
        <v>8383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 s="17">
        <f>VLOOKUP(A3, Kickstarter!B:E, 4, FALSE)</f>
        <v>2020</v>
      </c>
      <c r="E3" t="e">
        <f>VLOOKUP(A3, Kickstarter!E:P, 5, FALSE)</f>
        <v>#N/A</v>
      </c>
      <c r="F3">
        <f>VLOOKUP(A3, Kickstarter!B:L, 4, FALSE)</f>
        <v>2020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4, FALSE)</f>
        <v>2576</v>
      </c>
      <c r="F4">
        <f>VLOOKUP(A4, Kickstarter!B:L, 4, FALSE)</f>
        <v>2576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4, FALSE)</f>
        <v>1168</v>
      </c>
      <c r="F5">
        <f>VLOOKUP(A5, Kickstarter!B:L, 4, FALSE)</f>
        <v>1168</v>
      </c>
    </row>
    <row r="6" spans="1:6" x14ac:dyDescent="0.25">
      <c r="A6" t="s">
        <v>8387</v>
      </c>
      <c r="B6" t="e">
        <f>VLOOKUP(A6, Kickstarter!B:C, 2, FALSE)</f>
        <v>#N/A</v>
      </c>
      <c r="C6" t="e">
        <f>VLOOKUP(A6, Kickstarter!B:E, 3, FALSE)</f>
        <v>#N/A</v>
      </c>
      <c r="D6" t="e">
        <f>VLOOKUP(A6, Kickstarter!B:E, 4, FALSE)</f>
        <v>#N/A</v>
      </c>
      <c r="E6" t="e">
        <f>VLOOKUP(A6, Kickstarter!B:P, 4, FALSE)</f>
        <v>#N/A</v>
      </c>
      <c r="F6" t="e">
        <f>VLOOKUP(A6, Kickstarter!B:L, 4, FALSE)</f>
        <v>#N/A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4357D-1E01-4AFB-A2B0-842A80B0018F}">
  <dimension ref="A1:F46"/>
  <sheetViews>
    <sheetView topLeftCell="A4" workbookViewId="0">
      <selection activeCell="N23" sqref="N23"/>
    </sheetView>
  </sheetViews>
  <sheetFormatPr defaultRowHeight="15" x14ac:dyDescent="0.25"/>
  <cols>
    <col min="1" max="1" width="2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8268</v>
      </c>
      <c r="B5" s="12"/>
      <c r="C5" s="12">
        <v>78</v>
      </c>
      <c r="D5" s="12"/>
      <c r="E5" s="12"/>
      <c r="F5" s="12">
        <v>78</v>
      </c>
    </row>
    <row r="6" spans="1:6" x14ac:dyDescent="0.25">
      <c r="A6" s="13" t="s">
        <v>8267</v>
      </c>
      <c r="B6" s="12"/>
      <c r="C6" s="12"/>
      <c r="D6" s="12"/>
      <c r="E6" s="12">
        <v>164</v>
      </c>
      <c r="F6" s="12">
        <v>164</v>
      </c>
    </row>
    <row r="7" spans="1:6" x14ac:dyDescent="0.25">
      <c r="A7" s="13" t="s">
        <v>8266</v>
      </c>
      <c r="B7" s="12"/>
      <c r="C7" s="12">
        <v>52</v>
      </c>
      <c r="D7" s="12"/>
      <c r="E7" s="12"/>
      <c r="F7" s="12">
        <v>52</v>
      </c>
    </row>
    <row r="8" spans="1:6" x14ac:dyDescent="0.25">
      <c r="A8" s="13" t="s">
        <v>8265</v>
      </c>
      <c r="B8" s="12">
        <v>31</v>
      </c>
      <c r="C8" s="12"/>
      <c r="D8" s="12"/>
      <c r="E8" s="12"/>
      <c r="F8" s="12">
        <v>31</v>
      </c>
    </row>
    <row r="9" spans="1:6" x14ac:dyDescent="0.25">
      <c r="A9" s="13" t="s">
        <v>8264</v>
      </c>
      <c r="B9" s="12"/>
      <c r="C9" s="12"/>
      <c r="D9" s="12"/>
      <c r="E9" s="12">
        <v>48</v>
      </c>
      <c r="F9" s="12">
        <v>48</v>
      </c>
    </row>
    <row r="10" spans="1:6" x14ac:dyDescent="0.25">
      <c r="A10" s="13" t="s">
        <v>8263</v>
      </c>
      <c r="B10" s="12"/>
      <c r="C10" s="12"/>
      <c r="D10" s="12"/>
      <c r="E10" s="12">
        <v>49</v>
      </c>
      <c r="F10" s="12">
        <v>49</v>
      </c>
    </row>
    <row r="11" spans="1:6" x14ac:dyDescent="0.25">
      <c r="A11" s="13" t="s">
        <v>8282</v>
      </c>
      <c r="B11" s="12">
        <v>15</v>
      </c>
      <c r="C11" s="12">
        <v>101</v>
      </c>
      <c r="D11" s="12"/>
      <c r="E11" s="12"/>
      <c r="F11" s="12">
        <v>116</v>
      </c>
    </row>
    <row r="12" spans="1:6" x14ac:dyDescent="0.25">
      <c r="A12" s="13" t="s">
        <v>8297</v>
      </c>
      <c r="B12" s="12"/>
      <c r="C12" s="12">
        <v>14</v>
      </c>
      <c r="D12" s="12"/>
      <c r="E12" s="12"/>
      <c r="F12" s="12">
        <v>14</v>
      </c>
    </row>
    <row r="13" spans="1:6" x14ac:dyDescent="0.25">
      <c r="A13" s="13" t="s">
        <v>8296</v>
      </c>
      <c r="B13" s="12"/>
      <c r="C13" s="12"/>
      <c r="D13" s="12">
        <v>4</v>
      </c>
      <c r="E13" s="12">
        <v>34</v>
      </c>
      <c r="F13" s="12">
        <v>38</v>
      </c>
    </row>
    <row r="14" spans="1:6" x14ac:dyDescent="0.25">
      <c r="A14" s="13" t="s">
        <v>8281</v>
      </c>
      <c r="B14" s="12"/>
      <c r="C14" s="12">
        <v>23</v>
      </c>
      <c r="D14" s="12"/>
      <c r="E14" s="12"/>
      <c r="F14" s="12">
        <v>23</v>
      </c>
    </row>
    <row r="15" spans="1:6" x14ac:dyDescent="0.25">
      <c r="A15" s="13" t="s">
        <v>8295</v>
      </c>
      <c r="B15" s="12"/>
      <c r="C15" s="12"/>
      <c r="D15" s="12"/>
      <c r="E15" s="12">
        <v>52</v>
      </c>
      <c r="F15" s="12">
        <v>52</v>
      </c>
    </row>
    <row r="16" spans="1:6" x14ac:dyDescent="0.25">
      <c r="A16" s="13" t="s">
        <v>8280</v>
      </c>
      <c r="B16" s="12"/>
      <c r="C16" s="12">
        <v>73</v>
      </c>
      <c r="D16" s="12"/>
      <c r="E16" s="12"/>
      <c r="F16" s="12">
        <v>73</v>
      </c>
    </row>
    <row r="17" spans="1:6" x14ac:dyDescent="0.25">
      <c r="A17" s="13" t="s">
        <v>8279</v>
      </c>
      <c r="B17" s="12">
        <v>23</v>
      </c>
      <c r="C17" s="12"/>
      <c r="D17" s="12"/>
      <c r="E17" s="12"/>
      <c r="F17" s="12">
        <v>23</v>
      </c>
    </row>
    <row r="18" spans="1:6" x14ac:dyDescent="0.25">
      <c r="A18" s="13" t="s">
        <v>8298</v>
      </c>
      <c r="B18" s="12"/>
      <c r="C18" s="12"/>
      <c r="D18" s="12"/>
      <c r="E18" s="12">
        <v>33</v>
      </c>
      <c r="F18" s="12">
        <v>33</v>
      </c>
    </row>
    <row r="19" spans="1:6" x14ac:dyDescent="0.25">
      <c r="A19" s="13" t="s">
        <v>8278</v>
      </c>
      <c r="B19" s="12"/>
      <c r="C19" s="12"/>
      <c r="D19" s="12"/>
      <c r="E19" s="12">
        <v>30</v>
      </c>
      <c r="F19" s="12">
        <v>30</v>
      </c>
    </row>
    <row r="20" spans="1:6" x14ac:dyDescent="0.25">
      <c r="A20" s="13" t="s">
        <v>8291</v>
      </c>
      <c r="B20" s="12"/>
      <c r="C20" s="12">
        <v>37</v>
      </c>
      <c r="D20" s="12">
        <v>17</v>
      </c>
      <c r="E20" s="12"/>
      <c r="F20" s="12">
        <v>54</v>
      </c>
    </row>
    <row r="21" spans="1:6" x14ac:dyDescent="0.25">
      <c r="A21" s="13" t="s">
        <v>8277</v>
      </c>
      <c r="B21" s="12"/>
      <c r="C21" s="12">
        <v>20</v>
      </c>
      <c r="D21" s="12"/>
      <c r="E21" s="12">
        <v>138</v>
      </c>
      <c r="F21" s="12">
        <v>158</v>
      </c>
    </row>
    <row r="22" spans="1:6" x14ac:dyDescent="0.25">
      <c r="A22" s="13" t="s">
        <v>8276</v>
      </c>
      <c r="B22" s="12"/>
      <c r="C22" s="12">
        <v>53</v>
      </c>
      <c r="D22" s="12"/>
      <c r="E22" s="12"/>
      <c r="F22" s="12">
        <v>53</v>
      </c>
    </row>
    <row r="23" spans="1:6" x14ac:dyDescent="0.25">
      <c r="A23" s="13" t="s">
        <v>8275</v>
      </c>
      <c r="B23" s="12"/>
      <c r="C23" s="12"/>
      <c r="D23" s="12"/>
      <c r="E23" s="12">
        <v>14</v>
      </c>
      <c r="F23" s="12">
        <v>14</v>
      </c>
    </row>
    <row r="24" spans="1:6" x14ac:dyDescent="0.25">
      <c r="A24" s="13" t="s">
        <v>8290</v>
      </c>
      <c r="B24" s="12"/>
      <c r="C24" s="12"/>
      <c r="D24" s="12"/>
      <c r="E24" s="12">
        <v>35</v>
      </c>
      <c r="F24" s="12">
        <v>35</v>
      </c>
    </row>
    <row r="25" spans="1:6" x14ac:dyDescent="0.25">
      <c r="A25" s="13" t="s">
        <v>8274</v>
      </c>
      <c r="B25" s="12"/>
      <c r="C25" s="12"/>
      <c r="D25" s="12"/>
      <c r="E25" s="12">
        <v>240</v>
      </c>
      <c r="F25" s="12">
        <v>240</v>
      </c>
    </row>
    <row r="26" spans="1:6" x14ac:dyDescent="0.25">
      <c r="A26" s="13" t="s">
        <v>8284</v>
      </c>
      <c r="B26" s="12">
        <v>19</v>
      </c>
      <c r="C26" s="12"/>
      <c r="D26" s="12"/>
      <c r="E26" s="12"/>
      <c r="F26" s="12">
        <v>19</v>
      </c>
    </row>
    <row r="27" spans="1:6" x14ac:dyDescent="0.25">
      <c r="A27" s="13" t="s">
        <v>8287</v>
      </c>
      <c r="B27" s="12"/>
      <c r="C27" s="12">
        <v>14</v>
      </c>
      <c r="D27" s="12"/>
      <c r="E27" s="12"/>
      <c r="F27" s="12">
        <v>14</v>
      </c>
    </row>
    <row r="28" spans="1:6" x14ac:dyDescent="0.25">
      <c r="A28" s="13" t="s">
        <v>8294</v>
      </c>
      <c r="B28" s="12"/>
      <c r="C28" s="12">
        <v>11</v>
      </c>
      <c r="D28" s="12"/>
      <c r="E28" s="12"/>
      <c r="F28" s="12">
        <v>11</v>
      </c>
    </row>
    <row r="29" spans="1:6" x14ac:dyDescent="0.25">
      <c r="A29" s="13" t="s">
        <v>8283</v>
      </c>
      <c r="B29" s="12"/>
      <c r="C29" s="12">
        <v>34</v>
      </c>
      <c r="D29" s="12"/>
      <c r="E29" s="12">
        <v>62</v>
      </c>
      <c r="F29" s="12">
        <v>96</v>
      </c>
    </row>
    <row r="30" spans="1:6" x14ac:dyDescent="0.25">
      <c r="A30" s="13" t="s">
        <v>8289</v>
      </c>
      <c r="B30" s="12"/>
      <c r="C30" s="12">
        <v>13</v>
      </c>
      <c r="D30" s="12"/>
      <c r="E30" s="12"/>
      <c r="F30" s="12">
        <v>13</v>
      </c>
    </row>
    <row r="31" spans="1:6" x14ac:dyDescent="0.25">
      <c r="A31" s="13" t="s">
        <v>8288</v>
      </c>
      <c r="B31" s="12">
        <v>16</v>
      </c>
      <c r="C31" s="12"/>
      <c r="D31" s="12"/>
      <c r="E31" s="12"/>
      <c r="F31" s="12">
        <v>16</v>
      </c>
    </row>
    <row r="32" spans="1:6" x14ac:dyDescent="0.25">
      <c r="A32" s="13" t="s">
        <v>8302</v>
      </c>
      <c r="B32" s="12"/>
      <c r="C32" s="12">
        <v>32</v>
      </c>
      <c r="D32" s="12"/>
      <c r="E32" s="12"/>
      <c r="F32" s="12">
        <v>32</v>
      </c>
    </row>
    <row r="33" spans="1:6" x14ac:dyDescent="0.25">
      <c r="A33" s="13" t="s">
        <v>8273</v>
      </c>
      <c r="B33" s="12"/>
      <c r="C33" s="12">
        <v>34</v>
      </c>
      <c r="D33" s="12"/>
      <c r="E33" s="12"/>
      <c r="F33" s="12">
        <v>34</v>
      </c>
    </row>
    <row r="34" spans="1:6" x14ac:dyDescent="0.25">
      <c r="A34" s="13" t="s">
        <v>8272</v>
      </c>
      <c r="B34" s="12"/>
      <c r="C34" s="12"/>
      <c r="D34" s="12"/>
      <c r="E34" s="12">
        <v>49</v>
      </c>
      <c r="F34" s="12">
        <v>49</v>
      </c>
    </row>
    <row r="35" spans="1:6" x14ac:dyDescent="0.25">
      <c r="A35" s="13" t="s">
        <v>8286</v>
      </c>
      <c r="B35" s="12"/>
      <c r="C35" s="12"/>
      <c r="D35" s="12"/>
      <c r="E35" s="12">
        <v>20</v>
      </c>
      <c r="F35" s="12">
        <v>20</v>
      </c>
    </row>
    <row r="36" spans="1:6" x14ac:dyDescent="0.25">
      <c r="A36" s="13" t="s">
        <v>8285</v>
      </c>
      <c r="B36" s="12">
        <v>6</v>
      </c>
      <c r="C36" s="12">
        <v>21</v>
      </c>
      <c r="D36" s="12"/>
      <c r="E36" s="12"/>
      <c r="F36" s="12">
        <v>27</v>
      </c>
    </row>
    <row r="37" spans="1:6" x14ac:dyDescent="0.25">
      <c r="A37" s="13" t="s">
        <v>8292</v>
      </c>
      <c r="B37" s="12"/>
      <c r="C37" s="12">
        <v>13</v>
      </c>
      <c r="D37" s="12"/>
      <c r="E37" s="12"/>
      <c r="F37" s="12">
        <v>13</v>
      </c>
    </row>
    <row r="38" spans="1:6" x14ac:dyDescent="0.25">
      <c r="A38" s="13" t="s">
        <v>8293</v>
      </c>
      <c r="B38" s="12"/>
      <c r="C38" s="12"/>
      <c r="D38" s="12"/>
      <c r="E38" s="12">
        <v>103</v>
      </c>
      <c r="F38" s="12">
        <v>103</v>
      </c>
    </row>
    <row r="39" spans="1:6" x14ac:dyDescent="0.25">
      <c r="A39" s="13" t="s">
        <v>8300</v>
      </c>
      <c r="B39" s="12"/>
      <c r="C39" s="12">
        <v>7</v>
      </c>
      <c r="D39" s="12"/>
      <c r="E39" s="12">
        <v>7</v>
      </c>
      <c r="F39" s="12">
        <v>14</v>
      </c>
    </row>
    <row r="40" spans="1:6" x14ac:dyDescent="0.25">
      <c r="A40" s="13" t="s">
        <v>8299</v>
      </c>
      <c r="B40" s="12">
        <v>15</v>
      </c>
      <c r="C40" s="12">
        <v>1</v>
      </c>
      <c r="D40" s="12"/>
      <c r="E40" s="12">
        <v>31</v>
      </c>
      <c r="F40" s="12">
        <v>47</v>
      </c>
    </row>
    <row r="41" spans="1:6" x14ac:dyDescent="0.25">
      <c r="A41" s="13" t="s">
        <v>8271</v>
      </c>
      <c r="B41" s="12">
        <v>47</v>
      </c>
      <c r="C41" s="12">
        <v>81</v>
      </c>
      <c r="D41" s="12"/>
      <c r="E41" s="12">
        <v>17</v>
      </c>
      <c r="F41" s="12">
        <v>145</v>
      </c>
    </row>
    <row r="42" spans="1:6" x14ac:dyDescent="0.25">
      <c r="A42" s="13" t="s">
        <v>8270</v>
      </c>
      <c r="B42" s="12">
        <v>59</v>
      </c>
      <c r="C42" s="12">
        <v>36</v>
      </c>
      <c r="D42" s="12"/>
      <c r="E42" s="12"/>
      <c r="F42" s="12">
        <v>95</v>
      </c>
    </row>
    <row r="43" spans="1:6" x14ac:dyDescent="0.25">
      <c r="A43" s="13" t="s">
        <v>8303</v>
      </c>
      <c r="B43" s="12">
        <v>11</v>
      </c>
      <c r="C43" s="12">
        <v>40</v>
      </c>
      <c r="D43" s="12"/>
      <c r="E43" s="12">
        <v>45</v>
      </c>
      <c r="F43" s="12">
        <v>96</v>
      </c>
    </row>
    <row r="44" spans="1:6" x14ac:dyDescent="0.25">
      <c r="A44" s="13" t="s">
        <v>8269</v>
      </c>
      <c r="B44" s="12"/>
      <c r="C44" s="12">
        <v>250</v>
      </c>
      <c r="D44" s="12">
        <v>9</v>
      </c>
      <c r="E44" s="12">
        <v>412</v>
      </c>
      <c r="F44" s="12">
        <v>671</v>
      </c>
    </row>
    <row r="45" spans="1:6" x14ac:dyDescent="0.25">
      <c r="A45" s="13" t="s">
        <v>8301</v>
      </c>
      <c r="B45" s="12">
        <v>15</v>
      </c>
      <c r="C45" s="12">
        <v>59</v>
      </c>
      <c r="D45" s="12">
        <v>3</v>
      </c>
      <c r="E45" s="12">
        <v>68</v>
      </c>
      <c r="F45" s="12">
        <v>145</v>
      </c>
    </row>
    <row r="46" spans="1:6" x14ac:dyDescent="0.25">
      <c r="A46" s="13" t="s">
        <v>8361</v>
      </c>
      <c r="B46" s="12">
        <v>257</v>
      </c>
      <c r="C46" s="12">
        <v>1097</v>
      </c>
      <c r="D46" s="12">
        <v>33</v>
      </c>
      <c r="E46" s="12">
        <v>1651</v>
      </c>
      <c r="F46" s="12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F742C-BAF8-40AD-8A44-87E3646DBCC3}">
  <dimension ref="A1:F9"/>
  <sheetViews>
    <sheetView workbookViewId="0">
      <selection activeCell="N23" sqref="N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2" spans="1:6" x14ac:dyDescent="0.25">
      <c r="A2" s="11" t="s">
        <v>8358</v>
      </c>
      <c r="B2" t="s">
        <v>8312</v>
      </c>
    </row>
    <row r="4" spans="1:6" x14ac:dyDescent="0.25">
      <c r="A4" s="11" t="s">
        <v>8362</v>
      </c>
      <c r="B4" s="11" t="s">
        <v>8360</v>
      </c>
    </row>
    <row r="5" spans="1:6" x14ac:dyDescent="0.25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8327</v>
      </c>
      <c r="B6" s="12">
        <v>11</v>
      </c>
      <c r="C6" s="12">
        <v>40</v>
      </c>
      <c r="D6" s="12"/>
      <c r="E6" s="12">
        <v>45</v>
      </c>
      <c r="F6" s="12">
        <v>96</v>
      </c>
    </row>
    <row r="7" spans="1:6" x14ac:dyDescent="0.25">
      <c r="A7" s="13" t="s">
        <v>8313</v>
      </c>
      <c r="B7" s="12"/>
      <c r="C7" s="12">
        <v>250</v>
      </c>
      <c r="D7" s="12">
        <v>9</v>
      </c>
      <c r="E7" s="12">
        <v>412</v>
      </c>
      <c r="F7" s="12">
        <v>671</v>
      </c>
    </row>
    <row r="8" spans="1:6" x14ac:dyDescent="0.25">
      <c r="A8" s="13" t="s">
        <v>8320</v>
      </c>
      <c r="B8" s="12">
        <v>15</v>
      </c>
      <c r="C8" s="12">
        <v>59</v>
      </c>
      <c r="D8" s="12">
        <v>3</v>
      </c>
      <c r="E8" s="12">
        <v>68</v>
      </c>
      <c r="F8" s="12">
        <v>145</v>
      </c>
    </row>
    <row r="9" spans="1:6" x14ac:dyDescent="0.25">
      <c r="A9" s="13" t="s">
        <v>8361</v>
      </c>
      <c r="B9" s="12">
        <v>26</v>
      </c>
      <c r="C9" s="12">
        <v>349</v>
      </c>
      <c r="D9" s="12">
        <v>12</v>
      </c>
      <c r="E9" s="12">
        <v>525</v>
      </c>
      <c r="F9" s="12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5760C-C37C-42CA-BD9C-E9B2033403B2}">
  <dimension ref="A1:F18"/>
  <sheetViews>
    <sheetView workbookViewId="0">
      <selection activeCell="N23" sqref="N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8312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8362</v>
      </c>
      <c r="B4" s="11" t="s">
        <v>8360</v>
      </c>
    </row>
    <row r="5" spans="1:6" x14ac:dyDescent="0.25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032639413088499454DA22E30F0F36" ma:contentTypeVersion="4" ma:contentTypeDescription="Create a new document." ma:contentTypeScope="" ma:versionID="31e51a09e1fe388c22680626e1244b9f">
  <xsd:schema xmlns:xsd="http://www.w3.org/2001/XMLSchema" xmlns:xs="http://www.w3.org/2001/XMLSchema" xmlns:p="http://schemas.microsoft.com/office/2006/metadata/properties" xmlns:ns3="87c3193e-7a9e-4078-9711-3e7deacb151c" targetNamespace="http://schemas.microsoft.com/office/2006/metadata/properties" ma:root="true" ma:fieldsID="d7f5cbb34f05b03d8b79cb1b7937743d" ns3:_="">
    <xsd:import namespace="87c3193e-7a9e-4078-9711-3e7deacb151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c3193e-7a9e-4078-9711-3e7deacb151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64C743A-FFB3-4C33-986E-73237FD740A2}">
  <ds:schemaRefs>
    <ds:schemaRef ds:uri="http://www.w3.org/XML/1998/namespace"/>
    <ds:schemaRef ds:uri="http://schemas.openxmlformats.org/package/2006/metadata/core-properties"/>
    <ds:schemaRef ds:uri="http://purl.org/dc/dcmitype/"/>
    <ds:schemaRef ds:uri="87c3193e-7a9e-4078-9711-3e7deacb151c"/>
    <ds:schemaRef ds:uri="http://purl.org/dc/terms/"/>
    <ds:schemaRef ds:uri="http://purl.org/dc/elements/1.1/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B04570A6-DD67-47B1-BF4B-68854680D29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7c3193e-7a9e-4078-9711-3e7deacb151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3E76F04-A3A6-4F04-BDBE-818F99796DC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Theatre Outcomes by Launch Date</vt:lpstr>
      <vt:lpstr>Outcome Based on Goals</vt:lpstr>
      <vt:lpstr>Kickstarter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Tre</cp:lastModifiedBy>
  <dcterms:created xsi:type="dcterms:W3CDTF">2017-04-20T15:17:24Z</dcterms:created>
  <dcterms:modified xsi:type="dcterms:W3CDTF">2022-02-22T04:58:52Z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0x01010040032639413088499454DA22E30F0F36</vt:lpwstr>
  </property>
</Properties>
</file>