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lewis.sms.ed.ac.uk\home\s1788490\Win7\Desktop\"/>
    </mc:Choice>
  </mc:AlternateContent>
  <bookViews>
    <workbookView xWindow="0" yWindow="0" windowWidth="28800" windowHeight="12300"/>
  </bookViews>
  <sheets>
    <sheet name="DNA Quantative Analysis " sheetId="1" r:id="rId1"/>
  </sheets>
  <calcPr calcId="162913"/>
</workbook>
</file>

<file path=xl/calcChain.xml><?xml version="1.0" encoding="utf-8"?>
<calcChain xmlns="http://schemas.openxmlformats.org/spreadsheetml/2006/main">
  <c r="Z10" i="1" l="1"/>
  <c r="Y10" i="1"/>
  <c r="AF30" i="1"/>
  <c r="AF42" i="1"/>
  <c r="S46" i="1"/>
  <c r="BB181" i="1" l="1"/>
  <c r="Q173" i="1"/>
  <c r="B1539" i="1" l="1"/>
  <c r="B1536" i="1"/>
  <c r="B1533" i="1"/>
  <c r="B1530" i="1"/>
  <c r="B1527" i="1"/>
  <c r="B1524" i="1"/>
  <c r="B1521" i="1"/>
  <c r="B1518" i="1"/>
  <c r="B1515" i="1"/>
  <c r="B1512" i="1"/>
  <c r="B1509" i="1"/>
  <c r="B1506" i="1"/>
  <c r="B1503" i="1"/>
  <c r="B1500" i="1"/>
  <c r="B1497" i="1"/>
  <c r="B1494" i="1"/>
  <c r="B1491" i="1"/>
  <c r="B1488" i="1"/>
  <c r="B1485" i="1"/>
  <c r="B1482" i="1"/>
  <c r="B1479" i="1"/>
  <c r="B1476" i="1"/>
  <c r="B1473" i="1"/>
  <c r="B1470" i="1"/>
  <c r="B1467" i="1"/>
  <c r="B1464" i="1"/>
  <c r="B1461" i="1"/>
  <c r="B1458" i="1"/>
  <c r="B1455" i="1"/>
  <c r="B1452" i="1"/>
  <c r="B1449" i="1"/>
  <c r="B1446" i="1"/>
  <c r="B1443" i="1"/>
  <c r="B1440" i="1"/>
  <c r="B1437" i="1"/>
  <c r="B1434" i="1"/>
  <c r="B1431" i="1"/>
  <c r="B1428" i="1"/>
  <c r="B1425" i="1"/>
  <c r="B1422" i="1"/>
  <c r="B1419" i="1"/>
  <c r="B1416" i="1"/>
  <c r="B1413" i="1"/>
  <c r="B1410" i="1"/>
  <c r="B1407" i="1"/>
  <c r="B1404" i="1"/>
  <c r="B1401" i="1"/>
  <c r="B1398" i="1"/>
  <c r="B1395" i="1"/>
  <c r="B1392" i="1"/>
  <c r="B1389" i="1"/>
  <c r="B1386" i="1"/>
  <c r="B1383" i="1"/>
  <c r="B1380" i="1"/>
  <c r="B1377" i="1"/>
  <c r="B1374" i="1"/>
  <c r="B1371" i="1"/>
  <c r="B1368" i="1"/>
  <c r="B1365" i="1"/>
  <c r="B1362" i="1"/>
  <c r="B1359" i="1"/>
  <c r="B1356" i="1"/>
  <c r="B1353" i="1"/>
  <c r="B1350" i="1"/>
  <c r="B1347" i="1"/>
  <c r="B1344" i="1"/>
  <c r="B1341" i="1"/>
  <c r="B1338" i="1"/>
  <c r="B1335" i="1"/>
  <c r="B1332" i="1"/>
  <c r="B1329" i="1"/>
  <c r="B1326" i="1"/>
  <c r="B1323" i="1"/>
  <c r="B1320" i="1"/>
  <c r="B1317" i="1"/>
  <c r="B1314" i="1"/>
  <c r="B1311" i="1"/>
  <c r="B1308" i="1"/>
  <c r="B1305" i="1"/>
  <c r="B1302" i="1"/>
  <c r="B1299" i="1"/>
  <c r="B1296" i="1"/>
  <c r="B1293" i="1"/>
  <c r="B1290" i="1"/>
  <c r="B1287" i="1"/>
  <c r="B1284" i="1"/>
  <c r="B1281" i="1"/>
  <c r="B1278" i="1"/>
  <c r="B1275" i="1"/>
  <c r="B1272" i="1"/>
  <c r="B1269" i="1"/>
  <c r="B1266" i="1"/>
  <c r="B1263" i="1"/>
  <c r="B1260" i="1"/>
  <c r="B1257" i="1"/>
  <c r="B1254" i="1"/>
  <c r="B1251" i="1"/>
  <c r="B1248" i="1"/>
  <c r="B1245" i="1"/>
  <c r="B1242" i="1"/>
  <c r="B1239" i="1"/>
  <c r="B1236" i="1"/>
  <c r="B1233" i="1"/>
  <c r="B1230" i="1"/>
  <c r="B1227" i="1"/>
  <c r="B1224" i="1"/>
  <c r="B1221" i="1"/>
  <c r="B1218" i="1"/>
  <c r="B1215" i="1"/>
  <c r="B1212" i="1"/>
  <c r="B1209" i="1"/>
  <c r="B1206" i="1"/>
  <c r="B1203" i="1"/>
  <c r="B1200" i="1"/>
  <c r="B1197" i="1"/>
  <c r="B1194" i="1"/>
  <c r="B1191" i="1"/>
  <c r="B1188" i="1"/>
  <c r="B1185" i="1"/>
  <c r="B1182" i="1"/>
  <c r="B1179" i="1"/>
  <c r="B1176" i="1"/>
  <c r="B1173" i="1"/>
  <c r="B1170" i="1"/>
  <c r="B1167" i="1"/>
  <c r="B1164" i="1"/>
  <c r="B1161" i="1"/>
  <c r="B1158" i="1"/>
  <c r="B1155" i="1"/>
  <c r="B1152" i="1"/>
  <c r="B1149" i="1"/>
  <c r="B1146" i="1"/>
  <c r="B1143" i="1"/>
  <c r="B1140" i="1"/>
  <c r="B1137" i="1"/>
  <c r="B1134" i="1"/>
  <c r="B1131" i="1"/>
  <c r="B1128" i="1"/>
  <c r="B1125" i="1"/>
  <c r="B1122" i="1"/>
  <c r="B1119" i="1"/>
  <c r="B1116" i="1"/>
  <c r="B1113" i="1"/>
  <c r="B1110" i="1"/>
  <c r="B1107" i="1"/>
  <c r="B1104" i="1"/>
  <c r="B1101" i="1"/>
  <c r="B1098" i="1"/>
  <c r="B1095" i="1"/>
  <c r="B1092" i="1"/>
  <c r="B1089" i="1"/>
  <c r="B1086" i="1"/>
  <c r="B1083" i="1"/>
  <c r="B1080" i="1"/>
  <c r="B1077" i="1"/>
  <c r="B1074" i="1"/>
  <c r="B1071" i="1"/>
  <c r="B1068" i="1"/>
  <c r="B1065" i="1"/>
  <c r="B1062" i="1"/>
  <c r="B1059" i="1"/>
  <c r="B1056" i="1"/>
  <c r="B1053" i="1"/>
  <c r="B1050" i="1"/>
  <c r="B1047" i="1"/>
  <c r="B1044" i="1"/>
  <c r="B1041" i="1"/>
  <c r="B1038" i="1"/>
  <c r="B1035" i="1"/>
  <c r="B1032" i="1"/>
  <c r="B1029" i="1"/>
  <c r="B1026" i="1"/>
  <c r="B1023" i="1"/>
  <c r="B1020" i="1"/>
  <c r="B1017" i="1"/>
  <c r="B1014" i="1"/>
  <c r="B1011" i="1"/>
  <c r="B1008" i="1"/>
  <c r="B1005" i="1"/>
  <c r="B1002" i="1"/>
  <c r="B999" i="1"/>
  <c r="B996" i="1"/>
  <c r="B993" i="1"/>
  <c r="B990" i="1"/>
  <c r="B987" i="1"/>
  <c r="B984" i="1"/>
  <c r="B981" i="1"/>
  <c r="B978" i="1"/>
  <c r="B975" i="1"/>
  <c r="B972" i="1"/>
  <c r="B969" i="1"/>
  <c r="B966" i="1"/>
  <c r="B963" i="1"/>
  <c r="B960" i="1"/>
  <c r="B957" i="1"/>
  <c r="B954" i="1"/>
  <c r="B951" i="1"/>
  <c r="B948" i="1"/>
  <c r="B945" i="1"/>
  <c r="B942" i="1"/>
  <c r="B939" i="1"/>
  <c r="B936" i="1"/>
  <c r="B933" i="1"/>
  <c r="B930" i="1"/>
  <c r="B927" i="1"/>
  <c r="B924" i="1"/>
  <c r="B921" i="1"/>
  <c r="B918" i="1"/>
  <c r="B915" i="1"/>
  <c r="B912" i="1"/>
  <c r="B909" i="1"/>
  <c r="B906" i="1"/>
  <c r="B903" i="1"/>
  <c r="B900" i="1"/>
  <c r="B897" i="1"/>
  <c r="B894" i="1"/>
  <c r="B891" i="1"/>
  <c r="B888" i="1"/>
  <c r="B885" i="1"/>
  <c r="B882" i="1"/>
  <c r="B879" i="1"/>
  <c r="B876" i="1"/>
  <c r="B873" i="1"/>
  <c r="B870" i="1"/>
  <c r="B867" i="1"/>
  <c r="B864" i="1"/>
  <c r="B861" i="1"/>
  <c r="B858" i="1"/>
  <c r="B855" i="1"/>
  <c r="B852" i="1"/>
  <c r="B849" i="1"/>
  <c r="B846" i="1"/>
  <c r="B843" i="1"/>
  <c r="B840" i="1"/>
  <c r="B837" i="1"/>
  <c r="B834" i="1"/>
  <c r="B831" i="1"/>
  <c r="B828" i="1"/>
  <c r="B825" i="1"/>
  <c r="B822" i="1"/>
  <c r="B819" i="1"/>
  <c r="B816" i="1"/>
  <c r="B813" i="1"/>
  <c r="B810" i="1"/>
  <c r="B807" i="1"/>
  <c r="B804" i="1"/>
  <c r="B801" i="1"/>
  <c r="B798" i="1"/>
  <c r="B795" i="1"/>
  <c r="B792" i="1"/>
  <c r="B789" i="1"/>
  <c r="B786" i="1"/>
  <c r="B783" i="1"/>
  <c r="B780" i="1"/>
  <c r="B777" i="1"/>
  <c r="B771" i="1"/>
  <c r="B768" i="1"/>
  <c r="B765" i="1"/>
  <c r="B762" i="1"/>
  <c r="B759" i="1"/>
  <c r="B756" i="1"/>
  <c r="B753" i="1"/>
  <c r="B750" i="1"/>
  <c r="B747" i="1"/>
  <c r="B744" i="1"/>
  <c r="B741" i="1"/>
  <c r="B738" i="1"/>
  <c r="B735" i="1"/>
  <c r="B732" i="1"/>
  <c r="B729" i="1"/>
  <c r="B726" i="1"/>
  <c r="B723" i="1"/>
  <c r="B720" i="1"/>
  <c r="B717" i="1"/>
  <c r="B714" i="1"/>
  <c r="B711" i="1"/>
  <c r="B708" i="1"/>
  <c r="B705" i="1"/>
  <c r="B702" i="1"/>
  <c r="B699" i="1"/>
  <c r="B696" i="1"/>
  <c r="B693" i="1"/>
  <c r="B690" i="1"/>
  <c r="B687" i="1"/>
  <c r="B684" i="1"/>
  <c r="B681" i="1"/>
  <c r="B678" i="1"/>
  <c r="B675" i="1"/>
  <c r="B672" i="1"/>
  <c r="B669" i="1"/>
  <c r="B666" i="1"/>
  <c r="B663" i="1"/>
  <c r="B660" i="1"/>
  <c r="B657" i="1"/>
  <c r="B654" i="1"/>
  <c r="B651" i="1"/>
  <c r="B648" i="1"/>
  <c r="B645" i="1"/>
  <c r="B642" i="1"/>
  <c r="B639" i="1"/>
  <c r="B636" i="1"/>
  <c r="B633" i="1"/>
  <c r="B630" i="1"/>
  <c r="B627" i="1"/>
  <c r="B624" i="1"/>
  <c r="B621" i="1"/>
  <c r="B618" i="1"/>
  <c r="B615" i="1"/>
  <c r="B612" i="1"/>
  <c r="B609" i="1"/>
  <c r="B606" i="1"/>
  <c r="B603" i="1"/>
  <c r="B600" i="1"/>
  <c r="B597" i="1"/>
  <c r="B594" i="1"/>
  <c r="B591" i="1"/>
  <c r="B588" i="1"/>
  <c r="B585" i="1"/>
  <c r="B582" i="1"/>
  <c r="B579" i="1"/>
  <c r="B576" i="1"/>
  <c r="B573" i="1"/>
  <c r="B570" i="1"/>
  <c r="B567" i="1"/>
  <c r="B564" i="1"/>
  <c r="B561" i="1"/>
  <c r="B558" i="1"/>
  <c r="B555" i="1"/>
  <c r="B552" i="1"/>
  <c r="B549" i="1"/>
  <c r="B546" i="1"/>
  <c r="B543" i="1"/>
  <c r="B540" i="1"/>
  <c r="B537" i="1"/>
  <c r="B534" i="1"/>
  <c r="B531" i="1"/>
  <c r="B528" i="1"/>
  <c r="B525" i="1"/>
  <c r="B522" i="1"/>
  <c r="B519" i="1"/>
  <c r="B516" i="1"/>
  <c r="B513" i="1"/>
  <c r="B510" i="1"/>
  <c r="B507" i="1"/>
  <c r="B504" i="1"/>
  <c r="B501" i="1"/>
  <c r="B498" i="1"/>
  <c r="B495" i="1"/>
  <c r="B492" i="1"/>
  <c r="B489" i="1"/>
  <c r="B486" i="1"/>
  <c r="B483" i="1"/>
  <c r="B480" i="1"/>
  <c r="B477" i="1"/>
  <c r="B474" i="1"/>
  <c r="B471" i="1"/>
  <c r="B468" i="1"/>
  <c r="B465" i="1"/>
  <c r="B462" i="1"/>
  <c r="B459" i="1"/>
  <c r="B456" i="1"/>
  <c r="B453" i="1"/>
  <c r="B450" i="1"/>
  <c r="B447" i="1"/>
  <c r="B444" i="1"/>
  <c r="B441" i="1"/>
  <c r="B438" i="1"/>
  <c r="B435" i="1"/>
  <c r="B432" i="1"/>
  <c r="B429" i="1"/>
  <c r="B426" i="1"/>
  <c r="B423" i="1"/>
  <c r="B420" i="1"/>
  <c r="B417" i="1"/>
  <c r="B414" i="1"/>
  <c r="B411" i="1"/>
  <c r="B408" i="1"/>
  <c r="B405" i="1"/>
  <c r="B402" i="1"/>
  <c r="B399" i="1"/>
  <c r="B396" i="1"/>
  <c r="B393" i="1"/>
  <c r="B390" i="1"/>
  <c r="B387" i="1"/>
  <c r="B384" i="1"/>
  <c r="B381" i="1"/>
  <c r="B378" i="1"/>
  <c r="B375" i="1"/>
  <c r="B372" i="1"/>
  <c r="B369" i="1"/>
  <c r="B366" i="1"/>
  <c r="B363" i="1"/>
  <c r="B360" i="1"/>
  <c r="B357" i="1"/>
  <c r="B354" i="1"/>
  <c r="B351" i="1"/>
  <c r="B348" i="1"/>
  <c r="B345" i="1"/>
  <c r="B342" i="1"/>
  <c r="B339" i="1"/>
  <c r="B336" i="1"/>
  <c r="B333" i="1"/>
  <c r="B330" i="1"/>
  <c r="B327" i="1"/>
  <c r="B324" i="1"/>
  <c r="B321" i="1"/>
  <c r="B318" i="1"/>
  <c r="B315" i="1"/>
  <c r="B312" i="1"/>
  <c r="B309" i="1"/>
  <c r="B306" i="1"/>
  <c r="B303" i="1"/>
  <c r="B300" i="1"/>
  <c r="B297" i="1"/>
  <c r="B294" i="1"/>
  <c r="B291" i="1"/>
  <c r="B288" i="1"/>
  <c r="B285" i="1"/>
  <c r="B282" i="1"/>
  <c r="B279" i="1"/>
  <c r="B276" i="1"/>
  <c r="B273" i="1"/>
  <c r="B270" i="1"/>
  <c r="B267" i="1"/>
  <c r="B264" i="1"/>
  <c r="B261" i="1"/>
  <c r="B258" i="1"/>
  <c r="B255" i="1"/>
  <c r="B252" i="1"/>
  <c r="B249" i="1"/>
  <c r="B246" i="1"/>
  <c r="B243" i="1"/>
  <c r="B240" i="1"/>
  <c r="B237" i="1"/>
  <c r="B234" i="1"/>
  <c r="B231" i="1"/>
  <c r="B228" i="1"/>
  <c r="B225" i="1"/>
  <c r="B222" i="1"/>
  <c r="B219" i="1"/>
  <c r="B216" i="1"/>
  <c r="BA214" i="1"/>
  <c r="BA213" i="1"/>
  <c r="AJ182" i="1" s="1"/>
  <c r="B213" i="1"/>
  <c r="BA212" i="1"/>
  <c r="BA211" i="1"/>
  <c r="BA210" i="1"/>
  <c r="B210" i="1"/>
  <c r="BA209" i="1"/>
  <c r="BA208" i="1"/>
  <c r="BA207" i="1"/>
  <c r="B207" i="1"/>
  <c r="BA206" i="1"/>
  <c r="BA205" i="1"/>
  <c r="BA204" i="1"/>
  <c r="B204" i="1"/>
  <c r="B201" i="1"/>
  <c r="B198" i="1"/>
  <c r="Y196" i="1"/>
  <c r="BB195" i="1"/>
  <c r="B195" i="1"/>
  <c r="BB194" i="1"/>
  <c r="BB193" i="1"/>
  <c r="BB192" i="1"/>
  <c r="B192" i="1"/>
  <c r="BB191" i="1"/>
  <c r="BB190" i="1"/>
  <c r="BB189" i="1"/>
  <c r="B189" i="1"/>
  <c r="BB188" i="1"/>
  <c r="BB187" i="1"/>
  <c r="BB186" i="1"/>
  <c r="B186" i="1"/>
  <c r="BB185" i="1"/>
  <c r="BB184" i="1"/>
  <c r="AR184" i="1"/>
  <c r="AP184" i="1"/>
  <c r="AN184" i="1"/>
  <c r="AL184" i="1"/>
  <c r="AJ184" i="1"/>
  <c r="AH184" i="1"/>
  <c r="AF184" i="1"/>
  <c r="AD184" i="1"/>
  <c r="AB184" i="1"/>
  <c r="Z184" i="1"/>
  <c r="AT184" i="1" s="1"/>
  <c r="BB183" i="1"/>
  <c r="B183" i="1"/>
  <c r="BB182" i="1"/>
  <c r="AN182" i="1"/>
  <c r="AB182" i="1"/>
  <c r="R183" i="1"/>
  <c r="Q183" i="1"/>
  <c r="AR180" i="1"/>
  <c r="AP180" i="1"/>
  <c r="AN180" i="1"/>
  <c r="AL180" i="1"/>
  <c r="AJ180" i="1"/>
  <c r="AH180" i="1"/>
  <c r="AF180" i="1"/>
  <c r="AD180" i="1"/>
  <c r="AB180" i="1"/>
  <c r="Z180" i="1"/>
  <c r="R182" i="1"/>
  <c r="Q182" i="1"/>
  <c r="B180" i="1"/>
  <c r="R181" i="1"/>
  <c r="Q181" i="1"/>
  <c r="AR178" i="1"/>
  <c r="AP178" i="1"/>
  <c r="AN178" i="1"/>
  <c r="AL178" i="1"/>
  <c r="AJ178" i="1"/>
  <c r="AH178" i="1"/>
  <c r="AF178" i="1"/>
  <c r="AD178" i="1"/>
  <c r="AB178" i="1"/>
  <c r="Z178" i="1"/>
  <c r="R180" i="1"/>
  <c r="Q180" i="1"/>
  <c r="R179" i="1"/>
  <c r="Q179" i="1"/>
  <c r="B177" i="1"/>
  <c r="AR176" i="1"/>
  <c r="AP176" i="1"/>
  <c r="AN176" i="1"/>
  <c r="AL176" i="1"/>
  <c r="AJ176" i="1"/>
  <c r="AH176" i="1"/>
  <c r="AF176" i="1"/>
  <c r="AD176" i="1"/>
  <c r="AB176" i="1"/>
  <c r="Z176" i="1"/>
  <c r="R178" i="1"/>
  <c r="Q178" i="1"/>
  <c r="R177" i="1"/>
  <c r="Q177" i="1"/>
  <c r="AR174" i="1"/>
  <c r="AP174" i="1"/>
  <c r="AN174" i="1"/>
  <c r="AL174" i="1"/>
  <c r="AJ174" i="1"/>
  <c r="AH174" i="1"/>
  <c r="AF174" i="1"/>
  <c r="AD174" i="1"/>
  <c r="AB174" i="1"/>
  <c r="Z174" i="1"/>
  <c r="R176" i="1"/>
  <c r="Q176" i="1"/>
  <c r="B174" i="1"/>
  <c r="R175" i="1"/>
  <c r="Q175" i="1"/>
  <c r="R174" i="1"/>
  <c r="Q174" i="1"/>
  <c r="R173" i="1"/>
  <c r="S173" i="1"/>
  <c r="B171" i="1"/>
  <c r="AR170" i="1"/>
  <c r="AP170" i="1"/>
  <c r="AN170" i="1"/>
  <c r="AL170" i="1"/>
  <c r="AJ170" i="1"/>
  <c r="AH170" i="1"/>
  <c r="AF170" i="1"/>
  <c r="AD170" i="1"/>
  <c r="AB170" i="1"/>
  <c r="Z170" i="1"/>
  <c r="AT170" i="1" s="1"/>
  <c r="S172" i="1"/>
  <c r="AR168" i="1"/>
  <c r="AP168" i="1"/>
  <c r="AN168" i="1"/>
  <c r="AL168" i="1"/>
  <c r="AJ168" i="1"/>
  <c r="AH168" i="1"/>
  <c r="AF168" i="1"/>
  <c r="AD168" i="1"/>
  <c r="AB168" i="1"/>
  <c r="Z168" i="1"/>
  <c r="B168" i="1"/>
  <c r="AR166" i="1"/>
  <c r="AP166" i="1"/>
  <c r="AN166" i="1"/>
  <c r="AL166" i="1"/>
  <c r="AJ166" i="1"/>
  <c r="AH166" i="1"/>
  <c r="AF166" i="1"/>
  <c r="AD166" i="1"/>
  <c r="AB166" i="1"/>
  <c r="Z166" i="1"/>
  <c r="B165" i="1"/>
  <c r="AR164" i="1"/>
  <c r="AP164" i="1"/>
  <c r="AN164" i="1"/>
  <c r="AL164" i="1"/>
  <c r="AJ164" i="1"/>
  <c r="AH164" i="1"/>
  <c r="AF164" i="1"/>
  <c r="AD164" i="1"/>
  <c r="AB164" i="1"/>
  <c r="Z164" i="1"/>
  <c r="AR162" i="1"/>
  <c r="AP162" i="1"/>
  <c r="AN162" i="1"/>
  <c r="AL162" i="1"/>
  <c r="AJ162" i="1"/>
  <c r="AH162" i="1"/>
  <c r="AF162" i="1"/>
  <c r="AD162" i="1"/>
  <c r="AB162" i="1"/>
  <c r="Z162" i="1"/>
  <c r="B162" i="1"/>
  <c r="AR160" i="1"/>
  <c r="AP160" i="1"/>
  <c r="AN160" i="1"/>
  <c r="AL160" i="1"/>
  <c r="AJ160" i="1"/>
  <c r="AH160" i="1"/>
  <c r="AF160" i="1"/>
  <c r="AD160" i="1"/>
  <c r="AB160" i="1"/>
  <c r="Z160" i="1"/>
  <c r="B159" i="1"/>
  <c r="B156" i="1"/>
  <c r="B153" i="1"/>
  <c r="B150" i="1"/>
  <c r="B147" i="1"/>
  <c r="B144" i="1"/>
  <c r="B141" i="1"/>
  <c r="B138" i="1"/>
  <c r="Y135" i="1"/>
  <c r="B135" i="1"/>
  <c r="AR132" i="1"/>
  <c r="AP132" i="1"/>
  <c r="AO196" i="1" s="1"/>
  <c r="AN132" i="1"/>
  <c r="AL132" i="1"/>
  <c r="AJ132" i="1"/>
  <c r="AH132" i="1"/>
  <c r="AF132" i="1"/>
  <c r="AD132" i="1"/>
  <c r="AC196" i="1" s="1"/>
  <c r="AB132" i="1"/>
  <c r="B132" i="1"/>
  <c r="AR130" i="1"/>
  <c r="AP130" i="1"/>
  <c r="AN130" i="1"/>
  <c r="AL130" i="1"/>
  <c r="AJ130" i="1"/>
  <c r="AH130" i="1"/>
  <c r="AF130" i="1"/>
  <c r="AD130" i="1"/>
  <c r="AB130" i="1"/>
  <c r="B129" i="1"/>
  <c r="AQ128" i="1"/>
  <c r="AO128" i="1"/>
  <c r="AM128" i="1"/>
  <c r="AK128" i="1"/>
  <c r="AI128" i="1"/>
  <c r="AG128" i="1"/>
  <c r="AE128" i="1"/>
  <c r="AC128" i="1"/>
  <c r="AA128" i="1"/>
  <c r="AQ126" i="1"/>
  <c r="AO126" i="1"/>
  <c r="AM126" i="1"/>
  <c r="AK126" i="1"/>
  <c r="AI126" i="1"/>
  <c r="AG126" i="1"/>
  <c r="AE126" i="1"/>
  <c r="AC126" i="1"/>
  <c r="AA126" i="1"/>
  <c r="B126" i="1"/>
  <c r="B123" i="1"/>
  <c r="B120" i="1"/>
  <c r="B117" i="1"/>
  <c r="B114" i="1"/>
  <c r="B111" i="1"/>
  <c r="B108" i="1"/>
  <c r="B105" i="1"/>
  <c r="B102" i="1"/>
  <c r="B99" i="1"/>
  <c r="B96" i="1"/>
  <c r="B93" i="1"/>
  <c r="B90" i="1"/>
  <c r="B87" i="1"/>
  <c r="B84" i="1"/>
  <c r="B81" i="1"/>
  <c r="B78" i="1"/>
  <c r="B75" i="1"/>
  <c r="B72" i="1"/>
  <c r="B69" i="1"/>
  <c r="B66" i="1"/>
  <c r="B63" i="1"/>
  <c r="B60" i="1"/>
  <c r="B57" i="1"/>
  <c r="B54" i="1"/>
  <c r="B51" i="1"/>
  <c r="B48" i="1"/>
  <c r="B45" i="1"/>
  <c r="B42" i="1"/>
  <c r="B39" i="1"/>
  <c r="B36" i="1"/>
  <c r="B33" i="1"/>
  <c r="S32" i="1"/>
  <c r="S31" i="1"/>
  <c r="S30" i="1"/>
  <c r="B30" i="1"/>
  <c r="B27" i="1"/>
  <c r="T26" i="1"/>
  <c r="S26" i="1"/>
  <c r="T25" i="1"/>
  <c r="AA154" i="1" s="1"/>
  <c r="S25" i="1"/>
  <c r="T24" i="1"/>
  <c r="AI152" i="1" s="1"/>
  <c r="S24" i="1"/>
  <c r="B24" i="1"/>
  <c r="T23" i="1"/>
  <c r="AI150" i="1" s="1"/>
  <c r="S23" i="1"/>
  <c r="B21" i="1"/>
  <c r="B18" i="1"/>
  <c r="B15" i="1"/>
  <c r="AH12" i="1"/>
  <c r="AG12" i="1"/>
  <c r="AF12" i="1"/>
  <c r="AE12" i="1"/>
  <c r="AD12" i="1"/>
  <c r="AC12" i="1"/>
  <c r="AB12" i="1"/>
  <c r="AA12" i="1"/>
  <c r="Z12" i="1"/>
  <c r="Y12" i="1"/>
  <c r="C119" i="1" s="1"/>
  <c r="B12" i="1"/>
  <c r="R11" i="1"/>
  <c r="AI10" i="1"/>
  <c r="AH10" i="1"/>
  <c r="AG10" i="1"/>
  <c r="AF10" i="1"/>
  <c r="AE10" i="1"/>
  <c r="AD10" i="1"/>
  <c r="AC10" i="1"/>
  <c r="AB10" i="1"/>
  <c r="AA10" i="1"/>
  <c r="C7" i="1"/>
  <c r="R10" i="1"/>
  <c r="R12" i="1" s="1"/>
  <c r="B9" i="1"/>
  <c r="AT160" i="1" l="1"/>
  <c r="Y89" i="1"/>
  <c r="B7" i="1"/>
  <c r="AT128" i="1"/>
  <c r="AT162" i="1"/>
  <c r="AI135" i="1"/>
  <c r="AT132" i="1"/>
  <c r="Z182" i="1"/>
  <c r="AT182" i="1" s="1"/>
  <c r="AL182" i="1"/>
  <c r="AT130" i="1"/>
  <c r="AT164" i="1"/>
  <c r="AT168" i="1"/>
  <c r="AT178" i="1"/>
  <c r="AD182" i="1"/>
  <c r="AP182" i="1"/>
  <c r="AE135" i="1"/>
  <c r="AQ135" i="1"/>
  <c r="AT166" i="1"/>
  <c r="AT174" i="1"/>
  <c r="AT180" i="1"/>
  <c r="AF182" i="1"/>
  <c r="AR182" i="1"/>
  <c r="AH182" i="1"/>
  <c r="AG194" i="1" s="1"/>
  <c r="AG135" i="1"/>
  <c r="AT176" i="1"/>
  <c r="C8" i="1"/>
  <c r="C1531" i="1"/>
  <c r="C1528" i="1"/>
  <c r="C1495" i="1"/>
  <c r="C1492" i="1"/>
  <c r="C1417" i="1"/>
  <c r="C1414" i="1"/>
  <c r="C1357" i="1"/>
  <c r="C1354" i="1"/>
  <c r="C1351" i="1"/>
  <c r="C1348" i="1"/>
  <c r="C1525" i="1"/>
  <c r="C1522" i="1"/>
  <c r="C1507" i="1"/>
  <c r="C1504" i="1"/>
  <c r="C1489" i="1"/>
  <c r="C1486" i="1"/>
  <c r="C1471" i="1"/>
  <c r="C1468" i="1"/>
  <c r="C1435" i="1"/>
  <c r="C1432" i="1"/>
  <c r="C1399" i="1"/>
  <c r="C1396" i="1"/>
  <c r="C1345" i="1"/>
  <c r="C1342" i="1"/>
  <c r="C1327" i="1"/>
  <c r="C1324" i="1"/>
  <c r="C1501" i="1"/>
  <c r="C1498" i="1"/>
  <c r="C1465" i="1"/>
  <c r="C1462" i="1"/>
  <c r="C1429" i="1"/>
  <c r="C1426" i="1"/>
  <c r="C1411" i="1"/>
  <c r="C1408" i="1"/>
  <c r="C1393" i="1"/>
  <c r="C1390" i="1"/>
  <c r="C1375" i="1"/>
  <c r="C1372" i="1"/>
  <c r="C1321" i="1"/>
  <c r="C1318" i="1"/>
  <c r="C1540" i="1"/>
  <c r="C1483" i="1"/>
  <c r="C1480" i="1"/>
  <c r="C1405" i="1"/>
  <c r="C1402" i="1"/>
  <c r="C1369" i="1"/>
  <c r="C1366" i="1"/>
  <c r="C1339" i="1"/>
  <c r="C1336" i="1"/>
  <c r="C1303" i="1"/>
  <c r="C1300" i="1"/>
  <c r="C1537" i="1"/>
  <c r="C1534" i="1"/>
  <c r="C1519" i="1"/>
  <c r="C1516" i="1"/>
  <c r="C1477" i="1"/>
  <c r="C1474" i="1"/>
  <c r="C1459" i="1"/>
  <c r="C1456" i="1"/>
  <c r="C1447" i="1"/>
  <c r="C1444" i="1"/>
  <c r="C1387" i="1"/>
  <c r="C1384" i="1"/>
  <c r="C1333" i="1"/>
  <c r="C1330" i="1"/>
  <c r="C1315" i="1"/>
  <c r="C1312" i="1"/>
  <c r="C1513" i="1"/>
  <c r="C1510" i="1"/>
  <c r="C1453" i="1"/>
  <c r="C1450" i="1"/>
  <c r="C1441" i="1"/>
  <c r="C1438" i="1"/>
  <c r="C1423" i="1"/>
  <c r="C1420" i="1"/>
  <c r="C1381" i="1"/>
  <c r="C1378" i="1"/>
  <c r="C1363" i="1"/>
  <c r="C1360" i="1"/>
  <c r="C1309" i="1"/>
  <c r="C1306" i="1"/>
  <c r="C1297" i="1"/>
  <c r="C1291" i="1"/>
  <c r="C1288" i="1"/>
  <c r="C1213" i="1"/>
  <c r="C1210" i="1"/>
  <c r="C1177" i="1"/>
  <c r="C1174" i="1"/>
  <c r="C1129" i="1"/>
  <c r="C1126" i="1"/>
  <c r="C1069" i="1"/>
  <c r="C1066" i="1"/>
  <c r="C1285" i="1"/>
  <c r="C1282" i="1"/>
  <c r="C1267" i="1"/>
  <c r="C1264" i="1"/>
  <c r="C1255" i="1"/>
  <c r="C1252" i="1"/>
  <c r="C1195" i="1"/>
  <c r="C1192" i="1"/>
  <c r="C1147" i="1"/>
  <c r="C1144" i="1"/>
  <c r="C1111" i="1"/>
  <c r="C1108" i="1"/>
  <c r="C1261" i="1"/>
  <c r="C1258" i="1"/>
  <c r="C1249" i="1"/>
  <c r="C1246" i="1"/>
  <c r="C1231" i="1"/>
  <c r="C1228" i="1"/>
  <c r="C1189" i="1"/>
  <c r="C1186" i="1"/>
  <c r="C1171" i="1"/>
  <c r="C1168" i="1"/>
  <c r="C1141" i="1"/>
  <c r="C1138" i="1"/>
  <c r="C1123" i="1"/>
  <c r="C1120" i="1"/>
  <c r="C1105" i="1"/>
  <c r="C1102" i="1"/>
  <c r="C1087" i="1"/>
  <c r="C1084" i="1"/>
  <c r="C1225" i="1"/>
  <c r="C1222" i="1"/>
  <c r="C1165" i="1"/>
  <c r="C1162" i="1"/>
  <c r="C1117" i="1"/>
  <c r="C1114" i="1"/>
  <c r="C1081" i="1"/>
  <c r="C1078" i="1"/>
  <c r="C1279" i="1"/>
  <c r="C1276" i="1"/>
  <c r="C1243" i="1"/>
  <c r="C1240" i="1"/>
  <c r="C1207" i="1"/>
  <c r="C1204" i="1"/>
  <c r="C1159" i="1"/>
  <c r="C1156" i="1"/>
  <c r="C1099" i="1"/>
  <c r="C1294" i="1"/>
  <c r="C1273" i="1"/>
  <c r="C1270" i="1"/>
  <c r="C1237" i="1"/>
  <c r="C1234" i="1"/>
  <c r="C1219" i="1"/>
  <c r="C1216" i="1"/>
  <c r="C1201" i="1"/>
  <c r="C1198" i="1"/>
  <c r="C1183" i="1"/>
  <c r="C1180" i="1"/>
  <c r="C1153" i="1"/>
  <c r="C1150" i="1"/>
  <c r="C1135" i="1"/>
  <c r="C1132" i="1"/>
  <c r="C1093" i="1"/>
  <c r="C1090" i="1"/>
  <c r="C1075" i="1"/>
  <c r="C1072" i="1"/>
  <c r="C1063" i="1"/>
  <c r="C1060" i="1"/>
  <c r="C1051" i="1"/>
  <c r="C1048" i="1"/>
  <c r="C1015" i="1"/>
  <c r="C1012" i="1"/>
  <c r="C961" i="1"/>
  <c r="C958" i="1"/>
  <c r="C943" i="1"/>
  <c r="C940" i="1"/>
  <c r="C901" i="1"/>
  <c r="C898" i="1"/>
  <c r="C883" i="1"/>
  <c r="C880" i="1"/>
  <c r="C871" i="1"/>
  <c r="C868" i="1"/>
  <c r="C1045" i="1"/>
  <c r="C1042" i="1"/>
  <c r="C1027" i="1"/>
  <c r="C1024" i="1"/>
  <c r="C1009" i="1"/>
  <c r="C1006" i="1"/>
  <c r="C991" i="1"/>
  <c r="C988" i="1"/>
  <c r="C937" i="1"/>
  <c r="C934" i="1"/>
  <c r="C877" i="1"/>
  <c r="C874" i="1"/>
  <c r="C865" i="1"/>
  <c r="C862" i="1"/>
  <c r="C847" i="1"/>
  <c r="C844" i="1"/>
  <c r="C1021" i="1"/>
  <c r="C1018" i="1"/>
  <c r="C985" i="1"/>
  <c r="C982" i="1"/>
  <c r="C955" i="1"/>
  <c r="C952" i="1"/>
  <c r="C919" i="1"/>
  <c r="C916" i="1"/>
  <c r="C841" i="1"/>
  <c r="C838" i="1"/>
  <c r="C1003" i="1"/>
  <c r="C1000" i="1"/>
  <c r="C949" i="1"/>
  <c r="C946" i="1"/>
  <c r="C931" i="1"/>
  <c r="C928" i="1"/>
  <c r="C913" i="1"/>
  <c r="C910" i="1"/>
  <c r="C895" i="1"/>
  <c r="C892" i="1"/>
  <c r="C859" i="1"/>
  <c r="C856" i="1"/>
  <c r="C1096" i="1"/>
  <c r="C1057" i="1"/>
  <c r="C1054" i="1"/>
  <c r="C1039" i="1"/>
  <c r="C1036" i="1"/>
  <c r="C997" i="1"/>
  <c r="C994" i="1"/>
  <c r="C979" i="1"/>
  <c r="C976" i="1"/>
  <c r="C925" i="1"/>
  <c r="C922" i="1"/>
  <c r="C889" i="1"/>
  <c r="C886" i="1"/>
  <c r="C853" i="1"/>
  <c r="C850" i="1"/>
  <c r="C835" i="1"/>
  <c r="C832" i="1"/>
  <c r="C1033" i="1"/>
  <c r="C1030" i="1"/>
  <c r="C973" i="1"/>
  <c r="C970" i="1"/>
  <c r="C967" i="1"/>
  <c r="C964" i="1"/>
  <c r="C907" i="1"/>
  <c r="C904" i="1"/>
  <c r="C829" i="1"/>
  <c r="C826" i="1"/>
  <c r="C811" i="1"/>
  <c r="C808" i="1"/>
  <c r="C763" i="1"/>
  <c r="C760" i="1"/>
  <c r="C727" i="1"/>
  <c r="C724" i="1"/>
  <c r="C649" i="1"/>
  <c r="C646" i="1"/>
  <c r="C589" i="1"/>
  <c r="C586" i="1"/>
  <c r="C583" i="1"/>
  <c r="C580" i="1"/>
  <c r="C805" i="1"/>
  <c r="C802" i="1"/>
  <c r="C787" i="1"/>
  <c r="C784" i="1"/>
  <c r="C757" i="1"/>
  <c r="C754" i="1"/>
  <c r="C739" i="1"/>
  <c r="C736" i="1"/>
  <c r="C721" i="1"/>
  <c r="C718" i="1"/>
  <c r="C703" i="1"/>
  <c r="C700" i="1"/>
  <c r="C667" i="1"/>
  <c r="C664" i="1"/>
  <c r="C631" i="1"/>
  <c r="C628" i="1"/>
  <c r="C781" i="1"/>
  <c r="C778" i="1"/>
  <c r="C733" i="1"/>
  <c r="C730" i="1"/>
  <c r="C697" i="1"/>
  <c r="C694" i="1"/>
  <c r="C661" i="1"/>
  <c r="C658" i="1"/>
  <c r="C643" i="1"/>
  <c r="C640" i="1"/>
  <c r="C625" i="1"/>
  <c r="C622" i="1"/>
  <c r="C607" i="1"/>
  <c r="C604" i="1"/>
  <c r="C823" i="1"/>
  <c r="C820" i="1"/>
  <c r="C772" i="1"/>
  <c r="C715" i="1"/>
  <c r="C712" i="1"/>
  <c r="C637" i="1"/>
  <c r="C634" i="1"/>
  <c r="C601" i="1"/>
  <c r="C598" i="1"/>
  <c r="C817" i="1"/>
  <c r="C814" i="1"/>
  <c r="C799" i="1"/>
  <c r="C796" i="1"/>
  <c r="C775" i="1"/>
  <c r="C769" i="1"/>
  <c r="C766" i="1"/>
  <c r="C751" i="1"/>
  <c r="C748" i="1"/>
  <c r="C709" i="1"/>
  <c r="C706" i="1"/>
  <c r="C691" i="1"/>
  <c r="C688" i="1"/>
  <c r="C679" i="1"/>
  <c r="C676" i="1"/>
  <c r="C619" i="1"/>
  <c r="C616" i="1"/>
  <c r="C793" i="1"/>
  <c r="C790" i="1"/>
  <c r="C745" i="1"/>
  <c r="C742" i="1"/>
  <c r="C685" i="1"/>
  <c r="C682" i="1"/>
  <c r="C673" i="1"/>
  <c r="C670" i="1"/>
  <c r="C655" i="1"/>
  <c r="C652" i="1"/>
  <c r="C613" i="1"/>
  <c r="C610" i="1"/>
  <c r="C595" i="1"/>
  <c r="C592" i="1"/>
  <c r="C559" i="1"/>
  <c r="C556" i="1"/>
  <c r="C517" i="1"/>
  <c r="C514" i="1"/>
  <c r="C499" i="1"/>
  <c r="C496" i="1"/>
  <c r="C487" i="1"/>
  <c r="C484" i="1"/>
  <c r="C427" i="1"/>
  <c r="C424" i="1"/>
  <c r="C379" i="1"/>
  <c r="C376" i="1"/>
  <c r="C574" i="1"/>
  <c r="C553" i="1"/>
  <c r="C550" i="1"/>
  <c r="C493" i="1"/>
  <c r="C490" i="1"/>
  <c r="C481" i="1"/>
  <c r="C478" i="1"/>
  <c r="C463" i="1"/>
  <c r="C460" i="1"/>
  <c r="C421" i="1"/>
  <c r="C418" i="1"/>
  <c r="C403" i="1"/>
  <c r="C400" i="1"/>
  <c r="C373" i="1"/>
  <c r="C370" i="1"/>
  <c r="C355" i="1"/>
  <c r="C352" i="1"/>
  <c r="C577" i="1"/>
  <c r="C571" i="1"/>
  <c r="C568" i="1"/>
  <c r="C535" i="1"/>
  <c r="C532" i="1"/>
  <c r="C457" i="1"/>
  <c r="C454" i="1"/>
  <c r="C397" i="1"/>
  <c r="C394" i="1"/>
  <c r="C565" i="1"/>
  <c r="C562" i="1"/>
  <c r="C547" i="1"/>
  <c r="C544" i="1"/>
  <c r="C529" i="1"/>
  <c r="C526" i="1"/>
  <c r="C511" i="1"/>
  <c r="C508" i="1"/>
  <c r="C475" i="1"/>
  <c r="C472" i="1"/>
  <c r="C439" i="1"/>
  <c r="C436" i="1"/>
  <c r="C391" i="1"/>
  <c r="C388" i="1"/>
  <c r="C541" i="1"/>
  <c r="C538" i="1"/>
  <c r="C505" i="1"/>
  <c r="C502" i="1"/>
  <c r="C469" i="1"/>
  <c r="C466" i="1"/>
  <c r="C451" i="1"/>
  <c r="C448" i="1"/>
  <c r="C433" i="1"/>
  <c r="C430" i="1"/>
  <c r="C415" i="1"/>
  <c r="C412" i="1"/>
  <c r="C385" i="1"/>
  <c r="C382" i="1"/>
  <c r="C367" i="1"/>
  <c r="C364" i="1"/>
  <c r="C523" i="1"/>
  <c r="C520" i="1"/>
  <c r="C445" i="1"/>
  <c r="C442" i="1"/>
  <c r="C409" i="1"/>
  <c r="C406" i="1"/>
  <c r="C361" i="1"/>
  <c r="C358" i="1"/>
  <c r="C349" i="1"/>
  <c r="C331" i="1"/>
  <c r="C328" i="1"/>
  <c r="C253" i="1"/>
  <c r="C250" i="1"/>
  <c r="C217" i="1"/>
  <c r="C187" i="1"/>
  <c r="C163" i="1"/>
  <c r="C325" i="1"/>
  <c r="C322" i="1"/>
  <c r="C307" i="1"/>
  <c r="C304" i="1"/>
  <c r="C295" i="1"/>
  <c r="C292" i="1"/>
  <c r="C235" i="1"/>
  <c r="C232" i="1"/>
  <c r="C214" i="1"/>
  <c r="C205" i="1"/>
  <c r="C196" i="1"/>
  <c r="C190" i="1"/>
  <c r="C169" i="1"/>
  <c r="C301" i="1"/>
  <c r="C298" i="1"/>
  <c r="C289" i="1"/>
  <c r="C286" i="1"/>
  <c r="C271" i="1"/>
  <c r="C268" i="1"/>
  <c r="C229" i="1"/>
  <c r="C226" i="1"/>
  <c r="C202" i="1"/>
  <c r="C199" i="1"/>
  <c r="C184" i="1"/>
  <c r="C181" i="1"/>
  <c r="C175" i="1"/>
  <c r="C343" i="1"/>
  <c r="C340" i="1"/>
  <c r="C265" i="1"/>
  <c r="C262" i="1"/>
  <c r="C208" i="1"/>
  <c r="C178" i="1"/>
  <c r="C154" i="1"/>
  <c r="C337" i="1"/>
  <c r="C334" i="1"/>
  <c r="C319" i="1"/>
  <c r="C316" i="1"/>
  <c r="C283" i="1"/>
  <c r="C280" i="1"/>
  <c r="C247" i="1"/>
  <c r="C244" i="1"/>
  <c r="C211" i="1"/>
  <c r="C193" i="1"/>
  <c r="C172" i="1"/>
  <c r="C160" i="1"/>
  <c r="C346" i="1"/>
  <c r="C313" i="1"/>
  <c r="C310" i="1"/>
  <c r="C277" i="1"/>
  <c r="C274" i="1"/>
  <c r="C259" i="1"/>
  <c r="C256" i="1"/>
  <c r="C241" i="1"/>
  <c r="C238" i="1"/>
  <c r="C223" i="1"/>
  <c r="C220" i="1"/>
  <c r="C166" i="1"/>
  <c r="C157" i="1"/>
  <c r="C11" i="1"/>
  <c r="C22" i="1"/>
  <c r="AI156" i="1"/>
  <c r="AO156" i="1"/>
  <c r="AC156" i="1"/>
  <c r="AK156" i="1"/>
  <c r="Y156" i="1"/>
  <c r="C29" i="1"/>
  <c r="C31" i="1"/>
  <c r="C34" i="1"/>
  <c r="C37" i="1"/>
  <c r="C46" i="1"/>
  <c r="C50" i="1"/>
  <c r="C53" i="1"/>
  <c r="C56" i="1"/>
  <c r="C77" i="1"/>
  <c r="C83" i="1"/>
  <c r="C94" i="1"/>
  <c r="C97" i="1"/>
  <c r="C104" i="1"/>
  <c r="C107" i="1"/>
  <c r="C118" i="1"/>
  <c r="C121" i="1"/>
  <c r="AK196" i="1"/>
  <c r="C133" i="1"/>
  <c r="C134" i="1"/>
  <c r="AC135" i="1"/>
  <c r="AO135" i="1"/>
  <c r="Y150" i="1"/>
  <c r="AM150" i="1"/>
  <c r="AA152" i="1"/>
  <c r="AO152" i="1"/>
  <c r="Y154" i="1"/>
  <c r="AQ154" i="1"/>
  <c r="AG156" i="1"/>
  <c r="C14" i="1"/>
  <c r="C17" i="1"/>
  <c r="C32" i="1"/>
  <c r="C40" i="1"/>
  <c r="C59" i="1"/>
  <c r="C70" i="1"/>
  <c r="C73" i="1"/>
  <c r="C79" i="1"/>
  <c r="C88" i="1"/>
  <c r="C100" i="1"/>
  <c r="C110" i="1"/>
  <c r="C113" i="1"/>
  <c r="C124" i="1"/>
  <c r="AT126" i="1"/>
  <c r="C131" i="1"/>
  <c r="AM196" i="1"/>
  <c r="C137" i="1"/>
  <c r="C142" i="1"/>
  <c r="C145" i="1"/>
  <c r="AA150" i="1"/>
  <c r="AQ150" i="1"/>
  <c r="AQ194" i="1" s="1"/>
  <c r="Y208" i="1" s="1"/>
  <c r="S174" i="1" s="1"/>
  <c r="AC152" i="1"/>
  <c r="AQ152" i="1"/>
  <c r="AM156" i="1"/>
  <c r="AG154" i="1"/>
  <c r="AO154" i="1"/>
  <c r="AC154" i="1"/>
  <c r="C44" i="1"/>
  <c r="C49" i="1"/>
  <c r="C62" i="1"/>
  <c r="C65" i="1"/>
  <c r="C76" i="1"/>
  <c r="Y77" i="1"/>
  <c r="C82" i="1"/>
  <c r="C148" i="1"/>
  <c r="AE150" i="1"/>
  <c r="AE152" i="1"/>
  <c r="AE154" i="1"/>
  <c r="C155" i="1"/>
  <c r="AQ156" i="1"/>
  <c r="C10" i="1"/>
  <c r="C13" i="1"/>
  <c r="C20" i="1"/>
  <c r="C23" i="1"/>
  <c r="C28" i="1"/>
  <c r="Y30" i="1"/>
  <c r="C35" i="1"/>
  <c r="C43" i="1"/>
  <c r="C52" i="1"/>
  <c r="C80" i="1"/>
  <c r="C91" i="1"/>
  <c r="C92" i="1"/>
  <c r="C95" i="1"/>
  <c r="C103" i="1"/>
  <c r="C106" i="1"/>
  <c r="C109" i="1"/>
  <c r="C116" i="1"/>
  <c r="C127" i="1"/>
  <c r="AE196" i="1"/>
  <c r="AQ196" i="1"/>
  <c r="AA212" i="1" s="1"/>
  <c r="S127" i="1" s="1"/>
  <c r="AG150" i="1"/>
  <c r="AG152" i="1"/>
  <c r="AI154" i="1"/>
  <c r="C1541" i="1"/>
  <c r="C1538" i="1"/>
  <c r="C1481" i="1"/>
  <c r="C1478" i="1"/>
  <c r="C1403" i="1"/>
  <c r="C1400" i="1"/>
  <c r="C1367" i="1"/>
  <c r="C1364" i="1"/>
  <c r="C1337" i="1"/>
  <c r="C1334" i="1"/>
  <c r="C1301" i="1"/>
  <c r="C1298" i="1"/>
  <c r="C1535" i="1"/>
  <c r="C1532" i="1"/>
  <c r="C1517" i="1"/>
  <c r="C1514" i="1"/>
  <c r="C1475" i="1"/>
  <c r="C1472" i="1"/>
  <c r="C1457" i="1"/>
  <c r="C1454" i="1"/>
  <c r="C1445" i="1"/>
  <c r="C1442" i="1"/>
  <c r="C1385" i="1"/>
  <c r="C1382" i="1"/>
  <c r="C1331" i="1"/>
  <c r="C1328" i="1"/>
  <c r="C1313" i="1"/>
  <c r="C1310" i="1"/>
  <c r="C1511" i="1"/>
  <c r="C1508" i="1"/>
  <c r="C1451" i="1"/>
  <c r="C1448" i="1"/>
  <c r="C1439" i="1"/>
  <c r="C1436" i="1"/>
  <c r="C1421" i="1"/>
  <c r="C1418" i="1"/>
  <c r="C1379" i="1"/>
  <c r="C1376" i="1"/>
  <c r="C1361" i="1"/>
  <c r="C1358" i="1"/>
  <c r="C1307" i="1"/>
  <c r="C1304" i="1"/>
  <c r="C1529" i="1"/>
  <c r="C1526" i="1"/>
  <c r="C1493" i="1"/>
  <c r="C1490" i="1"/>
  <c r="C1415" i="1"/>
  <c r="C1412" i="1"/>
  <c r="C1355" i="1"/>
  <c r="C1352" i="1"/>
  <c r="C1349" i="1"/>
  <c r="C1346" i="1"/>
  <c r="C1523" i="1"/>
  <c r="C1520" i="1"/>
  <c r="C1505" i="1"/>
  <c r="C1502" i="1"/>
  <c r="C1487" i="1"/>
  <c r="C1484" i="1"/>
  <c r="C1469" i="1"/>
  <c r="C1466" i="1"/>
  <c r="C1433" i="1"/>
  <c r="C1430" i="1"/>
  <c r="C1397" i="1"/>
  <c r="C1394" i="1"/>
  <c r="C1343" i="1"/>
  <c r="C1340" i="1"/>
  <c r="C1325" i="1"/>
  <c r="C1322" i="1"/>
  <c r="C1499" i="1"/>
  <c r="C1496" i="1"/>
  <c r="C1463" i="1"/>
  <c r="C1460" i="1"/>
  <c r="C1427" i="1"/>
  <c r="C1424" i="1"/>
  <c r="C1409" i="1"/>
  <c r="C1406" i="1"/>
  <c r="C1391" i="1"/>
  <c r="C1388" i="1"/>
  <c r="C1373" i="1"/>
  <c r="C1370" i="1"/>
  <c r="C1319" i="1"/>
  <c r="C1316" i="1"/>
  <c r="C1223" i="1"/>
  <c r="C1220" i="1"/>
  <c r="C1163" i="1"/>
  <c r="C1160" i="1"/>
  <c r="C1115" i="1"/>
  <c r="C1112" i="1"/>
  <c r="C1079" i="1"/>
  <c r="C1076" i="1"/>
  <c r="C1277" i="1"/>
  <c r="C1274" i="1"/>
  <c r="C1241" i="1"/>
  <c r="C1238" i="1"/>
  <c r="C1205" i="1"/>
  <c r="C1202" i="1"/>
  <c r="C1157" i="1"/>
  <c r="C1154" i="1"/>
  <c r="C1097" i="1"/>
  <c r="C1094" i="1"/>
  <c r="C1292" i="1"/>
  <c r="C1271" i="1"/>
  <c r="C1268" i="1"/>
  <c r="C1235" i="1"/>
  <c r="C1232" i="1"/>
  <c r="C1217" i="1"/>
  <c r="C1214" i="1"/>
  <c r="C1199" i="1"/>
  <c r="C1196" i="1"/>
  <c r="C1181" i="1"/>
  <c r="C1178" i="1"/>
  <c r="C1151" i="1"/>
  <c r="C1148" i="1"/>
  <c r="C1133" i="1"/>
  <c r="C1130" i="1"/>
  <c r="C1091" i="1"/>
  <c r="C1088" i="1"/>
  <c r="C1073" i="1"/>
  <c r="C1070" i="1"/>
  <c r="C1295" i="1"/>
  <c r="C1289" i="1"/>
  <c r="C1286" i="1"/>
  <c r="C1211" i="1"/>
  <c r="C1208" i="1"/>
  <c r="C1175" i="1"/>
  <c r="C1172" i="1"/>
  <c r="C1127" i="1"/>
  <c r="C1124" i="1"/>
  <c r="C1067" i="1"/>
  <c r="C1064" i="1"/>
  <c r="C1283" i="1"/>
  <c r="C1280" i="1"/>
  <c r="C1265" i="1"/>
  <c r="C1262" i="1"/>
  <c r="C1253" i="1"/>
  <c r="C1250" i="1"/>
  <c r="C1193" i="1"/>
  <c r="C1190" i="1"/>
  <c r="C1145" i="1"/>
  <c r="C1142" i="1"/>
  <c r="C1109" i="1"/>
  <c r="C1106" i="1"/>
  <c r="C1259" i="1"/>
  <c r="C1256" i="1"/>
  <c r="C1247" i="1"/>
  <c r="C1244" i="1"/>
  <c r="C1229" i="1"/>
  <c r="C1226" i="1"/>
  <c r="C1187" i="1"/>
  <c r="C1184" i="1"/>
  <c r="C1169" i="1"/>
  <c r="C1166" i="1"/>
  <c r="C1139" i="1"/>
  <c r="C1136" i="1"/>
  <c r="C1121" i="1"/>
  <c r="C1118" i="1"/>
  <c r="C1103" i="1"/>
  <c r="C1100" i="1"/>
  <c r="C1085" i="1"/>
  <c r="C1082" i="1"/>
  <c r="C1058" i="1"/>
  <c r="C1001" i="1"/>
  <c r="C998" i="1"/>
  <c r="C947" i="1"/>
  <c r="C944" i="1"/>
  <c r="C929" i="1"/>
  <c r="C926" i="1"/>
  <c r="C911" i="1"/>
  <c r="C908" i="1"/>
  <c r="C893" i="1"/>
  <c r="C890" i="1"/>
  <c r="C857" i="1"/>
  <c r="C854" i="1"/>
  <c r="C1055" i="1"/>
  <c r="C1052" i="1"/>
  <c r="C1037" i="1"/>
  <c r="C1034" i="1"/>
  <c r="C995" i="1"/>
  <c r="C992" i="1"/>
  <c r="C977" i="1"/>
  <c r="C974" i="1"/>
  <c r="C923" i="1"/>
  <c r="C920" i="1"/>
  <c r="C887" i="1"/>
  <c r="C884" i="1"/>
  <c r="C851" i="1"/>
  <c r="C848" i="1"/>
  <c r="C833" i="1"/>
  <c r="C830" i="1"/>
  <c r="C1061" i="1"/>
  <c r="C1031" i="1"/>
  <c r="C1028" i="1"/>
  <c r="C971" i="1"/>
  <c r="C968" i="1"/>
  <c r="C965" i="1"/>
  <c r="C962" i="1"/>
  <c r="C905" i="1"/>
  <c r="C902" i="1"/>
  <c r="C827" i="1"/>
  <c r="C824" i="1"/>
  <c r="C1049" i="1"/>
  <c r="C1046" i="1"/>
  <c r="C1013" i="1"/>
  <c r="C1010" i="1"/>
  <c r="C959" i="1"/>
  <c r="C956" i="1"/>
  <c r="C941" i="1"/>
  <c r="C938" i="1"/>
  <c r="C899" i="1"/>
  <c r="C896" i="1"/>
  <c r="C881" i="1"/>
  <c r="C878" i="1"/>
  <c r="C869" i="1"/>
  <c r="C866" i="1"/>
  <c r="C1043" i="1"/>
  <c r="C1040" i="1"/>
  <c r="C1025" i="1"/>
  <c r="C1022" i="1"/>
  <c r="C1007" i="1"/>
  <c r="C1004" i="1"/>
  <c r="C989" i="1"/>
  <c r="C986" i="1"/>
  <c r="C935" i="1"/>
  <c r="C932" i="1"/>
  <c r="C875" i="1"/>
  <c r="C872" i="1"/>
  <c r="C863" i="1"/>
  <c r="C860" i="1"/>
  <c r="C845" i="1"/>
  <c r="C842" i="1"/>
  <c r="C1019" i="1"/>
  <c r="C1016" i="1"/>
  <c r="C983" i="1"/>
  <c r="C980" i="1"/>
  <c r="C953" i="1"/>
  <c r="C950" i="1"/>
  <c r="C917" i="1"/>
  <c r="C914" i="1"/>
  <c r="C839" i="1"/>
  <c r="C836" i="1"/>
  <c r="C821" i="1"/>
  <c r="C818" i="1"/>
  <c r="C773" i="1"/>
  <c r="C770" i="1"/>
  <c r="C713" i="1"/>
  <c r="C710" i="1"/>
  <c r="C635" i="1"/>
  <c r="C632" i="1"/>
  <c r="C599" i="1"/>
  <c r="C596" i="1"/>
  <c r="C815" i="1"/>
  <c r="C812" i="1"/>
  <c r="C797" i="1"/>
  <c r="C794" i="1"/>
  <c r="C767" i="1"/>
  <c r="C764" i="1"/>
  <c r="C749" i="1"/>
  <c r="C746" i="1"/>
  <c r="C707" i="1"/>
  <c r="C704" i="1"/>
  <c r="C689" i="1"/>
  <c r="C686" i="1"/>
  <c r="C677" i="1"/>
  <c r="C674" i="1"/>
  <c r="C617" i="1"/>
  <c r="C614" i="1"/>
  <c r="C791" i="1"/>
  <c r="C788" i="1"/>
  <c r="C743" i="1"/>
  <c r="C740" i="1"/>
  <c r="C683" i="1"/>
  <c r="C680" i="1"/>
  <c r="C671" i="1"/>
  <c r="C668" i="1"/>
  <c r="C653" i="1"/>
  <c r="C650" i="1"/>
  <c r="C611" i="1"/>
  <c r="C608" i="1"/>
  <c r="C593" i="1"/>
  <c r="C590" i="1"/>
  <c r="C809" i="1"/>
  <c r="C806" i="1"/>
  <c r="C761" i="1"/>
  <c r="C758" i="1"/>
  <c r="C725" i="1"/>
  <c r="C722" i="1"/>
  <c r="C647" i="1"/>
  <c r="C644" i="1"/>
  <c r="C803" i="1"/>
  <c r="C800" i="1"/>
  <c r="C785" i="1"/>
  <c r="C782" i="1"/>
  <c r="C755" i="1"/>
  <c r="C752" i="1"/>
  <c r="C737" i="1"/>
  <c r="C734" i="1"/>
  <c r="C719" i="1"/>
  <c r="C716" i="1"/>
  <c r="C701" i="1"/>
  <c r="C698" i="1"/>
  <c r="C665" i="1"/>
  <c r="C662" i="1"/>
  <c r="C629" i="1"/>
  <c r="C626" i="1"/>
  <c r="C779" i="1"/>
  <c r="C776" i="1"/>
  <c r="C731" i="1"/>
  <c r="C728" i="1"/>
  <c r="C695" i="1"/>
  <c r="C692" i="1"/>
  <c r="C659" i="1"/>
  <c r="C656" i="1"/>
  <c r="C641" i="1"/>
  <c r="C638" i="1"/>
  <c r="C623" i="1"/>
  <c r="C620" i="1"/>
  <c r="C605" i="1"/>
  <c r="C602" i="1"/>
  <c r="C581" i="1"/>
  <c r="C563" i="1"/>
  <c r="C560" i="1"/>
  <c r="C545" i="1"/>
  <c r="C542" i="1"/>
  <c r="C527" i="1"/>
  <c r="C524" i="1"/>
  <c r="C509" i="1"/>
  <c r="C506" i="1"/>
  <c r="C473" i="1"/>
  <c r="C470" i="1"/>
  <c r="C437" i="1"/>
  <c r="C434" i="1"/>
  <c r="C389" i="1"/>
  <c r="C386" i="1"/>
  <c r="C539" i="1"/>
  <c r="C536" i="1"/>
  <c r="C503" i="1"/>
  <c r="C500" i="1"/>
  <c r="C467" i="1"/>
  <c r="C464" i="1"/>
  <c r="C449" i="1"/>
  <c r="C446" i="1"/>
  <c r="C431" i="1"/>
  <c r="C428" i="1"/>
  <c r="C413" i="1"/>
  <c r="C410" i="1"/>
  <c r="C383" i="1"/>
  <c r="C380" i="1"/>
  <c r="C365" i="1"/>
  <c r="C362" i="1"/>
  <c r="C521" i="1"/>
  <c r="C518" i="1"/>
  <c r="C443" i="1"/>
  <c r="C440" i="1"/>
  <c r="C407" i="1"/>
  <c r="C404" i="1"/>
  <c r="C359" i="1"/>
  <c r="C356" i="1"/>
  <c r="C584" i="1"/>
  <c r="C557" i="1"/>
  <c r="C554" i="1"/>
  <c r="C515" i="1"/>
  <c r="C512" i="1"/>
  <c r="C497" i="1"/>
  <c r="C494" i="1"/>
  <c r="C485" i="1"/>
  <c r="C482" i="1"/>
  <c r="C425" i="1"/>
  <c r="C422" i="1"/>
  <c r="C377" i="1"/>
  <c r="C374" i="1"/>
  <c r="C572" i="1"/>
  <c r="C551" i="1"/>
  <c r="C548" i="1"/>
  <c r="C491" i="1"/>
  <c r="C488" i="1"/>
  <c r="C479" i="1"/>
  <c r="C476" i="1"/>
  <c r="C461" i="1"/>
  <c r="C458" i="1"/>
  <c r="C419" i="1"/>
  <c r="C416" i="1"/>
  <c r="C401" i="1"/>
  <c r="C398" i="1"/>
  <c r="C371" i="1"/>
  <c r="C368" i="1"/>
  <c r="C353" i="1"/>
  <c r="C350" i="1"/>
  <c r="C587" i="1"/>
  <c r="C578" i="1"/>
  <c r="C575" i="1"/>
  <c r="C569" i="1"/>
  <c r="C566" i="1"/>
  <c r="C533" i="1"/>
  <c r="C530" i="1"/>
  <c r="C455" i="1"/>
  <c r="C452" i="1"/>
  <c r="C395" i="1"/>
  <c r="C392" i="1"/>
  <c r="C341" i="1"/>
  <c r="C338" i="1"/>
  <c r="C263" i="1"/>
  <c r="C260" i="1"/>
  <c r="C188" i="1"/>
  <c r="C182" i="1"/>
  <c r="C335" i="1"/>
  <c r="C332" i="1"/>
  <c r="C317" i="1"/>
  <c r="C314" i="1"/>
  <c r="C281" i="1"/>
  <c r="C278" i="1"/>
  <c r="C245" i="1"/>
  <c r="C242" i="1"/>
  <c r="C209" i="1"/>
  <c r="C164" i="1"/>
  <c r="C158" i="1"/>
  <c r="C344" i="1"/>
  <c r="C311" i="1"/>
  <c r="C308" i="1"/>
  <c r="C275" i="1"/>
  <c r="C272" i="1"/>
  <c r="C257" i="1"/>
  <c r="C254" i="1"/>
  <c r="C239" i="1"/>
  <c r="C236" i="1"/>
  <c r="C221" i="1"/>
  <c r="C218" i="1"/>
  <c r="C206" i="1"/>
  <c r="C347" i="1"/>
  <c r="C329" i="1"/>
  <c r="C326" i="1"/>
  <c r="C251" i="1"/>
  <c r="C248" i="1"/>
  <c r="C215" i="1"/>
  <c r="C191" i="1"/>
  <c r="C170" i="1"/>
  <c r="C167" i="1"/>
  <c r="C323" i="1"/>
  <c r="C320" i="1"/>
  <c r="C305" i="1"/>
  <c r="C302" i="1"/>
  <c r="C293" i="1"/>
  <c r="C290" i="1"/>
  <c r="C233" i="1"/>
  <c r="C230" i="1"/>
  <c r="C212" i="1"/>
  <c r="C179" i="1"/>
  <c r="C173" i="1"/>
  <c r="C299" i="1"/>
  <c r="C296" i="1"/>
  <c r="C287" i="1"/>
  <c r="C284" i="1"/>
  <c r="C269" i="1"/>
  <c r="C266" i="1"/>
  <c r="C227" i="1"/>
  <c r="C224" i="1"/>
  <c r="C203" i="1"/>
  <c r="C200" i="1"/>
  <c r="C197" i="1"/>
  <c r="C194" i="1"/>
  <c r="B194" i="1" s="1"/>
  <c r="C185" i="1"/>
  <c r="C176" i="1"/>
  <c r="C152" i="1"/>
  <c r="C16" i="1"/>
  <c r="C19" i="1"/>
  <c r="C25" i="1"/>
  <c r="C26" i="1"/>
  <c r="C38" i="1"/>
  <c r="C41" i="1"/>
  <c r="C47" i="1"/>
  <c r="C58" i="1"/>
  <c r="C61" i="1"/>
  <c r="C68" i="1"/>
  <c r="C71" i="1"/>
  <c r="C86" i="1"/>
  <c r="C89" i="1"/>
  <c r="C98" i="1"/>
  <c r="C101" i="1"/>
  <c r="B101" i="1" s="1"/>
  <c r="C112" i="1"/>
  <c r="C115" i="1"/>
  <c r="C122" i="1"/>
  <c r="C125" i="1"/>
  <c r="AA196" i="1"/>
  <c r="C130" i="1"/>
  <c r="AG196" i="1"/>
  <c r="AK135" i="1"/>
  <c r="C136" i="1"/>
  <c r="C140" i="1"/>
  <c r="C143" i="1"/>
  <c r="C149" i="1"/>
  <c r="B149" i="1" s="1"/>
  <c r="AK152" i="1"/>
  <c r="AK154" i="1"/>
  <c r="AA156" i="1"/>
  <c r="C161" i="1"/>
  <c r="AO150" i="1"/>
  <c r="AO194" i="1" s="1"/>
  <c r="AC150" i="1"/>
  <c r="C55" i="1"/>
  <c r="C64" i="1"/>
  <c r="C67" i="1"/>
  <c r="C74" i="1"/>
  <c r="C85" i="1"/>
  <c r="C128" i="1"/>
  <c r="AI196" i="1"/>
  <c r="AA135" i="1"/>
  <c r="AM135" i="1"/>
  <c r="C139" i="1"/>
  <c r="C146" i="1"/>
  <c r="B146" i="1" s="1"/>
  <c r="AK150" i="1"/>
  <c r="AK194" i="1" s="1"/>
  <c r="C151" i="1"/>
  <c r="Y152" i="1"/>
  <c r="Y194" i="1" s="1"/>
  <c r="AM152" i="1"/>
  <c r="AM154" i="1"/>
  <c r="AE156" i="1"/>
  <c r="AE194" i="1" s="1"/>
  <c r="AI194" i="1"/>
  <c r="AA208" i="1" l="1"/>
  <c r="S175" i="1" s="1"/>
  <c r="AC194" i="1"/>
  <c r="AA194" i="1"/>
  <c r="B11" i="1"/>
  <c r="AA210" i="1"/>
  <c r="T127" i="1" s="1"/>
  <c r="B14" i="1"/>
  <c r="AM194" i="1"/>
  <c r="AE208" i="1" s="1"/>
  <c r="S177" i="1" s="1"/>
  <c r="AK208" i="1"/>
  <c r="S180" i="1" s="1"/>
  <c r="AO208" i="1"/>
  <c r="S182" i="1" s="1"/>
  <c r="AC208" i="1"/>
  <c r="S176" i="1" s="1"/>
  <c r="AG208" i="1"/>
  <c r="S178" i="1" s="1"/>
  <c r="B128" i="1"/>
  <c r="AI212" i="1"/>
  <c r="S131" i="1" s="1"/>
  <c r="AI210" i="1"/>
  <c r="T131" i="1" s="1"/>
  <c r="D112" i="1"/>
  <c r="B112" i="1"/>
  <c r="B68" i="1"/>
  <c r="B26" i="1"/>
  <c r="B185" i="1"/>
  <c r="B227" i="1"/>
  <c r="B299" i="1"/>
  <c r="B290" i="1"/>
  <c r="B167" i="1"/>
  <c r="B326" i="1"/>
  <c r="B236" i="1"/>
  <c r="B308" i="1"/>
  <c r="B242" i="1"/>
  <c r="B332" i="1"/>
  <c r="B338" i="1"/>
  <c r="B530" i="1"/>
  <c r="B587" i="1"/>
  <c r="B401" i="1"/>
  <c r="B479" i="1"/>
  <c r="B374" i="1"/>
  <c r="B494" i="1"/>
  <c r="B584" i="1"/>
  <c r="B443" i="1"/>
  <c r="B383" i="1"/>
  <c r="B449" i="1"/>
  <c r="B539" i="1"/>
  <c r="B473" i="1"/>
  <c r="B545" i="1"/>
  <c r="B620" i="1"/>
  <c r="B692" i="1"/>
  <c r="B626" i="1"/>
  <c r="B716" i="1"/>
  <c r="B782" i="1"/>
  <c r="B722" i="1"/>
  <c r="B590" i="1"/>
  <c r="B668" i="1"/>
  <c r="B788" i="1"/>
  <c r="B686" i="1"/>
  <c r="B764" i="1"/>
  <c r="B596" i="1"/>
  <c r="B770" i="1"/>
  <c r="B914" i="1"/>
  <c r="B1016" i="1"/>
  <c r="B872" i="1"/>
  <c r="B1004" i="1"/>
  <c r="B866" i="1"/>
  <c r="B938" i="1"/>
  <c r="B1046" i="1"/>
  <c r="B962" i="1"/>
  <c r="B1061" i="1"/>
  <c r="B887" i="1"/>
  <c r="B995" i="1"/>
  <c r="B857" i="1"/>
  <c r="B929" i="1"/>
  <c r="B1082" i="1"/>
  <c r="B1136" i="1"/>
  <c r="B1226" i="1"/>
  <c r="B1106" i="1"/>
  <c r="B1250" i="1"/>
  <c r="B1064" i="1"/>
  <c r="B1208" i="1"/>
  <c r="B1073" i="1"/>
  <c r="B1151" i="1"/>
  <c r="B1217" i="1"/>
  <c r="B1094" i="1"/>
  <c r="B1238" i="1"/>
  <c r="B1112" i="1"/>
  <c r="B1316" i="1"/>
  <c r="B1406" i="1"/>
  <c r="B1496" i="1"/>
  <c r="B1394" i="1"/>
  <c r="B1484" i="1"/>
  <c r="B1346" i="1"/>
  <c r="B1490" i="1"/>
  <c r="B1358" i="1"/>
  <c r="B1436" i="1"/>
  <c r="B1310" i="1"/>
  <c r="B1442" i="1"/>
  <c r="B1514" i="1"/>
  <c r="B1334" i="1"/>
  <c r="B1478" i="1"/>
  <c r="D127" i="1"/>
  <c r="B127" i="1"/>
  <c r="B92" i="1"/>
  <c r="Y42" i="1"/>
  <c r="Y54" i="1" s="1"/>
  <c r="D82" i="1"/>
  <c r="B82" i="1"/>
  <c r="D145" i="1"/>
  <c r="B145" i="1"/>
  <c r="D124" i="1"/>
  <c r="B124" i="1"/>
  <c r="D73" i="1"/>
  <c r="B73" i="1"/>
  <c r="B134" i="1"/>
  <c r="B104" i="1"/>
  <c r="B53" i="1"/>
  <c r="B29" i="1"/>
  <c r="B22" i="1"/>
  <c r="D22" i="1"/>
  <c r="B238" i="1"/>
  <c r="D238" i="1"/>
  <c r="B310" i="1"/>
  <c r="D310" i="1"/>
  <c r="D211" i="1"/>
  <c r="B211" i="1"/>
  <c r="D319" i="1"/>
  <c r="B319" i="1"/>
  <c r="D262" i="1"/>
  <c r="B262" i="1"/>
  <c r="D184" i="1"/>
  <c r="B184" i="1"/>
  <c r="D271" i="1"/>
  <c r="B271" i="1"/>
  <c r="D190" i="1"/>
  <c r="B190" i="1"/>
  <c r="D292" i="1"/>
  <c r="B292" i="1"/>
  <c r="B163" i="1"/>
  <c r="D163" i="1"/>
  <c r="B331" i="1"/>
  <c r="D331" i="1"/>
  <c r="B442" i="1"/>
  <c r="D442" i="1"/>
  <c r="D382" i="1"/>
  <c r="B382" i="1"/>
  <c r="D448" i="1"/>
  <c r="B448" i="1"/>
  <c r="D538" i="1"/>
  <c r="B538" i="1"/>
  <c r="D472" i="1"/>
  <c r="B472" i="1"/>
  <c r="D544" i="1"/>
  <c r="B544" i="1"/>
  <c r="D454" i="1"/>
  <c r="B454" i="1"/>
  <c r="D577" i="1"/>
  <c r="B577" i="1"/>
  <c r="D403" i="1"/>
  <c r="B403" i="1"/>
  <c r="D481" i="1"/>
  <c r="B481" i="1"/>
  <c r="B376" i="1"/>
  <c r="D376" i="1"/>
  <c r="B496" i="1"/>
  <c r="D496" i="1"/>
  <c r="B592" i="1"/>
  <c r="D592" i="1"/>
  <c r="B670" i="1"/>
  <c r="D670" i="1"/>
  <c r="B790" i="1"/>
  <c r="D790" i="1"/>
  <c r="D688" i="1"/>
  <c r="B688" i="1"/>
  <c r="D766" i="1"/>
  <c r="B766" i="1"/>
  <c r="D817" i="1"/>
  <c r="B817" i="1"/>
  <c r="D715" i="1"/>
  <c r="B715" i="1"/>
  <c r="D622" i="1"/>
  <c r="B622" i="1"/>
  <c r="D694" i="1"/>
  <c r="B694" i="1"/>
  <c r="D628" i="1"/>
  <c r="B628" i="1"/>
  <c r="D718" i="1"/>
  <c r="B718" i="1"/>
  <c r="D784" i="1"/>
  <c r="B784" i="1"/>
  <c r="D586" i="1"/>
  <c r="B586" i="1"/>
  <c r="B760" i="1"/>
  <c r="D760" i="1"/>
  <c r="B904" i="1"/>
  <c r="D904" i="1"/>
  <c r="B1030" i="1"/>
  <c r="D1030" i="1"/>
  <c r="D886" i="1"/>
  <c r="B886" i="1"/>
  <c r="D994" i="1"/>
  <c r="B994" i="1"/>
  <c r="D1096" i="1"/>
  <c r="B1096" i="1"/>
  <c r="D913" i="1"/>
  <c r="B913" i="1"/>
  <c r="D1003" i="1"/>
  <c r="B1003" i="1"/>
  <c r="D955" i="1"/>
  <c r="B955" i="1"/>
  <c r="D847" i="1"/>
  <c r="B847" i="1"/>
  <c r="D937" i="1"/>
  <c r="B937" i="1"/>
  <c r="D1027" i="1"/>
  <c r="B1027" i="1"/>
  <c r="B883" i="1"/>
  <c r="D883" i="1"/>
  <c r="E883" i="1" s="1"/>
  <c r="B961" i="1"/>
  <c r="D961" i="1"/>
  <c r="B1063" i="1"/>
  <c r="D1063" i="1"/>
  <c r="B1135" i="1"/>
  <c r="D1135" i="1"/>
  <c r="B1201" i="1"/>
  <c r="D1201" i="1"/>
  <c r="B1273" i="1"/>
  <c r="D1273" i="1"/>
  <c r="D1207" i="1"/>
  <c r="B1207" i="1"/>
  <c r="D1081" i="1"/>
  <c r="B1081" i="1"/>
  <c r="D1225" i="1"/>
  <c r="B1225" i="1"/>
  <c r="D1123" i="1"/>
  <c r="B1123" i="1"/>
  <c r="D1189" i="1"/>
  <c r="B1189" i="1"/>
  <c r="D1261" i="1"/>
  <c r="B1261" i="1"/>
  <c r="D1195" i="1"/>
  <c r="B1195" i="1"/>
  <c r="D1285" i="1"/>
  <c r="B1285" i="1"/>
  <c r="B1177" i="1"/>
  <c r="D1177" i="1"/>
  <c r="B1306" i="1"/>
  <c r="D1306" i="1"/>
  <c r="B1420" i="1"/>
  <c r="D1420" i="1"/>
  <c r="B1510" i="1"/>
  <c r="D1510" i="1"/>
  <c r="D1384" i="1"/>
  <c r="B1384" i="1"/>
  <c r="D1474" i="1"/>
  <c r="B1474" i="1"/>
  <c r="D1300" i="1"/>
  <c r="B1300" i="1"/>
  <c r="D1402" i="1"/>
  <c r="B1402" i="1"/>
  <c r="D1321" i="1"/>
  <c r="B1321" i="1"/>
  <c r="D1411" i="1"/>
  <c r="B1411" i="1"/>
  <c r="D1501" i="1"/>
  <c r="B1501" i="1"/>
  <c r="D1399" i="1"/>
  <c r="E1399" i="1" s="1"/>
  <c r="B1399" i="1"/>
  <c r="D1489" i="1"/>
  <c r="B1489" i="1"/>
  <c r="B1351" i="1"/>
  <c r="D1351" i="1"/>
  <c r="B1495" i="1"/>
  <c r="D1495" i="1"/>
  <c r="D130" i="1"/>
  <c r="B130" i="1"/>
  <c r="B266" i="1"/>
  <c r="B329" i="1"/>
  <c r="B311" i="1"/>
  <c r="B245" i="1"/>
  <c r="B335" i="1"/>
  <c r="B341" i="1"/>
  <c r="B533" i="1"/>
  <c r="B350" i="1"/>
  <c r="B416" i="1"/>
  <c r="B488" i="1"/>
  <c r="B377" i="1"/>
  <c r="B497" i="1"/>
  <c r="B356" i="1"/>
  <c r="B518" i="1"/>
  <c r="B410" i="1"/>
  <c r="B464" i="1"/>
  <c r="B386" i="1"/>
  <c r="B506" i="1"/>
  <c r="B560" i="1"/>
  <c r="B623" i="1"/>
  <c r="B695" i="1"/>
  <c r="B629" i="1"/>
  <c r="B719" i="1"/>
  <c r="B785" i="1"/>
  <c r="B725" i="1"/>
  <c r="B593" i="1"/>
  <c r="B671" i="1"/>
  <c r="B791" i="1"/>
  <c r="B689" i="1"/>
  <c r="B767" i="1"/>
  <c r="B599" i="1"/>
  <c r="B773" i="1"/>
  <c r="B917" i="1"/>
  <c r="B1019" i="1"/>
  <c r="B875" i="1"/>
  <c r="B1007" i="1"/>
  <c r="B869" i="1"/>
  <c r="B941" i="1"/>
  <c r="B1049" i="1"/>
  <c r="B965" i="1"/>
  <c r="B830" i="1"/>
  <c r="B920" i="1"/>
  <c r="B1034" i="1"/>
  <c r="B890" i="1"/>
  <c r="B944" i="1"/>
  <c r="B1085" i="1"/>
  <c r="B1139" i="1"/>
  <c r="B1229" i="1"/>
  <c r="B1109" i="1"/>
  <c r="B1253" i="1"/>
  <c r="B1067" i="1"/>
  <c r="B1211" i="1"/>
  <c r="B1088" i="1"/>
  <c r="B1178" i="1"/>
  <c r="B1232" i="1"/>
  <c r="B1097" i="1"/>
  <c r="B1241" i="1"/>
  <c r="B1115" i="1"/>
  <c r="B1319" i="1"/>
  <c r="B1409" i="1"/>
  <c r="B1499" i="1"/>
  <c r="B1397" i="1"/>
  <c r="B1487" i="1"/>
  <c r="B1349" i="1"/>
  <c r="B1493" i="1"/>
  <c r="B1361" i="1"/>
  <c r="B1439" i="1"/>
  <c r="B1313" i="1"/>
  <c r="B1445" i="1"/>
  <c r="B1517" i="1"/>
  <c r="B1337" i="1"/>
  <c r="B1481" i="1"/>
  <c r="B116" i="1"/>
  <c r="D91" i="1"/>
  <c r="B91" i="1"/>
  <c r="D28" i="1"/>
  <c r="B28" i="1"/>
  <c r="D148" i="1"/>
  <c r="B148" i="1"/>
  <c r="B44" i="1"/>
  <c r="D142" i="1"/>
  <c r="B142" i="1"/>
  <c r="B113" i="1"/>
  <c r="D70" i="1"/>
  <c r="B70" i="1"/>
  <c r="B133" i="1"/>
  <c r="D133" i="1"/>
  <c r="B97" i="1"/>
  <c r="D97" i="1"/>
  <c r="B50" i="1"/>
  <c r="AT156" i="1"/>
  <c r="B241" i="1"/>
  <c r="D241" i="1"/>
  <c r="B313" i="1"/>
  <c r="D313" i="1"/>
  <c r="D244" i="1"/>
  <c r="B244" i="1"/>
  <c r="D334" i="1"/>
  <c r="B334" i="1"/>
  <c r="D265" i="1"/>
  <c r="B265" i="1"/>
  <c r="D199" i="1"/>
  <c r="B199" i="1"/>
  <c r="D286" i="1"/>
  <c r="B286" i="1"/>
  <c r="D196" i="1"/>
  <c r="B196" i="1"/>
  <c r="D295" i="1"/>
  <c r="B295" i="1"/>
  <c r="B187" i="1"/>
  <c r="D187" i="1"/>
  <c r="E187" i="1" s="1"/>
  <c r="D349" i="1"/>
  <c r="E349" i="1" s="1"/>
  <c r="B349" i="1"/>
  <c r="B445" i="1"/>
  <c r="D445" i="1"/>
  <c r="E445" i="1" s="1"/>
  <c r="D385" i="1"/>
  <c r="B385" i="1"/>
  <c r="D451" i="1"/>
  <c r="E451" i="1" s="1"/>
  <c r="B451" i="1"/>
  <c r="D541" i="1"/>
  <c r="E541" i="1" s="1"/>
  <c r="B541" i="1"/>
  <c r="D475" i="1"/>
  <c r="B475" i="1"/>
  <c r="D547" i="1"/>
  <c r="B547" i="1"/>
  <c r="D457" i="1"/>
  <c r="B457" i="1"/>
  <c r="B352" i="1"/>
  <c r="D352" i="1"/>
  <c r="D418" i="1"/>
  <c r="B418" i="1"/>
  <c r="D490" i="1"/>
  <c r="B490" i="1"/>
  <c r="B379" i="1"/>
  <c r="D379" i="1"/>
  <c r="E379" i="1" s="1"/>
  <c r="B499" i="1"/>
  <c r="D499" i="1"/>
  <c r="B595" i="1"/>
  <c r="D595" i="1"/>
  <c r="B673" i="1"/>
  <c r="D673" i="1"/>
  <c r="B793" i="1"/>
  <c r="D793" i="1"/>
  <c r="D691" i="1"/>
  <c r="E691" i="1" s="1"/>
  <c r="B691" i="1"/>
  <c r="D769" i="1"/>
  <c r="B769" i="1"/>
  <c r="D598" i="1"/>
  <c r="B598" i="1"/>
  <c r="D772" i="1"/>
  <c r="B772" i="1"/>
  <c r="D625" i="1"/>
  <c r="E625" i="1" s="1"/>
  <c r="B625" i="1"/>
  <c r="D697" i="1"/>
  <c r="B697" i="1"/>
  <c r="D631" i="1"/>
  <c r="B631" i="1"/>
  <c r="D721" i="1"/>
  <c r="B721" i="1"/>
  <c r="D787" i="1"/>
  <c r="E787" i="1" s="1"/>
  <c r="B787" i="1"/>
  <c r="D589" i="1"/>
  <c r="E589" i="1" s="1"/>
  <c r="B589" i="1"/>
  <c r="B763" i="1"/>
  <c r="D763" i="1"/>
  <c r="E763" i="1" s="1"/>
  <c r="B907" i="1"/>
  <c r="D907" i="1"/>
  <c r="B1033" i="1"/>
  <c r="D1033" i="1"/>
  <c r="D889" i="1"/>
  <c r="B889" i="1"/>
  <c r="D997" i="1"/>
  <c r="B997" i="1"/>
  <c r="D856" i="1"/>
  <c r="B856" i="1"/>
  <c r="D928" i="1"/>
  <c r="B928" i="1"/>
  <c r="D838" i="1"/>
  <c r="B838" i="1"/>
  <c r="D982" i="1"/>
  <c r="B982" i="1"/>
  <c r="D862" i="1"/>
  <c r="B862" i="1"/>
  <c r="D988" i="1"/>
  <c r="B988" i="1"/>
  <c r="D1042" i="1"/>
  <c r="B1042" i="1"/>
  <c r="B898" i="1"/>
  <c r="D898" i="1"/>
  <c r="B1012" i="1"/>
  <c r="D1012" i="1"/>
  <c r="B1072" i="1"/>
  <c r="D1072" i="1"/>
  <c r="B1150" i="1"/>
  <c r="D1150" i="1"/>
  <c r="B1216" i="1"/>
  <c r="D1216" i="1"/>
  <c r="D1294" i="1"/>
  <c r="B1294" i="1"/>
  <c r="D1240" i="1"/>
  <c r="B1240" i="1"/>
  <c r="D1114" i="1"/>
  <c r="B1114" i="1"/>
  <c r="D1084" i="1"/>
  <c r="B1084" i="1"/>
  <c r="D1138" i="1"/>
  <c r="B1138" i="1"/>
  <c r="D1228" i="1"/>
  <c r="B1228" i="1"/>
  <c r="D1108" i="1"/>
  <c r="B1108" i="1"/>
  <c r="D1252" i="1"/>
  <c r="B1252" i="1"/>
  <c r="D1066" i="1"/>
  <c r="B1066" i="1"/>
  <c r="B1210" i="1"/>
  <c r="D1210" i="1"/>
  <c r="B1309" i="1"/>
  <c r="D1309" i="1"/>
  <c r="B1423" i="1"/>
  <c r="D1423" i="1"/>
  <c r="B1513" i="1"/>
  <c r="D1513" i="1"/>
  <c r="D1387" i="1"/>
  <c r="B1387" i="1"/>
  <c r="D1477" i="1"/>
  <c r="B1477" i="1"/>
  <c r="D1303" i="1"/>
  <c r="E1303" i="1" s="1"/>
  <c r="B1303" i="1"/>
  <c r="D1405" i="1"/>
  <c r="B1405" i="1"/>
  <c r="D1372" i="1"/>
  <c r="B1372" i="1"/>
  <c r="D1426" i="1"/>
  <c r="B1426" i="1"/>
  <c r="D1324" i="1"/>
  <c r="B1324" i="1"/>
  <c r="D1432" i="1"/>
  <c r="B1432" i="1"/>
  <c r="D1504" i="1"/>
  <c r="B1504" i="1"/>
  <c r="B1354" i="1"/>
  <c r="D1354" i="1"/>
  <c r="B1528" i="1"/>
  <c r="D1528" i="1"/>
  <c r="B85" i="1"/>
  <c r="D85" i="1"/>
  <c r="D61" i="1"/>
  <c r="B61" i="1"/>
  <c r="B293" i="1"/>
  <c r="B139" i="1"/>
  <c r="D139" i="1"/>
  <c r="E139" i="1" s="1"/>
  <c r="B74" i="1"/>
  <c r="B161" i="1"/>
  <c r="B143" i="1"/>
  <c r="AO212" i="1"/>
  <c r="S134" i="1" s="1"/>
  <c r="AO210" i="1"/>
  <c r="T134" i="1" s="1"/>
  <c r="B98" i="1"/>
  <c r="D58" i="1"/>
  <c r="B58" i="1"/>
  <c r="D19" i="1"/>
  <c r="E19" i="1" s="1"/>
  <c r="B19" i="1"/>
  <c r="B197" i="1"/>
  <c r="B269" i="1"/>
  <c r="B179" i="1"/>
  <c r="B302" i="1"/>
  <c r="B191" i="1"/>
  <c r="B347" i="1"/>
  <c r="B254" i="1"/>
  <c r="B344" i="1"/>
  <c r="B278" i="1"/>
  <c r="B182" i="1"/>
  <c r="B392" i="1"/>
  <c r="B566" i="1"/>
  <c r="B353" i="1"/>
  <c r="B419" i="1"/>
  <c r="B491" i="1"/>
  <c r="B422" i="1"/>
  <c r="B512" i="1"/>
  <c r="B359" i="1"/>
  <c r="B521" i="1"/>
  <c r="B413" i="1"/>
  <c r="B467" i="1"/>
  <c r="B389" i="1"/>
  <c r="B509" i="1"/>
  <c r="B563" i="1"/>
  <c r="B638" i="1"/>
  <c r="B728" i="1"/>
  <c r="B662" i="1"/>
  <c r="B734" i="1"/>
  <c r="B800" i="1"/>
  <c r="B758" i="1"/>
  <c r="B608" i="1"/>
  <c r="B680" i="1"/>
  <c r="B614" i="1"/>
  <c r="B704" i="1"/>
  <c r="B794" i="1"/>
  <c r="B632" i="1"/>
  <c r="B818" i="1"/>
  <c r="B950" i="1"/>
  <c r="B842" i="1"/>
  <c r="B932" i="1"/>
  <c r="B1022" i="1"/>
  <c r="B878" i="1"/>
  <c r="B956" i="1"/>
  <c r="B824" i="1"/>
  <c r="B968" i="1"/>
  <c r="B833" i="1"/>
  <c r="B923" i="1"/>
  <c r="B1037" i="1"/>
  <c r="B893" i="1"/>
  <c r="B947" i="1"/>
  <c r="B1100" i="1"/>
  <c r="B1166" i="1"/>
  <c r="B1244" i="1"/>
  <c r="B1142" i="1"/>
  <c r="B1262" i="1"/>
  <c r="B1124" i="1"/>
  <c r="B1286" i="1"/>
  <c r="B1091" i="1"/>
  <c r="B1181" i="1"/>
  <c r="B1235" i="1"/>
  <c r="B1154" i="1"/>
  <c r="B1274" i="1"/>
  <c r="B1160" i="1"/>
  <c r="B1370" i="1"/>
  <c r="B1424" i="1"/>
  <c r="B1322" i="1"/>
  <c r="B1430" i="1"/>
  <c r="B1502" i="1"/>
  <c r="B1352" i="1"/>
  <c r="B1526" i="1"/>
  <c r="B1376" i="1"/>
  <c r="B1448" i="1"/>
  <c r="B1328" i="1"/>
  <c r="B1454" i="1"/>
  <c r="B1532" i="1"/>
  <c r="B1364" i="1"/>
  <c r="B1538" i="1"/>
  <c r="D109" i="1"/>
  <c r="E109" i="1" s="1"/>
  <c r="B109" i="1"/>
  <c r="B80" i="1"/>
  <c r="B23" i="1"/>
  <c r="D76" i="1"/>
  <c r="B76" i="1"/>
  <c r="B137" i="1"/>
  <c r="B110" i="1"/>
  <c r="B59" i="1"/>
  <c r="AE212" i="1"/>
  <c r="S129" i="1" s="1"/>
  <c r="AE210" i="1"/>
  <c r="T129" i="1" s="1"/>
  <c r="B94" i="1"/>
  <c r="D94" i="1"/>
  <c r="B46" i="1"/>
  <c r="D46" i="1"/>
  <c r="B157" i="1"/>
  <c r="D157" i="1"/>
  <c r="B256" i="1"/>
  <c r="D256" i="1"/>
  <c r="D346" i="1"/>
  <c r="B346" i="1"/>
  <c r="D247" i="1"/>
  <c r="B247" i="1"/>
  <c r="D337" i="1"/>
  <c r="B337" i="1"/>
  <c r="D340" i="1"/>
  <c r="B340" i="1"/>
  <c r="D202" i="1"/>
  <c r="B202" i="1"/>
  <c r="D289" i="1"/>
  <c r="E289" i="1" s="1"/>
  <c r="B289" i="1"/>
  <c r="D205" i="1"/>
  <c r="B205" i="1"/>
  <c r="D304" i="1"/>
  <c r="B304" i="1"/>
  <c r="B217" i="1"/>
  <c r="D217" i="1"/>
  <c r="D358" i="1"/>
  <c r="B358" i="1"/>
  <c r="B520" i="1"/>
  <c r="D520" i="1"/>
  <c r="D412" i="1"/>
  <c r="B412" i="1"/>
  <c r="D466" i="1"/>
  <c r="B466" i="1"/>
  <c r="D388" i="1"/>
  <c r="B388" i="1"/>
  <c r="D508" i="1"/>
  <c r="B508" i="1"/>
  <c r="D562" i="1"/>
  <c r="B562" i="1"/>
  <c r="D532" i="1"/>
  <c r="B532" i="1"/>
  <c r="B355" i="1"/>
  <c r="D355" i="1"/>
  <c r="D421" i="1"/>
  <c r="B421" i="1"/>
  <c r="D493" i="1"/>
  <c r="E493" i="1" s="1"/>
  <c r="B493" i="1"/>
  <c r="B424" i="1"/>
  <c r="D424" i="1"/>
  <c r="B514" i="1"/>
  <c r="D514" i="1"/>
  <c r="B610" i="1"/>
  <c r="D610" i="1"/>
  <c r="B682" i="1"/>
  <c r="D682" i="1"/>
  <c r="D616" i="1"/>
  <c r="B616" i="1"/>
  <c r="D706" i="1"/>
  <c r="B706" i="1"/>
  <c r="D775" i="1"/>
  <c r="B775" i="1"/>
  <c r="D601" i="1"/>
  <c r="B601" i="1"/>
  <c r="D820" i="1"/>
  <c r="B820" i="1"/>
  <c r="D640" i="1"/>
  <c r="B640" i="1"/>
  <c r="D730" i="1"/>
  <c r="B730" i="1"/>
  <c r="D664" i="1"/>
  <c r="B664" i="1"/>
  <c r="D736" i="1"/>
  <c r="B736" i="1"/>
  <c r="D802" i="1"/>
  <c r="B802" i="1"/>
  <c r="B646" i="1"/>
  <c r="D646" i="1"/>
  <c r="B808" i="1"/>
  <c r="D808" i="1"/>
  <c r="B964" i="1"/>
  <c r="D964" i="1"/>
  <c r="B832" i="1"/>
  <c r="D832" i="1"/>
  <c r="D922" i="1"/>
  <c r="B922" i="1"/>
  <c r="D1036" i="1"/>
  <c r="B1036" i="1"/>
  <c r="D859" i="1"/>
  <c r="E859" i="1" s="1"/>
  <c r="B859" i="1"/>
  <c r="D931" i="1"/>
  <c r="B931" i="1"/>
  <c r="D841" i="1"/>
  <c r="B841" i="1"/>
  <c r="D985" i="1"/>
  <c r="B985" i="1"/>
  <c r="D865" i="1"/>
  <c r="B865" i="1"/>
  <c r="D991" i="1"/>
  <c r="E991" i="1" s="1"/>
  <c r="B991" i="1"/>
  <c r="D1045" i="1"/>
  <c r="B1045" i="1"/>
  <c r="B901" i="1"/>
  <c r="D901" i="1"/>
  <c r="E901" i="1" s="1"/>
  <c r="B1015" i="1"/>
  <c r="D1015" i="1"/>
  <c r="B1075" i="1"/>
  <c r="D1075" i="1"/>
  <c r="B1153" i="1"/>
  <c r="D1153" i="1"/>
  <c r="B1219" i="1"/>
  <c r="D1219" i="1"/>
  <c r="D1099" i="1"/>
  <c r="B1099" i="1"/>
  <c r="D1243" i="1"/>
  <c r="B1243" i="1"/>
  <c r="D1117" i="1"/>
  <c r="B1117" i="1"/>
  <c r="D1087" i="1"/>
  <c r="B1087" i="1"/>
  <c r="D1141" i="1"/>
  <c r="B1141" i="1"/>
  <c r="D1231" i="1"/>
  <c r="B1231" i="1"/>
  <c r="D1111" i="1"/>
  <c r="B1111" i="1"/>
  <c r="D1255" i="1"/>
  <c r="B1255" i="1"/>
  <c r="D1069" i="1"/>
  <c r="E1069" i="1" s="1"/>
  <c r="B1069" i="1"/>
  <c r="B1213" i="1"/>
  <c r="D1213" i="1"/>
  <c r="E1213" i="1" s="1"/>
  <c r="B1360" i="1"/>
  <c r="D1360" i="1"/>
  <c r="B1438" i="1"/>
  <c r="D1438" i="1"/>
  <c r="D1312" i="1"/>
  <c r="B1312" i="1"/>
  <c r="D1444" i="1"/>
  <c r="B1444" i="1"/>
  <c r="D1516" i="1"/>
  <c r="B1516" i="1"/>
  <c r="D1336" i="1"/>
  <c r="B1336" i="1"/>
  <c r="D1480" i="1"/>
  <c r="B1480" i="1"/>
  <c r="D1375" i="1"/>
  <c r="B1375" i="1"/>
  <c r="D1429" i="1"/>
  <c r="B1429" i="1"/>
  <c r="D1327" i="1"/>
  <c r="B1327" i="1"/>
  <c r="D1435" i="1"/>
  <c r="B1435" i="1"/>
  <c r="D1507" i="1"/>
  <c r="E1507" i="1" s="1"/>
  <c r="B1507" i="1"/>
  <c r="B1357" i="1"/>
  <c r="D1357" i="1"/>
  <c r="E1357" i="1" s="1"/>
  <c r="B1531" i="1"/>
  <c r="D1531" i="1"/>
  <c r="B173" i="1"/>
  <c r="B125" i="1"/>
  <c r="B284" i="1"/>
  <c r="B206" i="1"/>
  <c r="B158" i="1"/>
  <c r="B188" i="1"/>
  <c r="B569" i="1"/>
  <c r="B368" i="1"/>
  <c r="B458" i="1"/>
  <c r="B548" i="1"/>
  <c r="B425" i="1"/>
  <c r="B515" i="1"/>
  <c r="B404" i="1"/>
  <c r="B362" i="1"/>
  <c r="B428" i="1"/>
  <c r="B500" i="1"/>
  <c r="B434" i="1"/>
  <c r="B524" i="1"/>
  <c r="B581" i="1"/>
  <c r="B641" i="1"/>
  <c r="B731" i="1"/>
  <c r="B665" i="1"/>
  <c r="B737" i="1"/>
  <c r="B803" i="1"/>
  <c r="B761" i="1"/>
  <c r="B611" i="1"/>
  <c r="B683" i="1"/>
  <c r="B617" i="1"/>
  <c r="B707" i="1"/>
  <c r="B797" i="1"/>
  <c r="B635" i="1"/>
  <c r="B821" i="1"/>
  <c r="B953" i="1"/>
  <c r="B845" i="1"/>
  <c r="B935" i="1"/>
  <c r="B1025" i="1"/>
  <c r="B881" i="1"/>
  <c r="B959" i="1"/>
  <c r="B827" i="1"/>
  <c r="B971" i="1"/>
  <c r="B848" i="1"/>
  <c r="B974" i="1"/>
  <c r="B1052" i="1"/>
  <c r="B908" i="1"/>
  <c r="B998" i="1"/>
  <c r="B1103" i="1"/>
  <c r="B1169" i="1"/>
  <c r="B1247" i="1"/>
  <c r="B1145" i="1"/>
  <c r="B1265" i="1"/>
  <c r="B1127" i="1"/>
  <c r="B1289" i="1"/>
  <c r="B1130" i="1"/>
  <c r="B1196" i="1"/>
  <c r="B1268" i="1"/>
  <c r="B1157" i="1"/>
  <c r="B1277" i="1"/>
  <c r="B1163" i="1"/>
  <c r="B1373" i="1"/>
  <c r="B1427" i="1"/>
  <c r="B1325" i="1"/>
  <c r="B1433" i="1"/>
  <c r="B1505" i="1"/>
  <c r="B1355" i="1"/>
  <c r="B1529" i="1"/>
  <c r="B1379" i="1"/>
  <c r="B1451" i="1"/>
  <c r="B1331" i="1"/>
  <c r="B1457" i="1"/>
  <c r="B1535" i="1"/>
  <c r="B1367" i="1"/>
  <c r="B1541" i="1"/>
  <c r="D106" i="1"/>
  <c r="B106" i="1"/>
  <c r="D52" i="1"/>
  <c r="B52" i="1"/>
  <c r="B20" i="1"/>
  <c r="B155" i="1"/>
  <c r="B65" i="1"/>
  <c r="AC212" i="1"/>
  <c r="S128" i="1" s="1"/>
  <c r="AC210" i="1"/>
  <c r="T128" i="1" s="1"/>
  <c r="D100" i="1"/>
  <c r="B100" i="1"/>
  <c r="D40" i="1"/>
  <c r="B40" i="1"/>
  <c r="AT150" i="1"/>
  <c r="B121" i="1"/>
  <c r="D121" i="1"/>
  <c r="E121" i="1" s="1"/>
  <c r="B83" i="1"/>
  <c r="B37" i="1"/>
  <c r="D37" i="1"/>
  <c r="B166" i="1"/>
  <c r="D166" i="1"/>
  <c r="B259" i="1"/>
  <c r="D259" i="1"/>
  <c r="E259" i="1" s="1"/>
  <c r="D160" i="1"/>
  <c r="B160" i="1"/>
  <c r="D280" i="1"/>
  <c r="B280" i="1"/>
  <c r="D154" i="1"/>
  <c r="B154" i="1"/>
  <c r="D343" i="1"/>
  <c r="E343" i="1" s="1"/>
  <c r="F343" i="1" s="1"/>
  <c r="B343" i="1"/>
  <c r="D226" i="1"/>
  <c r="B226" i="1"/>
  <c r="D298" i="1"/>
  <c r="B298" i="1"/>
  <c r="D214" i="1"/>
  <c r="B214" i="1"/>
  <c r="D307" i="1"/>
  <c r="E307" i="1" s="1"/>
  <c r="B307" i="1"/>
  <c r="B250" i="1"/>
  <c r="D250" i="1"/>
  <c r="B361" i="1"/>
  <c r="D361" i="1"/>
  <c r="B523" i="1"/>
  <c r="D523" i="1"/>
  <c r="D415" i="1"/>
  <c r="E415" i="1" s="1"/>
  <c r="B415" i="1"/>
  <c r="D469" i="1"/>
  <c r="E469" i="1" s="1"/>
  <c r="B469" i="1"/>
  <c r="D391" i="1"/>
  <c r="B391" i="1"/>
  <c r="D511" i="1"/>
  <c r="E511" i="1" s="1"/>
  <c r="F511" i="1" s="1"/>
  <c r="B511" i="1"/>
  <c r="D565" i="1"/>
  <c r="B565" i="1"/>
  <c r="D535" i="1"/>
  <c r="E535" i="1" s="1"/>
  <c r="F535" i="1" s="1"/>
  <c r="B535" i="1"/>
  <c r="D370" i="1"/>
  <c r="B370" i="1"/>
  <c r="D460" i="1"/>
  <c r="B460" i="1"/>
  <c r="D550" i="1"/>
  <c r="B550" i="1"/>
  <c r="B427" i="1"/>
  <c r="D427" i="1"/>
  <c r="B517" i="1"/>
  <c r="D517" i="1"/>
  <c r="E517" i="1" s="1"/>
  <c r="B613" i="1"/>
  <c r="D613" i="1"/>
  <c r="E613" i="1" s="1"/>
  <c r="B685" i="1"/>
  <c r="D685" i="1"/>
  <c r="E685" i="1" s="1"/>
  <c r="D619" i="1"/>
  <c r="E619" i="1" s="1"/>
  <c r="F619" i="1" s="1"/>
  <c r="B619" i="1"/>
  <c r="D709" i="1"/>
  <c r="B709" i="1"/>
  <c r="D796" i="1"/>
  <c r="B796" i="1"/>
  <c r="D634" i="1"/>
  <c r="B634" i="1"/>
  <c r="D823" i="1"/>
  <c r="B823" i="1"/>
  <c r="D643" i="1"/>
  <c r="E643" i="1" s="1"/>
  <c r="B643" i="1"/>
  <c r="D733" i="1"/>
  <c r="E733" i="1" s="1"/>
  <c r="B733" i="1"/>
  <c r="D667" i="1"/>
  <c r="E667" i="1" s="1"/>
  <c r="B667" i="1"/>
  <c r="D739" i="1"/>
  <c r="B739" i="1"/>
  <c r="D805" i="1"/>
  <c r="B805" i="1"/>
  <c r="B649" i="1"/>
  <c r="D649" i="1"/>
  <c r="B811" i="1"/>
  <c r="D811" i="1"/>
  <c r="B967" i="1"/>
  <c r="D967" i="1"/>
  <c r="B835" i="1"/>
  <c r="D835" i="1"/>
  <c r="E835" i="1" s="1"/>
  <c r="D925" i="1"/>
  <c r="E925" i="1" s="1"/>
  <c r="B925" i="1"/>
  <c r="D1039" i="1"/>
  <c r="E1039" i="1" s="1"/>
  <c r="B1039" i="1"/>
  <c r="D892" i="1"/>
  <c r="B892" i="1"/>
  <c r="D946" i="1"/>
  <c r="B946" i="1"/>
  <c r="D916" i="1"/>
  <c r="B916" i="1"/>
  <c r="D1018" i="1"/>
  <c r="B1018" i="1"/>
  <c r="D874" i="1"/>
  <c r="B874" i="1"/>
  <c r="D1006" i="1"/>
  <c r="B1006" i="1"/>
  <c r="B868" i="1"/>
  <c r="D868" i="1"/>
  <c r="B940" i="1"/>
  <c r="D940" i="1"/>
  <c r="B1048" i="1"/>
  <c r="D1048" i="1"/>
  <c r="B1090" i="1"/>
  <c r="D1090" i="1"/>
  <c r="B1180" i="1"/>
  <c r="D1180" i="1"/>
  <c r="B1234" i="1"/>
  <c r="D1234" i="1"/>
  <c r="D1156" i="1"/>
  <c r="B1156" i="1"/>
  <c r="D1276" i="1"/>
  <c r="B1276" i="1"/>
  <c r="D1162" i="1"/>
  <c r="B1162" i="1"/>
  <c r="D1102" i="1"/>
  <c r="B1102" i="1"/>
  <c r="D1168" i="1"/>
  <c r="B1168" i="1"/>
  <c r="D1246" i="1"/>
  <c r="B1246" i="1"/>
  <c r="D1144" i="1"/>
  <c r="B1144" i="1"/>
  <c r="D1264" i="1"/>
  <c r="B1264" i="1"/>
  <c r="B1126" i="1"/>
  <c r="D1126" i="1"/>
  <c r="B1288" i="1"/>
  <c r="D1288" i="1"/>
  <c r="B1363" i="1"/>
  <c r="D1363" i="1"/>
  <c r="B1441" i="1"/>
  <c r="D1441" i="1"/>
  <c r="E1441" i="1" s="1"/>
  <c r="D1315" i="1"/>
  <c r="B1315" i="1"/>
  <c r="D1447" i="1"/>
  <c r="B1447" i="1"/>
  <c r="D1519" i="1"/>
  <c r="E1519" i="1" s="1"/>
  <c r="B1519" i="1"/>
  <c r="D1339" i="1"/>
  <c r="B1339" i="1"/>
  <c r="D1483" i="1"/>
  <c r="B1483" i="1"/>
  <c r="D1390" i="1"/>
  <c r="B1390" i="1"/>
  <c r="D1462" i="1"/>
  <c r="B1462" i="1"/>
  <c r="D1342" i="1"/>
  <c r="B1342" i="1"/>
  <c r="D1468" i="1"/>
  <c r="B1468" i="1"/>
  <c r="D1522" i="1"/>
  <c r="B1522" i="1"/>
  <c r="B1414" i="1"/>
  <c r="D1414" i="1"/>
  <c r="B8" i="1"/>
  <c r="D7" i="1"/>
  <c r="Y32" i="1"/>
  <c r="Y44" i="1" s="1"/>
  <c r="Y56" i="1" s="1"/>
  <c r="Y91" i="1"/>
  <c r="Y79" i="1"/>
  <c r="AA77" i="1" s="1"/>
  <c r="D25" i="1"/>
  <c r="E25" i="1" s="1"/>
  <c r="B25" i="1"/>
  <c r="B239" i="1"/>
  <c r="B67" i="1"/>
  <c r="D67" i="1"/>
  <c r="E67" i="1" s="1"/>
  <c r="B140" i="1"/>
  <c r="B47" i="1"/>
  <c r="B200" i="1"/>
  <c r="B215" i="1"/>
  <c r="B281" i="1"/>
  <c r="AT152" i="1"/>
  <c r="B86" i="1"/>
  <c r="B203" i="1"/>
  <c r="B320" i="1"/>
  <c r="B218" i="1"/>
  <c r="B164" i="1"/>
  <c r="B314" i="1"/>
  <c r="B260" i="1"/>
  <c r="B452" i="1"/>
  <c r="B575" i="1"/>
  <c r="B371" i="1"/>
  <c r="B461" i="1"/>
  <c r="B551" i="1"/>
  <c r="B482" i="1"/>
  <c r="B554" i="1"/>
  <c r="B407" i="1"/>
  <c r="B365" i="1"/>
  <c r="B431" i="1"/>
  <c r="B503" i="1"/>
  <c r="B437" i="1"/>
  <c r="B527" i="1"/>
  <c r="B602" i="1"/>
  <c r="B656" i="1"/>
  <c r="B776" i="1"/>
  <c r="B698" i="1"/>
  <c r="B752" i="1"/>
  <c r="B644" i="1"/>
  <c r="B806" i="1"/>
  <c r="B650" i="1"/>
  <c r="B740" i="1"/>
  <c r="B674" i="1"/>
  <c r="B746" i="1"/>
  <c r="B812" i="1"/>
  <c r="B710" i="1"/>
  <c r="B836" i="1"/>
  <c r="B980" i="1"/>
  <c r="B860" i="1"/>
  <c r="B986" i="1"/>
  <c r="B1040" i="1"/>
  <c r="B896" i="1"/>
  <c r="B1010" i="1"/>
  <c r="B902" i="1"/>
  <c r="B1028" i="1"/>
  <c r="B851" i="1"/>
  <c r="B977" i="1"/>
  <c r="B1055" i="1"/>
  <c r="B911" i="1"/>
  <c r="B1001" i="1"/>
  <c r="B1118" i="1"/>
  <c r="B1184" i="1"/>
  <c r="B1256" i="1"/>
  <c r="B1190" i="1"/>
  <c r="B1280" i="1"/>
  <c r="B1172" i="1"/>
  <c r="B1295" i="1"/>
  <c r="B1133" i="1"/>
  <c r="B1199" i="1"/>
  <c r="B1271" i="1"/>
  <c r="B1202" i="1"/>
  <c r="B1076" i="1"/>
  <c r="B1220" i="1"/>
  <c r="B1388" i="1"/>
  <c r="B1460" i="1"/>
  <c r="B1340" i="1"/>
  <c r="B1466" i="1"/>
  <c r="B1520" i="1"/>
  <c r="B1412" i="1"/>
  <c r="B1304" i="1"/>
  <c r="B1418" i="1"/>
  <c r="B1508" i="1"/>
  <c r="B1382" i="1"/>
  <c r="B1472" i="1"/>
  <c r="B1298" i="1"/>
  <c r="B1400" i="1"/>
  <c r="AQ212" i="1"/>
  <c r="S135" i="1" s="1"/>
  <c r="Y212" i="1"/>
  <c r="S126" i="1" s="1"/>
  <c r="Y210" i="1"/>
  <c r="T126" i="1" s="1"/>
  <c r="D103" i="1"/>
  <c r="E103" i="1" s="1"/>
  <c r="F103" i="1" s="1"/>
  <c r="B103" i="1"/>
  <c r="D43" i="1"/>
  <c r="E43" i="1" s="1"/>
  <c r="B43" i="1"/>
  <c r="D13" i="1"/>
  <c r="B13" i="1"/>
  <c r="AM210" i="1"/>
  <c r="T133" i="1" s="1"/>
  <c r="B62" i="1"/>
  <c r="B131" i="1"/>
  <c r="D88" i="1"/>
  <c r="B88" i="1"/>
  <c r="B32" i="1"/>
  <c r="B118" i="1"/>
  <c r="D118" i="1"/>
  <c r="B77" i="1"/>
  <c r="B34" i="1"/>
  <c r="D34" i="1"/>
  <c r="B220" i="1"/>
  <c r="D220" i="1"/>
  <c r="B274" i="1"/>
  <c r="D274" i="1"/>
  <c r="D172" i="1"/>
  <c r="B172" i="1"/>
  <c r="D283" i="1"/>
  <c r="E283" i="1" s="1"/>
  <c r="F283" i="1" s="1"/>
  <c r="B283" i="1"/>
  <c r="D178" i="1"/>
  <c r="B178" i="1"/>
  <c r="D175" i="1"/>
  <c r="B175" i="1"/>
  <c r="D229" i="1"/>
  <c r="B229" i="1"/>
  <c r="D301" i="1"/>
  <c r="E301" i="1" s="1"/>
  <c r="B301" i="1"/>
  <c r="D232" i="1"/>
  <c r="B232" i="1"/>
  <c r="D322" i="1"/>
  <c r="B322" i="1"/>
  <c r="B253" i="1"/>
  <c r="D253" i="1"/>
  <c r="E253" i="1" s="1"/>
  <c r="B406" i="1"/>
  <c r="D406" i="1"/>
  <c r="D364" i="1"/>
  <c r="B364" i="1"/>
  <c r="D430" i="1"/>
  <c r="B430" i="1"/>
  <c r="D502" i="1"/>
  <c r="B502" i="1"/>
  <c r="D436" i="1"/>
  <c r="B436" i="1"/>
  <c r="D526" i="1"/>
  <c r="B526" i="1"/>
  <c r="D394" i="1"/>
  <c r="B394" i="1"/>
  <c r="D568" i="1"/>
  <c r="B568" i="1"/>
  <c r="D373" i="1"/>
  <c r="E373" i="1" s="1"/>
  <c r="B373" i="1"/>
  <c r="D463" i="1"/>
  <c r="E463" i="1" s="1"/>
  <c r="F463" i="1" s="1"/>
  <c r="B463" i="1"/>
  <c r="D553" i="1"/>
  <c r="B553" i="1"/>
  <c r="B484" i="1"/>
  <c r="D484" i="1"/>
  <c r="B556" i="1"/>
  <c r="D556" i="1"/>
  <c r="B652" i="1"/>
  <c r="D652" i="1"/>
  <c r="B742" i="1"/>
  <c r="D742" i="1"/>
  <c r="D676" i="1"/>
  <c r="B676" i="1"/>
  <c r="D748" i="1"/>
  <c r="B748" i="1"/>
  <c r="D799" i="1"/>
  <c r="E799" i="1" s="1"/>
  <c r="B799" i="1"/>
  <c r="D637" i="1"/>
  <c r="E637" i="1" s="1"/>
  <c r="B637" i="1"/>
  <c r="D604" i="1"/>
  <c r="B604" i="1"/>
  <c r="D658" i="1"/>
  <c r="B658" i="1"/>
  <c r="D778" i="1"/>
  <c r="B778" i="1"/>
  <c r="D700" i="1"/>
  <c r="B700" i="1"/>
  <c r="D754" i="1"/>
  <c r="B754" i="1"/>
  <c r="D580" i="1"/>
  <c r="B580" i="1"/>
  <c r="B724" i="1"/>
  <c r="D724" i="1"/>
  <c r="D826" i="1"/>
  <c r="B826" i="1"/>
  <c r="B970" i="1"/>
  <c r="D970" i="1"/>
  <c r="D850" i="1"/>
  <c r="B850" i="1"/>
  <c r="D976" i="1"/>
  <c r="B976" i="1"/>
  <c r="D1054" i="1"/>
  <c r="B1054" i="1"/>
  <c r="D895" i="1"/>
  <c r="E895" i="1" s="1"/>
  <c r="B895" i="1"/>
  <c r="D949" i="1"/>
  <c r="B949" i="1"/>
  <c r="D919" i="1"/>
  <c r="E919" i="1" s="1"/>
  <c r="B919" i="1"/>
  <c r="D1021" i="1"/>
  <c r="B1021" i="1"/>
  <c r="D877" i="1"/>
  <c r="B877" i="1"/>
  <c r="D1009" i="1"/>
  <c r="E1009" i="1" s="1"/>
  <c r="B1009" i="1"/>
  <c r="B871" i="1"/>
  <c r="D871" i="1"/>
  <c r="B943" i="1"/>
  <c r="D943" i="1"/>
  <c r="E943" i="1" s="1"/>
  <c r="B1051" i="1"/>
  <c r="D1051" i="1"/>
  <c r="E1051" i="1" s="1"/>
  <c r="B1093" i="1"/>
  <c r="D1093" i="1"/>
  <c r="E1093" i="1" s="1"/>
  <c r="B1183" i="1"/>
  <c r="D1183" i="1"/>
  <c r="B1237" i="1"/>
  <c r="D1237" i="1"/>
  <c r="E1237" i="1" s="1"/>
  <c r="D1159" i="1"/>
  <c r="E1159" i="1" s="1"/>
  <c r="B1159" i="1"/>
  <c r="D1279" i="1"/>
  <c r="B1279" i="1"/>
  <c r="D1165" i="1"/>
  <c r="B1165" i="1"/>
  <c r="D1105" i="1"/>
  <c r="E1105" i="1" s="1"/>
  <c r="B1105" i="1"/>
  <c r="D1171" i="1"/>
  <c r="B1171" i="1"/>
  <c r="D1249" i="1"/>
  <c r="E1249" i="1" s="1"/>
  <c r="B1249" i="1"/>
  <c r="D1147" i="1"/>
  <c r="E1147" i="1" s="1"/>
  <c r="B1147" i="1"/>
  <c r="D1267" i="1"/>
  <c r="B1267" i="1"/>
  <c r="B1129" i="1"/>
  <c r="D1129" i="1"/>
  <c r="B1291" i="1"/>
  <c r="D1291" i="1"/>
  <c r="E1291" i="1" s="1"/>
  <c r="B1378" i="1"/>
  <c r="D1378" i="1"/>
  <c r="B1450" i="1"/>
  <c r="D1450" i="1"/>
  <c r="D1330" i="1"/>
  <c r="B1330" i="1"/>
  <c r="D1456" i="1"/>
  <c r="B1456" i="1"/>
  <c r="D1534" i="1"/>
  <c r="B1534" i="1"/>
  <c r="D1366" i="1"/>
  <c r="B1366" i="1"/>
  <c r="D1540" i="1"/>
  <c r="B1540" i="1"/>
  <c r="D1393" i="1"/>
  <c r="B1393" i="1"/>
  <c r="D1465" i="1"/>
  <c r="E1465" i="1" s="1"/>
  <c r="B1465" i="1"/>
  <c r="D1345" i="1"/>
  <c r="B1345" i="1"/>
  <c r="D1471" i="1"/>
  <c r="E1471" i="1" s="1"/>
  <c r="B1471" i="1"/>
  <c r="D1525" i="1"/>
  <c r="E1525" i="1" s="1"/>
  <c r="B1525" i="1"/>
  <c r="B1417" i="1"/>
  <c r="D1417" i="1"/>
  <c r="E1417" i="1" s="1"/>
  <c r="Y101" i="1"/>
  <c r="B170" i="1"/>
  <c r="B89" i="1"/>
  <c r="D16" i="1"/>
  <c r="B16" i="1"/>
  <c r="B212" i="1"/>
  <c r="B305" i="1"/>
  <c r="B257" i="1"/>
  <c r="B395" i="1"/>
  <c r="AQ210" i="1"/>
  <c r="T135" i="1" s="1"/>
  <c r="AT135" i="1"/>
  <c r="AT138" i="1" s="1"/>
  <c r="B64" i="1"/>
  <c r="D64" i="1"/>
  <c r="D136" i="1"/>
  <c r="B136" i="1"/>
  <c r="B122" i="1"/>
  <c r="B41" i="1"/>
  <c r="B152" i="1"/>
  <c r="B287" i="1"/>
  <c r="B230" i="1"/>
  <c r="B248" i="1"/>
  <c r="B272" i="1"/>
  <c r="AT196" i="1"/>
  <c r="D151" i="1"/>
  <c r="B151" i="1"/>
  <c r="AG210" i="1"/>
  <c r="T130" i="1" s="1"/>
  <c r="AG212" i="1"/>
  <c r="S130" i="1" s="1"/>
  <c r="B55" i="1"/>
  <c r="D55" i="1"/>
  <c r="E55" i="1" s="1"/>
  <c r="D115" i="1"/>
  <c r="E115" i="1" s="1"/>
  <c r="B115" i="1"/>
  <c r="B71" i="1"/>
  <c r="B38" i="1"/>
  <c r="B176" i="1"/>
  <c r="B224" i="1"/>
  <c r="B296" i="1"/>
  <c r="B233" i="1"/>
  <c r="B323" i="1"/>
  <c r="B251" i="1"/>
  <c r="B221" i="1"/>
  <c r="B275" i="1"/>
  <c r="B209" i="1"/>
  <c r="B317" i="1"/>
  <c r="B263" i="1"/>
  <c r="B455" i="1"/>
  <c r="B578" i="1"/>
  <c r="B398" i="1"/>
  <c r="B476" i="1"/>
  <c r="B572" i="1"/>
  <c r="B485" i="1"/>
  <c r="B557" i="1"/>
  <c r="B440" i="1"/>
  <c r="B380" i="1"/>
  <c r="B446" i="1"/>
  <c r="B536" i="1"/>
  <c r="B470" i="1"/>
  <c r="B542" i="1"/>
  <c r="B605" i="1"/>
  <c r="B659" i="1"/>
  <c r="B779" i="1"/>
  <c r="B701" i="1"/>
  <c r="B755" i="1"/>
  <c r="B647" i="1"/>
  <c r="B809" i="1"/>
  <c r="B653" i="1"/>
  <c r="B743" i="1"/>
  <c r="B677" i="1"/>
  <c r="B749" i="1"/>
  <c r="B815" i="1"/>
  <c r="B713" i="1"/>
  <c r="B839" i="1"/>
  <c r="B983" i="1"/>
  <c r="B863" i="1"/>
  <c r="B989" i="1"/>
  <c r="B1043" i="1"/>
  <c r="B899" i="1"/>
  <c r="B1013" i="1"/>
  <c r="B905" i="1"/>
  <c r="B1031" i="1"/>
  <c r="B884" i="1"/>
  <c r="B992" i="1"/>
  <c r="B854" i="1"/>
  <c r="B926" i="1"/>
  <c r="B1058" i="1"/>
  <c r="B1121" i="1"/>
  <c r="B1187" i="1"/>
  <c r="B1259" i="1"/>
  <c r="B1193" i="1"/>
  <c r="B1283" i="1"/>
  <c r="B1175" i="1"/>
  <c r="B1070" i="1"/>
  <c r="B1148" i="1"/>
  <c r="B1214" i="1"/>
  <c r="B1292" i="1"/>
  <c r="B1205" i="1"/>
  <c r="B1079" i="1"/>
  <c r="B1223" i="1"/>
  <c r="B1391" i="1"/>
  <c r="B1463" i="1"/>
  <c r="B1343" i="1"/>
  <c r="B1469" i="1"/>
  <c r="B1523" i="1"/>
  <c r="B1415" i="1"/>
  <c r="B1307" i="1"/>
  <c r="B1421" i="1"/>
  <c r="B1511" i="1"/>
  <c r="B1385" i="1"/>
  <c r="B1475" i="1"/>
  <c r="B1301" i="1"/>
  <c r="B1403" i="1"/>
  <c r="AK212" i="1"/>
  <c r="S132" i="1" s="1"/>
  <c r="AK210" i="1"/>
  <c r="T132" i="1" s="1"/>
  <c r="B95" i="1"/>
  <c r="B35" i="1"/>
  <c r="D10" i="1"/>
  <c r="B10" i="1"/>
  <c r="AM212" i="1"/>
  <c r="S133" i="1" s="1"/>
  <c r="D49" i="1"/>
  <c r="E49" i="1" s="1"/>
  <c r="B49" i="1"/>
  <c r="D79" i="1"/>
  <c r="E79" i="1" s="1"/>
  <c r="B79" i="1"/>
  <c r="B17" i="1"/>
  <c r="AT154" i="1"/>
  <c r="B107" i="1"/>
  <c r="B56" i="1"/>
  <c r="B31" i="1"/>
  <c r="D31" i="1"/>
  <c r="E31" i="1" s="1"/>
  <c r="B223" i="1"/>
  <c r="D223" i="1"/>
  <c r="E223" i="1" s="1"/>
  <c r="B277" i="1"/>
  <c r="D277" i="1"/>
  <c r="E277" i="1" s="1"/>
  <c r="D193" i="1"/>
  <c r="E193" i="1" s="1"/>
  <c r="B193" i="1"/>
  <c r="D316" i="1"/>
  <c r="B316" i="1"/>
  <c r="D208" i="1"/>
  <c r="B208" i="1"/>
  <c r="D181" i="1"/>
  <c r="E181" i="1" s="1"/>
  <c r="B181" i="1"/>
  <c r="D268" i="1"/>
  <c r="B268" i="1"/>
  <c r="D169" i="1"/>
  <c r="E169" i="1" s="1"/>
  <c r="B169" i="1"/>
  <c r="D235" i="1"/>
  <c r="E235" i="1" s="1"/>
  <c r="B235" i="1"/>
  <c r="D325" i="1"/>
  <c r="B325" i="1"/>
  <c r="B328" i="1"/>
  <c r="D328" i="1"/>
  <c r="B409" i="1"/>
  <c r="D409" i="1"/>
  <c r="E409" i="1" s="1"/>
  <c r="D367" i="1"/>
  <c r="B367" i="1"/>
  <c r="D433" i="1"/>
  <c r="E433" i="1" s="1"/>
  <c r="B433" i="1"/>
  <c r="D505" i="1"/>
  <c r="E505" i="1" s="1"/>
  <c r="B505" i="1"/>
  <c r="D439" i="1"/>
  <c r="E439" i="1" s="1"/>
  <c r="F439" i="1" s="1"/>
  <c r="B439" i="1"/>
  <c r="D529" i="1"/>
  <c r="E529" i="1" s="1"/>
  <c r="B529" i="1"/>
  <c r="D397" i="1"/>
  <c r="B397" i="1"/>
  <c r="D571" i="1"/>
  <c r="B571" i="1"/>
  <c r="D400" i="1"/>
  <c r="B400" i="1"/>
  <c r="D478" i="1"/>
  <c r="B478" i="1"/>
  <c r="D574" i="1"/>
  <c r="B574" i="1"/>
  <c r="B487" i="1"/>
  <c r="D487" i="1"/>
  <c r="E487" i="1" s="1"/>
  <c r="F487" i="1" s="1"/>
  <c r="B559" i="1"/>
  <c r="D559" i="1"/>
  <c r="E559" i="1" s="1"/>
  <c r="B655" i="1"/>
  <c r="D655" i="1"/>
  <c r="E655" i="1" s="1"/>
  <c r="F655" i="1" s="1"/>
  <c r="B745" i="1"/>
  <c r="D745" i="1"/>
  <c r="E745" i="1" s="1"/>
  <c r="D679" i="1"/>
  <c r="E679" i="1" s="1"/>
  <c r="F679" i="1" s="1"/>
  <c r="B679" i="1"/>
  <c r="D751" i="1"/>
  <c r="E751" i="1" s="1"/>
  <c r="B751" i="1"/>
  <c r="D814" i="1"/>
  <c r="B814" i="1"/>
  <c r="D712" i="1"/>
  <c r="B712" i="1"/>
  <c r="D607" i="1"/>
  <c r="E607" i="1" s="1"/>
  <c r="F607" i="1" s="1"/>
  <c r="G607" i="1" s="1"/>
  <c r="B607" i="1"/>
  <c r="D661" i="1"/>
  <c r="E661" i="1" s="1"/>
  <c r="B661" i="1"/>
  <c r="D781" i="1"/>
  <c r="E781" i="1" s="1"/>
  <c r="B781" i="1"/>
  <c r="D703" i="1"/>
  <c r="E703" i="1" s="1"/>
  <c r="B703" i="1"/>
  <c r="D757" i="1"/>
  <c r="E757" i="1" s="1"/>
  <c r="B757" i="1"/>
  <c r="D583" i="1"/>
  <c r="E583" i="1" s="1"/>
  <c r="F583" i="1" s="1"/>
  <c r="B583" i="1"/>
  <c r="B727" i="1"/>
  <c r="D727" i="1"/>
  <c r="E727" i="1" s="1"/>
  <c r="F727" i="1" s="1"/>
  <c r="B829" i="1"/>
  <c r="D829" i="1"/>
  <c r="E829" i="1" s="1"/>
  <c r="B973" i="1"/>
  <c r="D973" i="1"/>
  <c r="E973" i="1" s="1"/>
  <c r="D853" i="1"/>
  <c r="E853" i="1" s="1"/>
  <c r="B853" i="1"/>
  <c r="D979" i="1"/>
  <c r="E979" i="1" s="1"/>
  <c r="B979" i="1"/>
  <c r="D1057" i="1"/>
  <c r="B1057" i="1"/>
  <c r="D910" i="1"/>
  <c r="B910" i="1"/>
  <c r="D1000" i="1"/>
  <c r="B1000" i="1"/>
  <c r="D952" i="1"/>
  <c r="B952" i="1"/>
  <c r="D844" i="1"/>
  <c r="B844" i="1"/>
  <c r="D934" i="1"/>
  <c r="B934" i="1"/>
  <c r="D1024" i="1"/>
  <c r="B1024" i="1"/>
  <c r="B880" i="1"/>
  <c r="D880" i="1"/>
  <c r="B958" i="1"/>
  <c r="D958" i="1"/>
  <c r="D1060" i="1"/>
  <c r="B1060" i="1"/>
  <c r="B1132" i="1"/>
  <c r="D1132" i="1"/>
  <c r="B1198" i="1"/>
  <c r="D1198" i="1"/>
  <c r="B1270" i="1"/>
  <c r="D1270" i="1"/>
  <c r="D1204" i="1"/>
  <c r="B1204" i="1"/>
  <c r="D1078" i="1"/>
  <c r="B1078" i="1"/>
  <c r="D1222" i="1"/>
  <c r="B1222" i="1"/>
  <c r="D1120" i="1"/>
  <c r="B1120" i="1"/>
  <c r="D1186" i="1"/>
  <c r="B1186" i="1"/>
  <c r="D1258" i="1"/>
  <c r="B1258" i="1"/>
  <c r="D1192" i="1"/>
  <c r="B1192" i="1"/>
  <c r="D1282" i="1"/>
  <c r="B1282" i="1"/>
  <c r="B1174" i="1"/>
  <c r="D1174" i="1"/>
  <c r="D1297" i="1"/>
  <c r="E1297" i="1" s="1"/>
  <c r="B1297" i="1"/>
  <c r="B1381" i="1"/>
  <c r="D1381" i="1"/>
  <c r="E1381" i="1" s="1"/>
  <c r="B1453" i="1"/>
  <c r="D1453" i="1"/>
  <c r="E1453" i="1" s="1"/>
  <c r="D1333" i="1"/>
  <c r="E1333" i="1" s="1"/>
  <c r="B1333" i="1"/>
  <c r="D1459" i="1"/>
  <c r="E1459" i="1" s="1"/>
  <c r="F1459" i="1" s="1"/>
  <c r="B1459" i="1"/>
  <c r="D1537" i="1"/>
  <c r="E1537" i="1" s="1"/>
  <c r="B1537" i="1"/>
  <c r="D1369" i="1"/>
  <c r="E1369" i="1" s="1"/>
  <c r="B1369" i="1"/>
  <c r="D1318" i="1"/>
  <c r="B1318" i="1"/>
  <c r="D1408" i="1"/>
  <c r="B1408" i="1"/>
  <c r="D1498" i="1"/>
  <c r="B1498" i="1"/>
  <c r="D1396" i="1"/>
  <c r="B1396" i="1"/>
  <c r="D1486" i="1"/>
  <c r="B1486" i="1"/>
  <c r="B1348" i="1"/>
  <c r="D1348" i="1"/>
  <c r="B1492" i="1"/>
  <c r="D1492" i="1"/>
  <c r="B119" i="1"/>
  <c r="AI208" i="1" l="1"/>
  <c r="S179" i="1" s="1"/>
  <c r="AM208" i="1"/>
  <c r="S181" i="1" s="1"/>
  <c r="E397" i="1"/>
  <c r="F115" i="1"/>
  <c r="E151" i="1"/>
  <c r="E1165" i="1"/>
  <c r="F1159" i="1" s="1"/>
  <c r="F919" i="1"/>
  <c r="E175" i="1"/>
  <c r="E421" i="1"/>
  <c r="E715" i="1"/>
  <c r="F415" i="1"/>
  <c r="F799" i="1"/>
  <c r="AQ208" i="1"/>
  <c r="S183" i="1" s="1"/>
  <c r="E871" i="1"/>
  <c r="E1339" i="1"/>
  <c r="AT194" i="1"/>
  <c r="E367" i="1"/>
  <c r="F367" i="1" s="1"/>
  <c r="F895" i="1"/>
  <c r="E1429" i="1"/>
  <c r="E1111" i="1"/>
  <c r="E985" i="1"/>
  <c r="F979" i="1" s="1"/>
  <c r="E805" i="1"/>
  <c r="F751" i="1"/>
  <c r="E571" i="1"/>
  <c r="E325" i="1"/>
  <c r="E1021" i="1"/>
  <c r="E553" i="1"/>
  <c r="E229" i="1"/>
  <c r="S47" i="1"/>
  <c r="E7" i="1"/>
  <c r="E967" i="1"/>
  <c r="F967" i="1" s="1"/>
  <c r="E361" i="1"/>
  <c r="E37" i="1"/>
  <c r="F31" i="1" s="1"/>
  <c r="E1087" i="1"/>
  <c r="F1087" i="1" s="1"/>
  <c r="E1099" i="1"/>
  <c r="F1099" i="1" s="1"/>
  <c r="E1045" i="1"/>
  <c r="E247" i="1"/>
  <c r="F247" i="1" s="1"/>
  <c r="E85" i="1"/>
  <c r="E1513" i="1"/>
  <c r="F1507" i="1" s="1"/>
  <c r="E1033" i="1"/>
  <c r="E595" i="1"/>
  <c r="Z79" i="1"/>
  <c r="E1489" i="1"/>
  <c r="E1411" i="1"/>
  <c r="F1411" i="1" s="1"/>
  <c r="E1261" i="1"/>
  <c r="E1225" i="1"/>
  <c r="E1027" i="1"/>
  <c r="F1027" i="1" s="1"/>
  <c r="E955" i="1"/>
  <c r="E481" i="1"/>
  <c r="E211" i="1"/>
  <c r="E73" i="1"/>
  <c r="Z30" i="1"/>
  <c r="Z42" i="1" s="1"/>
  <c r="Z54" i="1" s="1"/>
  <c r="E127" i="1"/>
  <c r="E1129" i="1"/>
  <c r="E13" i="1"/>
  <c r="F1519" i="1"/>
  <c r="F1039" i="1"/>
  <c r="E565" i="1"/>
  <c r="F559" i="1" s="1"/>
  <c r="E1531" i="1"/>
  <c r="F1531" i="1" s="1"/>
  <c r="E1219" i="1"/>
  <c r="E1015" i="1"/>
  <c r="E631" i="1"/>
  <c r="F631" i="1" s="1"/>
  <c r="E457" i="1"/>
  <c r="F451" i="1" s="1"/>
  <c r="G439" i="1" s="1"/>
  <c r="E295" i="1"/>
  <c r="F295" i="1" s="1"/>
  <c r="E199" i="1"/>
  <c r="Z77" i="1"/>
  <c r="E1495" i="1"/>
  <c r="E1201" i="1"/>
  <c r="E961" i="1"/>
  <c r="E331" i="1"/>
  <c r="Z32" i="1"/>
  <c r="Z44" i="1" s="1"/>
  <c r="Z56" i="1" s="1"/>
  <c r="E1057" i="1"/>
  <c r="F1051" i="1" s="1"/>
  <c r="F79" i="1"/>
  <c r="E1393" i="1"/>
  <c r="F175" i="1"/>
  <c r="E1363" i="1"/>
  <c r="F1363" i="1" s="1"/>
  <c r="E811" i="1"/>
  <c r="E427" i="1"/>
  <c r="F427" i="1" s="1"/>
  <c r="E1435" i="1"/>
  <c r="F1435" i="1" s="1"/>
  <c r="E1375" i="1"/>
  <c r="F1375" i="1" s="1"/>
  <c r="E1231" i="1"/>
  <c r="F1231" i="1" s="1"/>
  <c r="E1117" i="1"/>
  <c r="F1111" i="1" s="1"/>
  <c r="E841" i="1"/>
  <c r="F835" i="1" s="1"/>
  <c r="E601" i="1"/>
  <c r="E205" i="1"/>
  <c r="E1423" i="1"/>
  <c r="F1423" i="1" s="1"/>
  <c r="E907" i="1"/>
  <c r="E793" i="1"/>
  <c r="F787" i="1" s="1"/>
  <c r="E499" i="1"/>
  <c r="F499" i="1" s="1"/>
  <c r="E313" i="1"/>
  <c r="E97" i="1"/>
  <c r="AA79" i="1"/>
  <c r="AC79" i="1" s="1"/>
  <c r="E1321" i="1"/>
  <c r="E1285" i="1"/>
  <c r="E1189" i="1"/>
  <c r="E1081" i="1"/>
  <c r="E937" i="1"/>
  <c r="E1003" i="1"/>
  <c r="F1003" i="1" s="1"/>
  <c r="E817" i="1"/>
  <c r="E403" i="1"/>
  <c r="F403" i="1" s="1"/>
  <c r="Z89" i="1"/>
  <c r="Z101" i="1" s="1"/>
  <c r="AA30" i="1"/>
  <c r="E1183" i="1"/>
  <c r="F43" i="1"/>
  <c r="E1483" i="1"/>
  <c r="E1447" i="1"/>
  <c r="F1447" i="1" s="1"/>
  <c r="G1447" i="1" s="1"/>
  <c r="E739" i="1"/>
  <c r="F739" i="1" s="1"/>
  <c r="G727" i="1" s="1"/>
  <c r="G415" i="1"/>
  <c r="E1153" i="1"/>
  <c r="F1147" i="1" s="1"/>
  <c r="E355" i="1"/>
  <c r="F355" i="1" s="1"/>
  <c r="G343" i="1" s="1"/>
  <c r="E217" i="1"/>
  <c r="E1477" i="1"/>
  <c r="F1471" i="1" s="1"/>
  <c r="E997" i="1"/>
  <c r="F991" i="1" s="1"/>
  <c r="E697" i="1"/>
  <c r="F691" i="1" s="1"/>
  <c r="G679" i="1" s="1"/>
  <c r="E547" i="1"/>
  <c r="F547" i="1" s="1"/>
  <c r="G535" i="1" s="1"/>
  <c r="E265" i="1"/>
  <c r="F259" i="1" s="1"/>
  <c r="E91" i="1"/>
  <c r="E1351" i="1"/>
  <c r="F1351" i="1" s="1"/>
  <c r="E1135" i="1"/>
  <c r="E163" i="1"/>
  <c r="F163" i="1" s="1"/>
  <c r="AA89" i="1"/>
  <c r="AA101" i="1" s="1"/>
  <c r="AA32" i="1"/>
  <c r="AA44" i="1" s="1"/>
  <c r="AA56" i="1" s="1"/>
  <c r="G487" i="1"/>
  <c r="E1345" i="1"/>
  <c r="E1267" i="1"/>
  <c r="E1171" i="1"/>
  <c r="E1279" i="1"/>
  <c r="F1279" i="1" s="1"/>
  <c r="E877" i="1"/>
  <c r="F871" i="1" s="1"/>
  <c r="E949" i="1"/>
  <c r="F943" i="1" s="1"/>
  <c r="F67" i="1"/>
  <c r="Y103" i="1"/>
  <c r="E649" i="1"/>
  <c r="F643" i="1" s="1"/>
  <c r="E523" i="1"/>
  <c r="F523" i="1" s="1"/>
  <c r="G511" i="1" s="1"/>
  <c r="E1327" i="1"/>
  <c r="F1327" i="1" s="1"/>
  <c r="E1255" i="1"/>
  <c r="F1255" i="1" s="1"/>
  <c r="E1141" i="1"/>
  <c r="E1243" i="1"/>
  <c r="F1243" i="1" s="1"/>
  <c r="E865" i="1"/>
  <c r="F859" i="1" s="1"/>
  <c r="E931" i="1"/>
  <c r="E775" i="1"/>
  <c r="F775" i="1" s="1"/>
  <c r="E337" i="1"/>
  <c r="F19" i="1"/>
  <c r="E1309" i="1"/>
  <c r="F1303" i="1" s="1"/>
  <c r="E673" i="1"/>
  <c r="F667" i="1" s="1"/>
  <c r="G655" i="1" s="1"/>
  <c r="F187" i="1"/>
  <c r="E241" i="1"/>
  <c r="F235" i="1" s="1"/>
  <c r="E133" i="1"/>
  <c r="E1501" i="1"/>
  <c r="E1195" i="1"/>
  <c r="E1123" i="1"/>
  <c r="F1123" i="1" s="1"/>
  <c r="E1207" i="1"/>
  <c r="F1207" i="1" s="1"/>
  <c r="E847" i="1"/>
  <c r="F847" i="1" s="1"/>
  <c r="E913" i="1"/>
  <c r="E577" i="1"/>
  <c r="E271" i="1"/>
  <c r="F271" i="1" s="1"/>
  <c r="G271" i="1" s="1"/>
  <c r="E319" i="1"/>
  <c r="F319" i="1" s="1"/>
  <c r="E145" i="1"/>
  <c r="F139" i="1" s="1"/>
  <c r="Z91" i="1"/>
  <c r="Z103" i="1" s="1"/>
  <c r="F223" i="1"/>
  <c r="F1291" i="1"/>
  <c r="G103" i="1"/>
  <c r="F1339" i="1"/>
  <c r="E1315" i="1"/>
  <c r="F1315" i="1" s="1"/>
  <c r="E823" i="1"/>
  <c r="F823" i="1" s="1"/>
  <c r="E709" i="1"/>
  <c r="F703" i="1" s="1"/>
  <c r="E391" i="1"/>
  <c r="F391" i="1" s="1"/>
  <c r="F307" i="1"/>
  <c r="AU150" i="1"/>
  <c r="E1075" i="1"/>
  <c r="E157" i="1"/>
  <c r="F151" i="1" s="1"/>
  <c r="G151" i="1" s="1"/>
  <c r="E61" i="1"/>
  <c r="F55" i="1" s="1"/>
  <c r="G55" i="1" s="1"/>
  <c r="E1405" i="1"/>
  <c r="F1399" i="1" s="1"/>
  <c r="G1399" i="1" s="1"/>
  <c r="E1387" i="1"/>
  <c r="F1387" i="1" s="1"/>
  <c r="E889" i="1"/>
  <c r="F883" i="1" s="1"/>
  <c r="E721" i="1"/>
  <c r="F715" i="1" s="1"/>
  <c r="E769" i="1"/>
  <c r="F763" i="1" s="1"/>
  <c r="E475" i="1"/>
  <c r="F475" i="1" s="1"/>
  <c r="G463" i="1" s="1"/>
  <c r="E385" i="1"/>
  <c r="F379" i="1" s="1"/>
  <c r="G367" i="1" s="1"/>
  <c r="E1177" i="1"/>
  <c r="E1273" i="1"/>
  <c r="E1063" i="1"/>
  <c r="F1063" i="1" s="1"/>
  <c r="AA91" i="1"/>
  <c r="AA103" i="1" s="1"/>
  <c r="F1267" i="1" l="1"/>
  <c r="G1423" i="1"/>
  <c r="H1399" i="1" s="1"/>
  <c r="G1039" i="1"/>
  <c r="G1255" i="1"/>
  <c r="G1519" i="1"/>
  <c r="G823" i="1"/>
  <c r="G775" i="1"/>
  <c r="F1015" i="1"/>
  <c r="G1015" i="1" s="1"/>
  <c r="H1015" i="1" s="1"/>
  <c r="G991" i="1"/>
  <c r="F1219" i="1"/>
  <c r="G1207" i="1" s="1"/>
  <c r="H1207" i="1" s="1"/>
  <c r="G31" i="1"/>
  <c r="G1111" i="1"/>
  <c r="G391" i="1"/>
  <c r="H391" i="1" s="1"/>
  <c r="F1195" i="1"/>
  <c r="G1303" i="1"/>
  <c r="F1483" i="1"/>
  <c r="G1471" i="1" s="1"/>
  <c r="H1447" i="1" s="1"/>
  <c r="G1231" i="1"/>
  <c r="G967" i="1"/>
  <c r="H439" i="1"/>
  <c r="G703" i="1"/>
  <c r="H679" i="1" s="1"/>
  <c r="H343" i="1"/>
  <c r="F1171" i="1"/>
  <c r="G1159" i="1" s="1"/>
  <c r="F199" i="1"/>
  <c r="G247" i="1"/>
  <c r="H247" i="1" s="1"/>
  <c r="AC91" i="1"/>
  <c r="AC103" i="1" s="1"/>
  <c r="AB91" i="1"/>
  <c r="AC89" i="1"/>
  <c r="AB89" i="1"/>
  <c r="AA42" i="1"/>
  <c r="AA54" i="1" s="1"/>
  <c r="AC32" i="1"/>
  <c r="AC44" i="1" s="1"/>
  <c r="AC56" i="1" s="1"/>
  <c r="AC30" i="1"/>
  <c r="AB32" i="1"/>
  <c r="AB44" i="1" s="1"/>
  <c r="AB56" i="1" s="1"/>
  <c r="AB30" i="1"/>
  <c r="AB42" i="1" s="1"/>
  <c r="AB54" i="1" s="1"/>
  <c r="G1375" i="1"/>
  <c r="G175" i="1"/>
  <c r="H151" i="1" s="1"/>
  <c r="F331" i="1"/>
  <c r="G295" i="1"/>
  <c r="F127" i="1"/>
  <c r="G127" i="1" s="1"/>
  <c r="F955" i="1"/>
  <c r="G943" i="1" s="1"/>
  <c r="I391" i="1"/>
  <c r="F1135" i="1"/>
  <c r="G1135" i="1" s="1"/>
  <c r="H1111" i="1" s="1"/>
  <c r="S76" i="1"/>
  <c r="F595" i="1"/>
  <c r="G583" i="1" s="1"/>
  <c r="H583" i="1" s="1"/>
  <c r="AC77" i="1"/>
  <c r="G871" i="1"/>
  <c r="F931" i="1"/>
  <c r="G919" i="1" s="1"/>
  <c r="H487" i="1"/>
  <c r="G1351" i="1"/>
  <c r="H1351" i="1" s="1"/>
  <c r="H967" i="1"/>
  <c r="I967" i="1" s="1"/>
  <c r="F571" i="1"/>
  <c r="G559" i="1" s="1"/>
  <c r="H535" i="1" s="1"/>
  <c r="AB79" i="1"/>
  <c r="G847" i="1"/>
  <c r="H823" i="1" s="1"/>
  <c r="G319" i="1"/>
  <c r="G1327" i="1"/>
  <c r="H1303" i="1" s="1"/>
  <c r="F91" i="1"/>
  <c r="G79" i="1" s="1"/>
  <c r="H55" i="1" s="1"/>
  <c r="F1495" i="1"/>
  <c r="G1495" i="1" s="1"/>
  <c r="H1495" i="1" s="1"/>
  <c r="G631" i="1"/>
  <c r="H631" i="1" s="1"/>
  <c r="F211" i="1"/>
  <c r="G1087" i="1"/>
  <c r="F7" i="1"/>
  <c r="G7" i="1" s="1"/>
  <c r="H7" i="1" s="1"/>
  <c r="G751" i="1"/>
  <c r="H727" i="1" s="1"/>
  <c r="AB77" i="1"/>
  <c r="H103" i="1"/>
  <c r="F1075" i="1"/>
  <c r="G1063" i="1" s="1"/>
  <c r="H1063" i="1" s="1"/>
  <c r="G223" i="1"/>
  <c r="G1279" i="1"/>
  <c r="H1255" i="1" s="1"/>
  <c r="F1183" i="1"/>
  <c r="G1183" i="1" s="1"/>
  <c r="F907" i="1"/>
  <c r="G895" i="1" s="1"/>
  <c r="F811" i="1"/>
  <c r="G799" i="1" s="1"/>
  <c r="H775" i="1" s="1"/>
  <c r="I1351" i="1" l="1"/>
  <c r="H919" i="1"/>
  <c r="AB103" i="1"/>
  <c r="I775" i="1"/>
  <c r="I679" i="1"/>
  <c r="AE89" i="1"/>
  <c r="AD89" i="1"/>
  <c r="AC42" i="1"/>
  <c r="AC54" i="1" s="1"/>
  <c r="AE32" i="1"/>
  <c r="AE44" i="1" s="1"/>
  <c r="AE56" i="1" s="1"/>
  <c r="AE30" i="1"/>
  <c r="AD32" i="1"/>
  <c r="AD44" i="1" s="1"/>
  <c r="AD56" i="1" s="1"/>
  <c r="AD30" i="1"/>
  <c r="AD42" i="1" s="1"/>
  <c r="AD54" i="1" s="1"/>
  <c r="AE91" i="1"/>
  <c r="AD91" i="1"/>
  <c r="I1447" i="1"/>
  <c r="I103" i="1"/>
  <c r="I1255" i="1"/>
  <c r="H1159" i="1"/>
  <c r="I1159" i="1" s="1"/>
  <c r="J1159" i="1" s="1"/>
  <c r="H871" i="1"/>
  <c r="J1351" i="1"/>
  <c r="I487" i="1"/>
  <c r="J391" i="1" s="1"/>
  <c r="I7" i="1"/>
  <c r="J7" i="1" s="1"/>
  <c r="AE77" i="1"/>
  <c r="AE79" i="1"/>
  <c r="AD77" i="1"/>
  <c r="AD79" i="1"/>
  <c r="AB101" i="1"/>
  <c r="S77" i="1" s="1"/>
  <c r="H295" i="1"/>
  <c r="I295" i="1" s="1"/>
  <c r="I1063" i="1"/>
  <c r="J967" i="1" s="1"/>
  <c r="I583" i="1"/>
  <c r="AC101" i="1"/>
  <c r="G199" i="1"/>
  <c r="H199" i="1" s="1"/>
  <c r="I199" i="1" s="1"/>
  <c r="J583" i="1" l="1"/>
  <c r="I871" i="1"/>
  <c r="AD103" i="1"/>
  <c r="AE103" i="1"/>
  <c r="AD101" i="1"/>
  <c r="AE101" i="1"/>
  <c r="K1159" i="1"/>
  <c r="K391" i="1"/>
  <c r="AG77" i="1"/>
  <c r="AG79" i="1"/>
  <c r="AF77" i="1"/>
  <c r="AF79" i="1"/>
  <c r="J199" i="1"/>
  <c r="K7" i="1" s="1"/>
  <c r="AG32" i="1"/>
  <c r="AG44" i="1" s="1"/>
  <c r="AG56" i="1" s="1"/>
  <c r="AG30" i="1"/>
  <c r="AF32" i="1"/>
  <c r="AF44" i="1" s="1"/>
  <c r="AF56" i="1" s="1"/>
  <c r="AF54" i="1"/>
  <c r="AG91" i="1"/>
  <c r="AG103" i="1" s="1"/>
  <c r="AF91" i="1"/>
  <c r="AG89" i="1"/>
  <c r="AG101" i="1" s="1"/>
  <c r="AF89" i="1"/>
  <c r="AE42" i="1"/>
  <c r="AE54" i="1" s="1"/>
  <c r="J775" i="1"/>
  <c r="K775" i="1" s="1"/>
  <c r="L775" i="1" s="1"/>
  <c r="S78" i="1" l="1"/>
  <c r="AF103" i="1"/>
  <c r="L7" i="1"/>
  <c r="M7" i="1" s="1"/>
  <c r="AF101" i="1"/>
  <c r="AI91" i="1"/>
  <c r="AH91" i="1"/>
  <c r="AH103" i="1" s="1"/>
  <c r="AI89" i="1"/>
  <c r="AI101" i="1" s="1"/>
  <c r="AH89" i="1"/>
  <c r="AG42" i="1"/>
  <c r="AG54" i="1" s="1"/>
  <c r="AI32" i="1"/>
  <c r="AI44" i="1" s="1"/>
  <c r="AI56" i="1" s="1"/>
  <c r="AI30" i="1"/>
  <c r="AH32" i="1"/>
  <c r="AH44" i="1" s="1"/>
  <c r="AH56" i="1" s="1"/>
  <c r="AH30" i="1"/>
  <c r="AH42" i="1" s="1"/>
  <c r="AH54" i="1" s="1"/>
  <c r="AI79" i="1"/>
  <c r="AH77" i="1"/>
  <c r="AH79" i="1"/>
  <c r="AI77" i="1"/>
  <c r="S79" i="1" l="1"/>
  <c r="AH101" i="1"/>
  <c r="S80" i="1" s="1"/>
  <c r="AK77" i="1"/>
  <c r="AK79" i="1"/>
  <c r="AJ77" i="1"/>
  <c r="AJ79" i="1"/>
  <c r="AK89" i="1"/>
  <c r="AK101" i="1" s="1"/>
  <c r="AJ89" i="1"/>
  <c r="AI42" i="1"/>
  <c r="AI54" i="1" s="1"/>
  <c r="AK32" i="1"/>
  <c r="AK44" i="1" s="1"/>
  <c r="AK56" i="1" s="1"/>
  <c r="AK30" i="1"/>
  <c r="AJ32" i="1"/>
  <c r="AJ44" i="1" s="1"/>
  <c r="AJ56" i="1" s="1"/>
  <c r="AJ30" i="1"/>
  <c r="AJ42" i="1" s="1"/>
  <c r="AJ54" i="1" s="1"/>
  <c r="AK91" i="1"/>
  <c r="AJ91" i="1"/>
  <c r="AI103" i="1"/>
  <c r="AK103" i="1" l="1"/>
  <c r="AJ101" i="1"/>
  <c r="AM32" i="1"/>
  <c r="AM44" i="1" s="1"/>
  <c r="AM56" i="1" s="1"/>
  <c r="AM30" i="1"/>
  <c r="AL32" i="1"/>
  <c r="AL44" i="1" s="1"/>
  <c r="AL56" i="1" s="1"/>
  <c r="AL30" i="1"/>
  <c r="AL42" i="1" s="1"/>
  <c r="AL54" i="1" s="1"/>
  <c r="AM91" i="1"/>
  <c r="AL91" i="1"/>
  <c r="AM89" i="1"/>
  <c r="AL89" i="1"/>
  <c r="AL101" i="1" s="1"/>
  <c r="AK42" i="1"/>
  <c r="AK54" i="1" s="1"/>
  <c r="AJ103" i="1"/>
  <c r="AM77" i="1"/>
  <c r="AM79" i="1"/>
  <c r="AL77" i="1"/>
  <c r="AL79" i="1"/>
  <c r="S81" i="1" l="1"/>
  <c r="AM103" i="1"/>
  <c r="AO79" i="1"/>
  <c r="AN77" i="1"/>
  <c r="AN79" i="1"/>
  <c r="AO77" i="1"/>
  <c r="AO91" i="1"/>
  <c r="AO103" i="1" s="1"/>
  <c r="AN91" i="1"/>
  <c r="AO89" i="1"/>
  <c r="AN89" i="1"/>
  <c r="AN101" i="1" s="1"/>
  <c r="AM42" i="1"/>
  <c r="AM54" i="1" s="1"/>
  <c r="AO32" i="1"/>
  <c r="AO44" i="1" s="1"/>
  <c r="AO56" i="1" s="1"/>
  <c r="AO30" i="1"/>
  <c r="AN32" i="1"/>
  <c r="AN44" i="1" s="1"/>
  <c r="AN56" i="1" s="1"/>
  <c r="AN30" i="1"/>
  <c r="AN42" i="1" s="1"/>
  <c r="AN54" i="1" s="1"/>
  <c r="AM101" i="1"/>
  <c r="AL103" i="1"/>
  <c r="S82" i="1" s="1"/>
  <c r="AQ89" i="1" l="1"/>
  <c r="AP89" i="1"/>
  <c r="AO42" i="1"/>
  <c r="AO54" i="1" s="1"/>
  <c r="AQ32" i="1"/>
  <c r="AQ44" i="1" s="1"/>
  <c r="AQ56" i="1" s="1"/>
  <c r="AQ30" i="1"/>
  <c r="AP32" i="1"/>
  <c r="AP44" i="1" s="1"/>
  <c r="AP56" i="1" s="1"/>
  <c r="AP30" i="1"/>
  <c r="AP42" i="1" s="1"/>
  <c r="AP54" i="1" s="1"/>
  <c r="AQ91" i="1"/>
  <c r="AP91" i="1"/>
  <c r="AQ77" i="1"/>
  <c r="AQ79" i="1"/>
  <c r="AP77" i="1"/>
  <c r="AP79" i="1"/>
  <c r="AO101" i="1"/>
  <c r="AN103" i="1"/>
  <c r="S83" i="1" s="1"/>
  <c r="AP103" i="1" l="1"/>
  <c r="AR30" i="1"/>
  <c r="AR42" i="1" s="1"/>
  <c r="AR54" i="1" s="1"/>
  <c r="AR89" i="1"/>
  <c r="AQ42" i="1"/>
  <c r="AQ54" i="1" s="1"/>
  <c r="AQ103" i="1"/>
  <c r="AP101" i="1"/>
  <c r="AR77" i="1"/>
  <c r="AQ101" i="1"/>
  <c r="S84" i="1" l="1"/>
  <c r="AR101" i="1"/>
  <c r="S85" i="1" s="1"/>
</calcChain>
</file>

<file path=xl/comments1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theme="1"/>
            <rFont val="Arial"/>
          </rPr>
          <t>======
ID#AAAAMQvZAOM
TREHAN Anmol    (2021-04-29 12:26:50)
Well A1
Total Volume = Buildig Block 1 (BB1) + Restriction enyme (X-Site) + Restriction enyme (A-Site) + 10X CutSmart Buffer + [(Stock volume of Nuclease Free Water - {Buildig Block 1 (BB1) + Restriction enyme (X-Site) + Restriction enyme (A-Site) + 10X CutSmart Buffer})/ Stock volume of Nuclease Free Water] x Stock volume of Nuclease Free Water</t>
        </r>
      </text>
    </comment>
    <comment ref="D7" authorId="0" shapeId="0">
      <text>
        <r>
          <rPr>
            <sz val="11"/>
            <color theme="1"/>
            <rFont val="Arial"/>
          </rPr>
          <t>======
ID#AAAAMQvZAOQ
TREHAN Anmol    (2021-04-29 12:26:50)
Well B1
Total Volume = % of volume used from previous induividual reactions x (Volume of Reaction mixture from A1 + Volume of Reaction micture from A2) + Volume of  Enzyme Mix.</t>
        </r>
      </text>
    </comment>
    <comment ref="E7" authorId="0" shapeId="0">
      <text>
        <r>
          <rPr>
            <sz val="11"/>
            <color theme="1"/>
            <rFont val="Arial"/>
          </rPr>
          <t>======
ID#AAAAMQvZAPM
TREHAN Anmol    (2021-04-29 12:26:50)
Well C1
Total Volume = % of volume used from previous induividual reactions x (Volume of Reaction mixture from B1 + Volume of Reaction micture from B2) + Volume of  Enzyme Mix.</t>
        </r>
      </text>
    </comment>
    <comment ref="F7" authorId="0" shapeId="0">
      <text>
        <r>
          <rPr>
            <sz val="11"/>
            <color theme="1"/>
            <rFont val="Arial"/>
          </rPr>
          <t>======
ID#AAAAMQvZAOY
TREHAN Anmol    (2021-04-29 12:26:50)
Well D1
Total Volume = % of volume used from previous induividual reactions x (Volume of Reaction mixture from C1 + Volume of Reaction micture from C2) + Volume of  Enzyme Mix.</t>
        </r>
      </text>
    </comment>
    <comment ref="G7" authorId="0" shapeId="0">
      <text>
        <r>
          <rPr>
            <sz val="11"/>
            <color theme="1"/>
            <rFont val="Arial"/>
          </rPr>
          <t>======
ID#AAAAMQvZAPE
TREHAN Anmol    (2021-04-29 12:26:50)
Well E1
Total Volume = % of volume used from previous induividual reactions x (Volume of Reaction mixture from D1 + Volume of Reaction micture from D2) + Volume of  Enzyme Mix.</t>
        </r>
      </text>
    </comment>
    <comment ref="H7" authorId="0" shapeId="0">
      <text>
        <r>
          <rPr>
            <sz val="11"/>
            <color theme="1"/>
            <rFont val="Arial"/>
          </rPr>
          <t>======
ID#AAAAMQvZAOs
TREHAN Anmol    (2021-04-29 12:26:50)
Well F1
Total Volume = % of volume used from previous induividual reactions x (Volume of Reaction mixture from E1 + Volume of Reaction micture from E2) + Volume of  Enzyme Mix.</t>
        </r>
      </text>
    </comment>
    <comment ref="I7" authorId="0" shapeId="0">
      <text>
        <r>
          <rPr>
            <sz val="11"/>
            <color theme="1"/>
            <rFont val="Arial"/>
          </rPr>
          <t>======
ID#AAAAMQvZAOw
TREHAN Anmol    (2021-04-29 12:26:50)
Well G1
Total Volume = % of volume used from previous induividual reactions x (Volume of Reaction mixture from F1 + Volume of Reaction micture from F2) + Volume of  Enzyme Mix.</t>
        </r>
      </text>
    </comment>
    <comment ref="J7" authorId="0" shapeId="0">
      <text>
        <r>
          <rPr>
            <sz val="11"/>
            <color theme="1"/>
            <rFont val="Arial"/>
          </rPr>
          <t>======
ID#AAAAMQvZAPQ
TREHAN Anmol    (2021-04-29 12:26:50)
Well H1
Total Volume = % of volume used from previous induividual reactions x (Volume of Reaction mixture from G1 + Volume of Reaction micture from G2) + Volume of  Enzyme Mix.</t>
        </r>
      </text>
    </comment>
    <comment ref="K7" authorId="0" shapeId="0">
      <text>
        <r>
          <rPr>
            <sz val="11"/>
            <color theme="1"/>
            <rFont val="Arial"/>
          </rPr>
          <t>======
ID#AAAAMQvZAPg
TREHAN Anmol    (2021-04-29 12:26:50)
Well I1
Total Volume = % of volume used from previous induividual reactions x (Volume of Reaction mixture from H1 + Volume of Reaction micture from H2) + Volume of  Enzyme Mix.</t>
        </r>
      </text>
    </comment>
    <comment ref="L7" authorId="0" shapeId="0">
      <text>
        <r>
          <rPr>
            <sz val="11"/>
            <color theme="1"/>
            <rFont val="Arial"/>
          </rPr>
          <t>======
ID#AAAAMQvZAOI
TREHAN Anmol    (2021-04-29 12:26:50)
Well J1
Total Volume = % of volume used from previous induividual reactions x (Volume of Reaction mixture from I1 + Volume of Reaction micture from I2) + Volume of  Enzyme Mix.</t>
        </r>
      </text>
    </comment>
    <comment ref="M7" authorId="0" shapeId="0">
      <text>
        <r>
          <rPr>
            <sz val="11"/>
            <color theme="1"/>
            <rFont val="Arial"/>
          </rPr>
          <t>======
ID#AAAAMQvZAPU
TREHAN Anmol    (2021-04-29 12:26:50)
Well K1
Total Volume = % of volume used from previous induividual reactions x (Volume of Reaction mixture from J1 + Volume of Reaction micture from J2) + Volume of  Enzyme Mix.</t>
        </r>
      </text>
    </comment>
    <comment ref="C8" authorId="0" shapeId="0">
      <text>
        <r>
          <rPr>
            <sz val="11"/>
            <color theme="1"/>
            <rFont val="Arial"/>
          </rPr>
          <t>======
ID#AAAAMQvZAPA
TREHAN Anmol    (2021-04-29 12:26:50)
Well A2
Total Volume = Buildig Block 1 (BB2) + Restriction enyme (Y-Site) + Restriction enyme (B-Site) + 10X CutSmart Buffer + [(Stock volume of Nuclease Free Water - {Buildig Block 2(BB2) + Restriction enyme (Y-Site) + Restriction enyme (B-Site) + 10X CutSmart Buffer})/ Stock volume of Nuclease Free Water] x Stock volume of Nuclease Free Water</t>
        </r>
      </text>
    </comment>
    <comment ref="D10" authorId="0" shapeId="0">
      <text>
        <r>
          <rPr>
            <sz val="11"/>
            <color theme="1"/>
            <rFont val="Arial"/>
          </rPr>
          <t>======
ID#AAAAMQvZAOo
TREHAN Anmol    (2021-04-29 12:26:50)
Well B2
Total Volume = % of volume used from previous induividual reactions x (Volume of Reaction mixture from A3 + Volume of Reaction micture from A4 ) + Volume of  Enzyme Mix.</t>
        </r>
      </text>
    </comment>
    <comment ref="Y10" authorId="0" shapeId="0">
      <text>
        <r>
          <rPr>
            <sz val="11"/>
            <color theme="1"/>
            <rFont val="Arial"/>
          </rPr>
          <t>======
ID#AAAAMQvZAO0
TREHAN Anmol    (2021-04-29 12:26:50)
Total Volume = Buildig Block 1 (BB1) + Restriction enyme (X-Site) + Restriction enyme (A-Site) + 10X CutSmart Buffer + [(Stock volume of Nuclease Free Water - {Buildig Block 1 (BB1) + Restriction enyme (X-Site) + Restriction enyme (A-Site) + 10X CutSmart Buffer})/ Stock volume of Nuclease Free Water] x Stock volume of Nuclease Free Water.</t>
        </r>
      </text>
    </comment>
    <comment ref="Y12" authorId="0" shapeId="0">
      <text>
        <r>
          <rPr>
            <sz val="11"/>
            <color theme="1"/>
            <rFont val="Arial"/>
          </rPr>
          <t>======
ID#AAAAMQvZAPY
TREHAN Anmol    (2021-04-29 12:26:50)
Total Volume = Buildig Block 1 (BB2) + Restriction enyme (Y-Site) + Restriction enyme (B-Site) + 10X CutSmart Buffer + [(Stock volume of Nuclease Free Water - {Buildig Block 2(BB2) + Restriction enyme (Y-Site) + Restriction enyme (B-Site) + 10X CutSmart Buffer})/ Stock volume of Nuclease Free Water] x Stock volume of Nuclease Free Water</t>
        </r>
      </text>
    </comment>
    <comment ref="E13" authorId="0" shapeId="0">
      <text>
        <r>
          <rPr>
            <sz val="11"/>
            <color theme="1"/>
            <rFont val="Arial"/>
          </rPr>
          <t>======
ID#AAAAMQvZAPc
TREHAN Anmol    (2021-04-29 12:26:50)
Well C2</t>
        </r>
      </text>
    </comment>
    <comment ref="F19" authorId="0" shapeId="0">
      <text>
        <r>
          <rPr>
            <sz val="11"/>
            <color theme="1"/>
            <rFont val="Arial"/>
          </rPr>
          <t>======
ID#AAAAMQvZAPI
TREHAN Anmol    (2021-04-29 12:26:50)
Well D2</t>
        </r>
      </text>
    </comment>
    <comment ref="G31" authorId="0" shapeId="0">
      <text>
        <r>
          <rPr>
            <sz val="11"/>
            <color theme="1"/>
            <rFont val="Arial"/>
          </rPr>
          <t>======
ID#AAAAMQvZAOk
TREHAN Anmol    (2021-04-29 12:26:50)
Well E2</t>
        </r>
      </text>
    </comment>
    <comment ref="H55" authorId="0" shapeId="0">
      <text>
        <r>
          <rPr>
            <sz val="11"/>
            <color theme="1"/>
            <rFont val="Arial"/>
          </rPr>
          <t>======
ID#AAAAMQvZAO8
TREHAN Anmol    (2021-04-29 12:26:50)
Well F2</t>
        </r>
      </text>
    </comment>
    <comment ref="I103" authorId="0" shapeId="0">
      <text>
        <r>
          <rPr>
            <sz val="11"/>
            <color theme="1"/>
            <rFont val="Arial"/>
          </rPr>
          <t>======
ID#AAAAMQvZAOc
TREHAN Anmol    (2021-04-29 12:26:50)
Well G2</t>
        </r>
      </text>
    </comment>
    <comment ref="J199" authorId="0" shapeId="0">
      <text>
        <r>
          <rPr>
            <sz val="11"/>
            <color theme="1"/>
            <rFont val="Arial"/>
          </rPr>
          <t>======
ID#AAAAMQvZAO4
TREHAN Anmol    (2021-04-29 12:26:50)
Well H2</t>
        </r>
      </text>
    </comment>
    <comment ref="K391" authorId="0" shapeId="0">
      <text>
        <r>
          <rPr>
            <sz val="11"/>
            <color theme="1"/>
            <rFont val="Arial"/>
          </rPr>
          <t>======
ID#AAAAMQvZAOU
TREHAN Anmol    (2021-04-29 12:26:50)
Well I2</t>
        </r>
      </text>
    </comment>
    <comment ref="L775" authorId="0" shapeId="0">
      <text>
        <r>
          <rPr>
            <sz val="11"/>
            <color theme="1"/>
            <rFont val="Arial"/>
          </rPr>
          <t>======
ID#AAAAMQvZAOg
TREHAN Anmol    (2021-04-29 12:26:50)
Well J2</t>
        </r>
      </text>
    </comment>
  </commentList>
</comments>
</file>

<file path=xl/sharedStrings.xml><?xml version="1.0" encoding="utf-8"?>
<sst xmlns="http://schemas.openxmlformats.org/spreadsheetml/2006/main" count="726" uniqueCount="215">
  <si>
    <t xml:space="preserve"> </t>
  </si>
  <si>
    <t xml:space="preserve">Number of Cycles 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</si>
  <si>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</si>
  <si>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</si>
  <si>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</si>
  <si>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</si>
  <si>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</si>
  <si>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</si>
  <si>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</si>
  <si>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</si>
  <si>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</si>
  <si>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</si>
  <si>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</si>
  <si>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Building Block Library</t>
  </si>
  <si>
    <t>Volumes (µl)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</si>
  <si>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</si>
  <si>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</si>
  <si>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</si>
  <si>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</si>
  <si>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</si>
  <si>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</si>
  <si>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</si>
  <si>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</si>
  <si>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</si>
  <si>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</si>
  <si>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</si>
  <si>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.</t>
  </si>
  <si>
    <t>BB</t>
  </si>
  <si>
    <t xml:space="preserve">Volume per well </t>
  </si>
  <si>
    <t xml:space="preserve">Total Volume </t>
  </si>
  <si>
    <t xml:space="preserve">Concenration of Stock </t>
  </si>
  <si>
    <t xml:space="preserve">molecular mass (BB) </t>
  </si>
  <si>
    <t>(µl)</t>
  </si>
  <si>
    <t>(µM)</t>
  </si>
  <si>
    <t>g/mol</t>
  </si>
  <si>
    <t>BB1</t>
  </si>
  <si>
    <t xml:space="preserve">BB1 + A &amp; X-Digestion </t>
  </si>
  <si>
    <t>BB2</t>
  </si>
  <si>
    <t xml:space="preserve">BB2 + B &amp; Y-Digestion </t>
  </si>
  <si>
    <t>Number of Digestion Reactions (For each restriction enzyme pair: i.e- A &amp; X; Y &amp; B)</t>
  </si>
  <si>
    <t xml:space="preserve">Number of Ligation &amp; Dephosphorylation Reactions </t>
  </si>
  <si>
    <t>Base pairs per custom sequence</t>
  </si>
  <si>
    <t>Reagents</t>
  </si>
  <si>
    <t xml:space="preserve">Type of Enzyme </t>
  </si>
  <si>
    <t>Name</t>
  </si>
  <si>
    <t xml:space="preserve">Total Volume used </t>
  </si>
  <si>
    <t>Cost per unit</t>
  </si>
  <si>
    <t xml:space="preserve">Results </t>
  </si>
  <si>
    <t>£</t>
  </si>
  <si>
    <t xml:space="preserve">  </t>
  </si>
  <si>
    <t xml:space="preserve">Restriction Enzymes </t>
  </si>
  <si>
    <t>A-Site (BsaI)</t>
  </si>
  <si>
    <t>X-Site (PleI)</t>
  </si>
  <si>
    <t>Y-Site (BccI)</t>
  </si>
  <si>
    <t>Concentrations of DNA Product per well per cycle</t>
  </si>
  <si>
    <t>B-Site (BsmbI)</t>
  </si>
  <si>
    <t>10X CutSmart Buffer</t>
  </si>
  <si>
    <t>XYAB</t>
  </si>
  <si>
    <t>LD</t>
  </si>
  <si>
    <t xml:space="preserve">Cycles </t>
  </si>
  <si>
    <t>A (µM)</t>
  </si>
  <si>
    <t>B (µM)</t>
  </si>
  <si>
    <t>C (µM)</t>
  </si>
  <si>
    <t>D (µM)</t>
  </si>
  <si>
    <t>E (nM)</t>
  </si>
  <si>
    <t>F (nM)</t>
  </si>
  <si>
    <t>G (nM)</t>
  </si>
  <si>
    <t>H (nM)</t>
  </si>
  <si>
    <t>I (nM)</t>
  </si>
  <si>
    <t>J (nM)</t>
  </si>
  <si>
    <t>K (nM)</t>
  </si>
  <si>
    <t>Ligase</t>
  </si>
  <si>
    <t xml:space="preserve">T4 DNA Ligase </t>
  </si>
  <si>
    <t>10X T4 Ligation Buffer</t>
  </si>
  <si>
    <t>Phosphatase</t>
  </si>
  <si>
    <t>DNA Phosphatase (CIP)</t>
  </si>
  <si>
    <t>Water</t>
  </si>
  <si>
    <t>Nuclease Free Water</t>
  </si>
  <si>
    <t>Number of Moles of DNA per well per Cycle</t>
  </si>
  <si>
    <t>% Volume of Reaction micture shifted in each well from previous well</t>
  </si>
  <si>
    <t>A (pmol)</t>
  </si>
  <si>
    <t>B (pmol)</t>
  </si>
  <si>
    <t>C (pmol)</t>
  </si>
  <si>
    <t>D (pmol)</t>
  </si>
  <si>
    <t>E (fmol)</t>
  </si>
  <si>
    <t>F (fmol)</t>
  </si>
  <si>
    <t>G (fmol)</t>
  </si>
  <si>
    <t>H (fmol)</t>
  </si>
  <si>
    <t>I (fmol)</t>
  </si>
  <si>
    <t>J (fmol)</t>
  </si>
  <si>
    <t>K (fmol)</t>
  </si>
  <si>
    <t>Well</t>
  </si>
  <si>
    <t>% of reaction micture used</t>
  </si>
  <si>
    <t>Mass of DNA per well per cycle</t>
  </si>
  <si>
    <t>A (ng)</t>
  </si>
  <si>
    <t>B (ng)</t>
  </si>
  <si>
    <t>C (ng)</t>
  </si>
  <si>
    <t>D (ng)</t>
  </si>
  <si>
    <t>E (pg)</t>
  </si>
  <si>
    <t>F (pg)</t>
  </si>
  <si>
    <t>G (pg)</t>
  </si>
  <si>
    <t>H (pg)</t>
  </si>
  <si>
    <t>I (pg)</t>
  </si>
  <si>
    <t>J (pg)</t>
  </si>
  <si>
    <t>K (pg)</t>
  </si>
  <si>
    <t>Efficiency of the enzymes (%)</t>
  </si>
  <si>
    <t>DNA Product Yield v/s Cycle Efficiency</t>
  </si>
  <si>
    <t>DNA Product Yield table</t>
  </si>
  <si>
    <t>Theoretical Concentrations of DNA Product per well per cycle</t>
  </si>
  <si>
    <t xml:space="preserve">Base Pairs per custom sequence  </t>
  </si>
  <si>
    <t>Cycle</t>
  </si>
  <si>
    <t>Actual Concentrations of DNA Product per well per cycle</t>
  </si>
  <si>
    <t>Yield of DNA Product per well per cycle</t>
  </si>
  <si>
    <t>A (%)</t>
  </si>
  <si>
    <t>B (%)</t>
  </si>
  <si>
    <t>C (%)</t>
  </si>
  <si>
    <t>D (%)</t>
  </si>
  <si>
    <t>E (%)</t>
  </si>
  <si>
    <t>F (%)</t>
  </si>
  <si>
    <t>G (%)</t>
  </si>
  <si>
    <t>H (%)</t>
  </si>
  <si>
    <t>I (%)</t>
  </si>
  <si>
    <t>J (%)</t>
  </si>
  <si>
    <t>K (%)</t>
  </si>
  <si>
    <t>Yield (%)</t>
  </si>
  <si>
    <t>Restriction Enzymes Selection Table</t>
  </si>
  <si>
    <t>Restriction Enzyme</t>
  </si>
  <si>
    <t>Commercialized by:</t>
  </si>
  <si>
    <t>Units</t>
  </si>
  <si>
    <t>Cost</t>
  </si>
  <si>
    <t>Cost Per Unit</t>
  </si>
  <si>
    <t>BsaI</t>
  </si>
  <si>
    <t>New England Biolabs</t>
  </si>
  <si>
    <t>ThermoFisher Scientific</t>
  </si>
  <si>
    <t>PleI</t>
  </si>
  <si>
    <t>BccI</t>
  </si>
  <si>
    <t>BsmBI</t>
  </si>
  <si>
    <t>DNA Ligase Selection Table</t>
  </si>
  <si>
    <t>DNA Ligation kits</t>
  </si>
  <si>
    <t>Size (Reactions)</t>
  </si>
  <si>
    <t>Cost Per Reaction</t>
  </si>
  <si>
    <t>Blunt/TA Ligase Master Mix</t>
  </si>
  <si>
    <t>Quick Ligation Kit</t>
  </si>
  <si>
    <t>Instant sticky-end Ligase Master Mix</t>
  </si>
  <si>
    <t>Rapid DNA Ligation Kit</t>
  </si>
  <si>
    <t>Sigma aldrich</t>
  </si>
  <si>
    <t>QuickLink DNA Ligation Kit</t>
  </si>
  <si>
    <t>Concentration (U/µl)</t>
  </si>
  <si>
    <t>T4 DNA Ligase</t>
  </si>
  <si>
    <t>Promega UK</t>
  </si>
  <si>
    <t>Takarabio</t>
  </si>
  <si>
    <t>DNA Phosphatase Selection Table</t>
  </si>
  <si>
    <t>Alkaline Phosphatase</t>
  </si>
  <si>
    <t>Economic Evaluation of 359 Synthesis Process in comparison to Phosphoramidite Process (Twist &amp; IDT)</t>
  </si>
  <si>
    <t>Cost of Enzymes per Cycle (£)</t>
  </si>
  <si>
    <t>A (£)</t>
  </si>
  <si>
    <t>B (£)</t>
  </si>
  <si>
    <t>C (£)</t>
  </si>
  <si>
    <t>D (£)</t>
  </si>
  <si>
    <t>E (£)</t>
  </si>
  <si>
    <t>F (£)</t>
  </si>
  <si>
    <t>G (£)</t>
  </si>
  <si>
    <t>H (£)</t>
  </si>
  <si>
    <t>I (£)</t>
  </si>
  <si>
    <t>J (£)</t>
  </si>
  <si>
    <t>K (£)</t>
  </si>
  <si>
    <t xml:space="preserve">B-Site (BsmbI) </t>
  </si>
  <si>
    <t>Restriction Enzymes Used per Cycle (Used for BB Mk2 &amp; Mk2.1 Library)</t>
  </si>
  <si>
    <t xml:space="preserve">Ligation Kits used per Cycle </t>
  </si>
  <si>
    <t>DNA Phosphatases per Cycle</t>
  </si>
  <si>
    <t>Incubation Time taken per cycle (mins)</t>
  </si>
  <si>
    <t>X &amp; Y site digestion time + Heat inactivation</t>
  </si>
  <si>
    <t>A &amp; B site digestion time + Heat inactivation</t>
  </si>
  <si>
    <t>Ligation time + Heat inactivation</t>
  </si>
  <si>
    <t xml:space="preserve">Dephosphorylation </t>
  </si>
  <si>
    <t xml:space="preserve">Total Time per cycle </t>
  </si>
  <si>
    <t>Total Time</t>
  </si>
  <si>
    <t>per reaction</t>
  </si>
  <si>
    <t>Total Time (mins)</t>
  </si>
  <si>
    <t>Total Time (hr.)</t>
  </si>
  <si>
    <t>Total Cost</t>
  </si>
  <si>
    <t>Antarctic Phosphatase</t>
  </si>
  <si>
    <t>Quick CIP</t>
  </si>
  <si>
    <t>CIAP</t>
  </si>
  <si>
    <t>Thermofisher</t>
  </si>
  <si>
    <t>Shrimp Alkaline Phosphatase</t>
  </si>
  <si>
    <t>FastAP Thermosensitive Alkaline Phoshatase</t>
  </si>
  <si>
    <t>Cost (£) &amp; Time (mins) for Reagents for different number of cycles</t>
  </si>
  <si>
    <t>Cost (£)</t>
  </si>
  <si>
    <t>Time (mins)</t>
  </si>
  <si>
    <t xml:space="preserve">A </t>
  </si>
  <si>
    <t>Cost (£) of reagents &amp; Time (mins) taken by x10 cycles of process</t>
  </si>
  <si>
    <t>Number of Cycles in a process</t>
  </si>
  <si>
    <t>Time (Hours)</t>
  </si>
  <si>
    <t>Time (Minutes)</t>
  </si>
  <si>
    <t>Number of Base Pairs</t>
  </si>
  <si>
    <t xml:space="preserve">Cost </t>
  </si>
  <si>
    <t xml:space="preserve">Twist Biosciences </t>
  </si>
  <si>
    <t>IDT</t>
  </si>
  <si>
    <t>359 Synthesis</t>
  </si>
  <si>
    <t xml:space="preserve">bps in Custom Seq. of product </t>
  </si>
  <si>
    <t xml:space="preserve">Cost Comparison of Oligo &amp; Gene Synthesis </t>
  </si>
  <si>
    <t>Number of Cycles</t>
  </si>
  <si>
    <t>Time Taken (Minutes)</t>
  </si>
  <si>
    <t># of Base Pairs</t>
  </si>
  <si>
    <t xml:space="preserve">Incubation time of different 359 sythesis cycles </t>
  </si>
  <si>
    <t>Serial Number</t>
  </si>
  <si>
    <t xml:space="preserve">Supplementary Material  </t>
  </si>
  <si>
    <t xml:space="preserve">Digestion Efficiency for A-site Restrcition enzyme </t>
  </si>
  <si>
    <t xml:space="preserve">Ligation Efficiency (E) </t>
  </si>
  <si>
    <r>
      <rPr>
        <b/>
        <sz val="20"/>
        <color theme="1"/>
        <rFont val="Arial"/>
        <family val="2"/>
      </rPr>
      <t>10 cycles of 359 Synthesis - Hierarchical Assesmbly</t>
    </r>
    <r>
      <rPr>
        <sz val="20"/>
        <color theme="1"/>
        <rFont val="Arial"/>
        <family val="2"/>
      </rPr>
      <t xml:space="preserve"> </t>
    </r>
  </si>
  <si>
    <t>Volume of mix added from  previous well</t>
  </si>
  <si>
    <t>Master Mix volume (µl)</t>
  </si>
  <si>
    <t>Supplement T4 DNA Ligase Buffer</t>
  </si>
  <si>
    <t>Reagent Volume 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</si>
</sst>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"/>
    <numFmt numFmtId="166" formatCode="0.0"/>
    <numFmt numFmtId="167" formatCode="d\-m"/>
  </numFmts>
  <fonts count="23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  <font>
      <b/>
      <sz val="36"/>
      <color rgb="FFFF0000"/>
      <name val="Arial"/>
      <family val="2"/>
    </font>
    <font>
      <b/>
      <sz val="11"/>
      <color rgb="FFFF0000"/>
      <name val="Arial"/>
      <family val="2"/>
    </font>
    <font>
      <b/>
      <sz val="22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28"/>
      <color theme="1"/>
      <name val="Arial"/>
      <family val="2"/>
    </font>
    <font>
      <sz val="11"/>
      <color rgb="FF444444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name val="Arial"/>
      <family val="2"/>
    </font>
    <font>
      <sz val="14"/>
      <color rgb="FFFF0000"/>
      <name val="Arial"/>
      <family val="2"/>
    </font>
    <font>
      <b/>
      <sz val="12"/>
      <color theme="0"/>
      <name val="Arial"/>
      <family val="2"/>
    </font>
    <font>
      <b/>
      <sz val="11"/>
      <color theme="8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FFCCCC"/>
        <bgColor rgb="FFFFCCCC"/>
      </patternFill>
    </fill>
    <fill>
      <patternFill patternType="solid">
        <fgColor rgb="FFFFCCFF"/>
        <bgColor rgb="FFFFCCFF"/>
      </patternFill>
    </fill>
    <fill>
      <patternFill patternType="solid">
        <fgColor rgb="FF66CCFF"/>
        <bgColor rgb="FF66CCFF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66FFFF"/>
        <bgColor rgb="FF66FFFF"/>
      </patternFill>
    </fill>
    <fill>
      <patternFill patternType="solid">
        <fgColor rgb="FFDDDDDD"/>
        <bgColor rgb="FFDDDDDD"/>
      </patternFill>
    </fill>
    <fill>
      <patternFill patternType="solid">
        <fgColor rgb="FFFF9966"/>
        <bgColor rgb="FFFF9966"/>
      </patternFill>
    </fill>
    <fill>
      <patternFill patternType="solid">
        <fgColor rgb="FF66FF99"/>
        <bgColor rgb="FF66FF99"/>
      </patternFill>
    </fill>
    <fill>
      <patternFill patternType="solid">
        <fgColor rgb="FFFF0000"/>
        <bgColor rgb="FFFF0000"/>
      </patternFill>
    </fill>
    <fill>
      <patternFill patternType="solid">
        <fgColor rgb="FFEAEAEA"/>
        <bgColor rgb="FFEAEAEA"/>
      </patternFill>
    </fill>
    <fill>
      <patternFill patternType="solid">
        <fgColor rgb="FF99FF99"/>
        <bgColor rgb="FF99FF99"/>
      </patternFill>
    </fill>
    <fill>
      <patternFill patternType="solid">
        <fgColor rgb="FFCC66FF"/>
        <bgColor rgb="FFCC66FF"/>
      </patternFill>
    </fill>
    <fill>
      <patternFill patternType="solid">
        <fgColor rgb="FFFFFF66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1BAF7"/>
        <bgColor rgb="FFD1BAF7"/>
      </patternFill>
    </fill>
    <fill>
      <patternFill patternType="solid">
        <fgColor rgb="FFF2D3D3"/>
        <bgColor rgb="FFF2D3D3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CCEF3"/>
        <bgColor indexed="64"/>
      </patternFill>
    </fill>
    <fill>
      <patternFill patternType="solid">
        <fgColor rgb="FFD3FFC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FF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rgb="FFFFFF00"/>
      </patternFill>
    </fill>
    <fill>
      <patternFill patternType="solid">
        <fgColor rgb="FFFFFFCC"/>
        <bgColor rgb="FFFFFF66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9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dotted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medium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4">
    <xf numFmtId="0" fontId="0" fillId="0" borderId="0" xfId="0" applyFont="1" applyAlignment="1"/>
    <xf numFmtId="0" fontId="3" fillId="0" borderId="5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6" fillId="0" borderId="7" xfId="0" applyFont="1" applyBorder="1" applyAlignment="1">
      <alignment vertical="center"/>
    </xf>
    <xf numFmtId="166" fontId="6" fillId="0" borderId="7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1" fillId="23" borderId="47" xfId="0" applyFont="1" applyFill="1" applyBorder="1" applyAlignment="1">
      <alignment vertical="center" wrapText="1"/>
    </xf>
    <xf numFmtId="0" fontId="2" fillId="23" borderId="47" xfId="0" applyFont="1" applyFill="1" applyBorder="1" applyAlignment="1">
      <alignment horizontal="center" vertical="center" wrapText="1"/>
    </xf>
    <xf numFmtId="0" fontId="1" fillId="24" borderId="47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27" borderId="7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/>
    </xf>
    <xf numFmtId="0" fontId="2" fillId="26" borderId="47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vertical="center" wrapText="1"/>
    </xf>
    <xf numFmtId="0" fontId="1" fillId="26" borderId="47" xfId="0" applyFont="1" applyFill="1" applyBorder="1" applyAlignment="1">
      <alignment horizontal="center" vertical="center" wrapText="1"/>
    </xf>
    <xf numFmtId="0" fontId="2" fillId="25" borderId="47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/>
    </xf>
    <xf numFmtId="167" fontId="2" fillId="0" borderId="65" xfId="0" applyNumberFormat="1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1" fontId="1" fillId="0" borderId="47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" fontId="1" fillId="0" borderId="7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/>
    </xf>
    <xf numFmtId="0" fontId="2" fillId="36" borderId="74" xfId="0" applyFont="1" applyFill="1" applyBorder="1" applyAlignment="1">
      <alignment horizontal="center" vertical="center"/>
    </xf>
    <xf numFmtId="0" fontId="2" fillId="35" borderId="49" xfId="0" applyFont="1" applyFill="1" applyBorder="1" applyAlignment="1">
      <alignment horizontal="center" vertical="center"/>
    </xf>
    <xf numFmtId="0" fontId="2" fillId="36" borderId="49" xfId="0" applyFont="1" applyFill="1" applyBorder="1" applyAlignment="1">
      <alignment horizontal="center" vertical="center"/>
    </xf>
    <xf numFmtId="0" fontId="2" fillId="37" borderId="49" xfId="0" applyFont="1" applyFill="1" applyBorder="1" applyAlignment="1">
      <alignment horizontal="center" vertical="center"/>
    </xf>
    <xf numFmtId="0" fontId="2" fillId="35" borderId="47" xfId="0" applyFont="1" applyFill="1" applyBorder="1" applyAlignment="1">
      <alignment horizontal="center" vertical="center"/>
    </xf>
    <xf numFmtId="0" fontId="2" fillId="36" borderId="47" xfId="0" applyFont="1" applyFill="1" applyBorder="1" applyAlignment="1">
      <alignment horizontal="center" vertical="center"/>
    </xf>
    <xf numFmtId="0" fontId="2" fillId="37" borderId="47" xfId="0" applyFont="1" applyFill="1" applyBorder="1" applyAlignment="1">
      <alignment horizontal="center" vertical="center"/>
    </xf>
    <xf numFmtId="1" fontId="2" fillId="37" borderId="47" xfId="0" applyNumberFormat="1" applyFont="1" applyFill="1" applyBorder="1" applyAlignment="1">
      <alignment horizontal="center" vertical="center"/>
    </xf>
    <xf numFmtId="0" fontId="2" fillId="35" borderId="73" xfId="0" applyFont="1" applyFill="1" applyBorder="1" applyAlignment="1">
      <alignment horizontal="center" vertical="center"/>
    </xf>
    <xf numFmtId="167" fontId="2" fillId="37" borderId="74" xfId="0" applyNumberFormat="1" applyFont="1" applyFill="1" applyBorder="1" applyAlignment="1">
      <alignment horizontal="center" vertical="center"/>
    </xf>
    <xf numFmtId="0" fontId="2" fillId="35" borderId="70" xfId="0" applyFont="1" applyFill="1" applyBorder="1" applyAlignment="1">
      <alignment horizontal="center" vertical="center"/>
    </xf>
    <xf numFmtId="0" fontId="2" fillId="36" borderId="70" xfId="0" applyFont="1" applyFill="1" applyBorder="1" applyAlignment="1">
      <alignment horizontal="center" vertical="center"/>
    </xf>
    <xf numFmtId="1" fontId="2" fillId="37" borderId="70" xfId="0" applyNumberFormat="1" applyFont="1" applyFill="1" applyBorder="1" applyAlignment="1">
      <alignment horizontal="center" vertical="center"/>
    </xf>
    <xf numFmtId="0" fontId="18" fillId="0" borderId="75" xfId="0" applyFont="1" applyBorder="1" applyAlignment="1">
      <alignment horizontal="center" vertical="center"/>
    </xf>
    <xf numFmtId="0" fontId="18" fillId="0" borderId="72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8" fillId="0" borderId="71" xfId="0" applyFont="1" applyBorder="1" applyAlignment="1">
      <alignment horizontal="center" vertical="center"/>
    </xf>
    <xf numFmtId="0" fontId="2" fillId="0" borderId="83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vertical="center" wrapText="1"/>
    </xf>
    <xf numFmtId="0" fontId="1" fillId="0" borderId="39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4" borderId="19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12" borderId="8" xfId="0" applyFont="1" applyFill="1" applyBorder="1" applyAlignment="1">
      <alignment vertical="center"/>
    </xf>
    <xf numFmtId="2" fontId="1" fillId="12" borderId="8" xfId="0" applyNumberFormat="1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6" borderId="8" xfId="0" applyFont="1" applyFill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18" borderId="8" xfId="0" applyFont="1" applyFill="1" applyBorder="1" applyAlignment="1">
      <alignment vertical="center"/>
    </xf>
    <xf numFmtId="165" fontId="1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" fillId="0" borderId="12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" fillId="10" borderId="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2" fillId="21" borderId="8" xfId="0" applyFont="1" applyFill="1" applyBorder="1" applyAlignment="1">
      <alignment vertical="center"/>
    </xf>
    <xf numFmtId="0" fontId="2" fillId="21" borderId="35" xfId="0" applyFont="1" applyFill="1" applyBorder="1" applyAlignment="1">
      <alignment vertical="center"/>
    </xf>
    <xf numFmtId="0" fontId="1" fillId="21" borderId="35" xfId="0" applyFont="1" applyFill="1" applyBorder="1" applyAlignment="1">
      <alignment vertical="center"/>
    </xf>
    <xf numFmtId="0" fontId="1" fillId="21" borderId="8" xfId="0" applyFont="1" applyFill="1" applyBorder="1" applyAlignment="1">
      <alignment vertical="center"/>
    </xf>
    <xf numFmtId="0" fontId="1" fillId="22" borderId="8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0" fontId="1" fillId="22" borderId="7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" fillId="0" borderId="43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166" fontId="1" fillId="4" borderId="8" xfId="0" applyNumberFormat="1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vertical="center"/>
    </xf>
    <xf numFmtId="166" fontId="1" fillId="5" borderId="8" xfId="0" applyNumberFormat="1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vertical="center"/>
    </xf>
    <xf numFmtId="166" fontId="1" fillId="6" borderId="8" xfId="0" applyNumberFormat="1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166" fontId="1" fillId="7" borderId="8" xfId="0" applyNumberFormat="1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166" fontId="1" fillId="8" borderId="8" xfId="0" applyNumberFormat="1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166" fontId="1" fillId="9" borderId="8" xfId="0" applyNumberFormat="1" applyFont="1" applyFill="1" applyBorder="1" applyAlignment="1">
      <alignment vertical="center"/>
    </xf>
    <xf numFmtId="166" fontId="1" fillId="10" borderId="8" xfId="0" applyNumberFormat="1" applyFont="1" applyFill="1" applyBorder="1" applyAlignment="1">
      <alignment vertical="center"/>
    </xf>
    <xf numFmtId="0" fontId="1" fillId="11" borderId="8" xfId="0" applyFont="1" applyFill="1" applyBorder="1" applyAlignment="1">
      <alignment vertical="center"/>
    </xf>
    <xf numFmtId="166" fontId="1" fillId="11" borderId="8" xfId="0" applyNumberFormat="1" applyFont="1" applyFill="1" applyBorder="1" applyAlignment="1">
      <alignment vertical="center"/>
    </xf>
    <xf numFmtId="166" fontId="1" fillId="12" borderId="8" xfId="0" applyNumberFormat="1" applyFont="1" applyFill="1" applyBorder="1" applyAlignment="1">
      <alignment vertical="center"/>
    </xf>
    <xf numFmtId="0" fontId="1" fillId="13" borderId="8" xfId="0" applyFont="1" applyFill="1" applyBorder="1" applyAlignment="1">
      <alignment vertical="center"/>
    </xf>
    <xf numFmtId="166" fontId="1" fillId="13" borderId="8" xfId="0" applyNumberFormat="1" applyFont="1" applyFill="1" applyBorder="1" applyAlignment="1">
      <alignment vertical="center"/>
    </xf>
    <xf numFmtId="0" fontId="1" fillId="14" borderId="8" xfId="0" applyFont="1" applyFill="1" applyBorder="1" applyAlignment="1">
      <alignment vertical="center"/>
    </xf>
    <xf numFmtId="166" fontId="1" fillId="14" borderId="8" xfId="0" applyNumberFormat="1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7" xfId="0" applyNumberFormat="1" applyFont="1" applyBorder="1" applyAlignment="1">
      <alignment vertical="center"/>
    </xf>
    <xf numFmtId="0" fontId="1" fillId="0" borderId="80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3" fontId="1" fillId="0" borderId="39" xfId="0" applyNumberFormat="1" applyFont="1" applyBorder="1" applyAlignment="1">
      <alignment vertical="center"/>
    </xf>
    <xf numFmtId="2" fontId="1" fillId="0" borderId="39" xfId="0" applyNumberFormat="1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16" fillId="0" borderId="39" xfId="0" applyFont="1" applyBorder="1" applyAlignment="1">
      <alignment horizontal="center" vertical="center"/>
    </xf>
    <xf numFmtId="0" fontId="1" fillId="0" borderId="88" xfId="0" applyFont="1" applyBorder="1" applyAlignment="1">
      <alignment vertical="center"/>
    </xf>
    <xf numFmtId="0" fontId="1" fillId="0" borderId="78" xfId="0" applyFont="1" applyBorder="1" applyAlignment="1">
      <alignment vertical="center"/>
    </xf>
    <xf numFmtId="3" fontId="1" fillId="0" borderId="78" xfId="0" applyNumberFormat="1" applyFont="1" applyBorder="1" applyAlignment="1">
      <alignment vertical="center"/>
    </xf>
    <xf numFmtId="2" fontId="1" fillId="0" borderId="78" xfId="0" applyNumberFormat="1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2" fontId="1" fillId="0" borderId="79" xfId="0" applyNumberFormat="1" applyFont="1" applyBorder="1" applyAlignment="1">
      <alignment vertical="center"/>
    </xf>
    <xf numFmtId="2" fontId="1" fillId="0" borderId="79" xfId="0" applyNumberFormat="1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4" borderId="8" xfId="0" applyFont="1" applyFill="1" applyBorder="1" applyAlignment="1">
      <alignment horizontal="center" vertical="center"/>
    </xf>
    <xf numFmtId="0" fontId="2" fillId="33" borderId="8" xfId="0" applyFont="1" applyFill="1" applyBorder="1" applyAlignment="1">
      <alignment horizontal="center" vertical="center"/>
    </xf>
    <xf numFmtId="0" fontId="2" fillId="33" borderId="9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vertical="center"/>
    </xf>
    <xf numFmtId="0" fontId="1" fillId="0" borderId="82" xfId="0" applyFont="1" applyBorder="1" applyAlignment="1">
      <alignment vertical="center"/>
    </xf>
    <xf numFmtId="0" fontId="1" fillId="0" borderId="83" xfId="0" applyFont="1" applyBorder="1" applyAlignment="1">
      <alignment vertical="center"/>
    </xf>
    <xf numFmtId="0" fontId="1" fillId="0" borderId="84" xfId="0" applyFont="1" applyBorder="1" applyAlignment="1">
      <alignment vertical="center"/>
    </xf>
    <xf numFmtId="0" fontId="1" fillId="0" borderId="85" xfId="0" applyFont="1" applyBorder="1" applyAlignment="1">
      <alignment vertical="center"/>
    </xf>
    <xf numFmtId="1" fontId="1" fillId="0" borderId="0" xfId="0" applyNumberFormat="1" applyFont="1" applyAlignment="1">
      <alignment vertical="center"/>
    </xf>
    <xf numFmtId="0" fontId="1" fillId="0" borderId="7" xfId="0" applyFont="1" applyBorder="1" applyAlignment="1">
      <alignment vertical="center" wrapText="1"/>
    </xf>
    <xf numFmtId="0" fontId="4" fillId="34" borderId="8" xfId="0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 wrapText="1"/>
    </xf>
    <xf numFmtId="0" fontId="1" fillId="23" borderId="47" xfId="0" applyFont="1" applyFill="1" applyBorder="1" applyAlignment="1">
      <alignment horizontal="right" vertical="center" wrapText="1"/>
    </xf>
    <xf numFmtId="0" fontId="1" fillId="24" borderId="47" xfId="0" applyFont="1" applyFill="1" applyBorder="1" applyAlignment="1">
      <alignment horizontal="right" vertical="center" wrapText="1"/>
    </xf>
    <xf numFmtId="0" fontId="1" fillId="0" borderId="79" xfId="0" applyFont="1" applyFill="1" applyBorder="1" applyAlignment="1">
      <alignment vertical="center" wrapText="1"/>
    </xf>
    <xf numFmtId="0" fontId="1" fillId="0" borderId="89" xfId="0" applyFont="1" applyBorder="1" applyAlignment="1">
      <alignment vertical="center"/>
    </xf>
    <xf numFmtId="0" fontId="1" fillId="0" borderId="90" xfId="0" applyFont="1" applyBorder="1" applyAlignment="1">
      <alignment vertical="center" wrapText="1"/>
    </xf>
    <xf numFmtId="0" fontId="1" fillId="0" borderId="87" xfId="0" applyFont="1" applyBorder="1" applyAlignment="1">
      <alignment vertical="center" wrapText="1"/>
    </xf>
    <xf numFmtId="0" fontId="1" fillId="0" borderId="87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25" borderId="47" xfId="0" applyFont="1" applyFill="1" applyBorder="1" applyAlignment="1">
      <alignment horizontal="right" vertical="center" wrapText="1"/>
    </xf>
    <xf numFmtId="1" fontId="1" fillId="0" borderId="66" xfId="0" applyNumberFormat="1" applyFont="1" applyBorder="1" applyAlignment="1">
      <alignment horizontal="center" vertical="center" wrapText="1"/>
    </xf>
    <xf numFmtId="1" fontId="1" fillId="0" borderId="68" xfId="0" applyNumberFormat="1" applyFont="1" applyBorder="1" applyAlignment="1">
      <alignment horizontal="center" vertical="center" wrapText="1"/>
    </xf>
    <xf numFmtId="1" fontId="1" fillId="0" borderId="68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8" fillId="0" borderId="85" xfId="0" applyFont="1" applyFill="1" applyBorder="1" applyAlignment="1">
      <alignment vertical="center"/>
    </xf>
    <xf numFmtId="3" fontId="1" fillId="25" borderId="47" xfId="0" applyNumberFormat="1" applyFont="1" applyFill="1" applyBorder="1" applyAlignment="1">
      <alignment horizontal="right" vertical="center" wrapText="1"/>
    </xf>
    <xf numFmtId="2" fontId="1" fillId="25" borderId="47" xfId="0" applyNumberFormat="1" applyFont="1" applyFill="1" applyBorder="1" applyAlignment="1">
      <alignment vertical="center" wrapText="1"/>
    </xf>
    <xf numFmtId="0" fontId="1" fillId="0" borderId="47" xfId="0" applyFont="1" applyBorder="1" applyAlignment="1">
      <alignment horizontal="right" vertical="center" wrapText="1"/>
    </xf>
    <xf numFmtId="1" fontId="1" fillId="0" borderId="69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16" fontId="1" fillId="25" borderId="47" xfId="0" applyNumberFormat="1" applyFont="1" applyFill="1" applyBorder="1" applyAlignment="1">
      <alignment horizontal="right" vertical="center" wrapText="1"/>
    </xf>
    <xf numFmtId="17" fontId="1" fillId="25" borderId="47" xfId="0" applyNumberFormat="1" applyFont="1" applyFill="1" applyBorder="1" applyAlignment="1">
      <alignment horizontal="right" vertical="center" wrapText="1"/>
    </xf>
    <xf numFmtId="0" fontId="9" fillId="0" borderId="7" xfId="0" applyFont="1" applyFill="1" applyBorder="1" applyAlignment="1">
      <alignment vertical="center" wrapText="1"/>
    </xf>
    <xf numFmtId="0" fontId="1" fillId="26" borderId="47" xfId="0" applyFont="1" applyFill="1" applyBorder="1" applyAlignment="1">
      <alignment horizontal="right" vertical="center" wrapText="1"/>
    </xf>
    <xf numFmtId="0" fontId="1" fillId="26" borderId="47" xfId="0" applyFont="1" applyFill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1" fillId="0" borderId="39" xfId="0" applyFont="1" applyFill="1" applyBorder="1" applyAlignment="1">
      <alignment vertical="center"/>
    </xf>
    <xf numFmtId="0" fontId="1" fillId="0" borderId="39" xfId="0" applyFont="1" applyFill="1" applyBorder="1" applyAlignment="1">
      <alignment horizontal="right" vertical="center" wrapText="1"/>
    </xf>
    <xf numFmtId="0" fontId="8" fillId="0" borderId="82" xfId="0" applyFont="1" applyFill="1" applyBorder="1" applyAlignment="1">
      <alignment vertical="center"/>
    </xf>
    <xf numFmtId="0" fontId="1" fillId="0" borderId="83" xfId="0" applyFont="1" applyFill="1" applyBorder="1" applyAlignment="1">
      <alignment vertical="center" wrapText="1"/>
    </xf>
    <xf numFmtId="0" fontId="1" fillId="0" borderId="83" xfId="0" applyFont="1" applyBorder="1" applyAlignment="1">
      <alignment vertical="center" wrapText="1"/>
    </xf>
    <xf numFmtId="0" fontId="8" fillId="0" borderId="86" xfId="0" applyFont="1" applyFill="1" applyBorder="1" applyAlignment="1">
      <alignment vertical="center"/>
    </xf>
    <xf numFmtId="3" fontId="1" fillId="0" borderId="7" xfId="0" applyNumberFormat="1" applyFont="1" applyFill="1" applyBorder="1" applyAlignment="1">
      <alignment horizontal="right" vertical="center" wrapText="1"/>
    </xf>
    <xf numFmtId="16" fontId="1" fillId="0" borderId="7" xfId="0" applyNumberFormat="1" applyFont="1" applyFill="1" applyBorder="1" applyAlignment="1">
      <alignment horizontal="right" vertical="center" wrapText="1"/>
    </xf>
    <xf numFmtId="17" fontId="1" fillId="0" borderId="7" xfId="0" applyNumberFormat="1" applyFont="1" applyFill="1" applyBorder="1" applyAlignment="1">
      <alignment horizontal="right" vertical="center" wrapText="1"/>
    </xf>
    <xf numFmtId="0" fontId="1" fillId="0" borderId="25" xfId="0" applyFont="1" applyBorder="1" applyAlignment="1">
      <alignment vertical="center"/>
    </xf>
    <xf numFmtId="0" fontId="1" fillId="0" borderId="91" xfId="0" applyFont="1" applyBorder="1" applyAlignment="1">
      <alignment vertical="center"/>
    </xf>
    <xf numFmtId="0" fontId="1" fillId="0" borderId="92" xfId="0" applyFont="1" applyBorder="1" applyAlignment="1">
      <alignment vertical="center"/>
    </xf>
    <xf numFmtId="0" fontId="1" fillId="0" borderId="87" xfId="0" applyFont="1" applyBorder="1" applyAlignment="1">
      <alignment horizontal="center" vertical="center"/>
    </xf>
    <xf numFmtId="0" fontId="1" fillId="0" borderId="87" xfId="0" applyFont="1" applyFill="1" applyBorder="1" applyAlignment="1">
      <alignment vertical="center"/>
    </xf>
    <xf numFmtId="0" fontId="1" fillId="21" borderId="10" xfId="0" applyFont="1" applyFill="1" applyBorder="1" applyAlignment="1">
      <alignment vertical="center"/>
    </xf>
    <xf numFmtId="0" fontId="2" fillId="21" borderId="47" xfId="0" applyFont="1" applyFill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1" fillId="22" borderId="35" xfId="0" applyFont="1" applyFill="1" applyBorder="1" applyAlignment="1">
      <alignment horizontal="center" vertical="center"/>
    </xf>
    <xf numFmtId="0" fontId="1" fillId="22" borderId="27" xfId="0" applyFont="1" applyFill="1" applyBorder="1" applyAlignment="1">
      <alignment horizontal="center" vertical="center"/>
    </xf>
    <xf numFmtId="1" fontId="1" fillId="14" borderId="13" xfId="0" applyNumberFormat="1" applyFont="1" applyFill="1" applyBorder="1" applyAlignment="1">
      <alignment horizontal="center" vertical="center"/>
    </xf>
    <xf numFmtId="1" fontId="1" fillId="14" borderId="30" xfId="0" applyNumberFormat="1" applyFont="1" applyFill="1" applyBorder="1" applyAlignment="1">
      <alignment horizontal="center" vertical="center"/>
    </xf>
    <xf numFmtId="1" fontId="1" fillId="14" borderId="14" xfId="0" applyNumberFormat="1" applyFont="1" applyFill="1" applyBorder="1" applyAlignment="1">
      <alignment horizontal="center" vertical="center"/>
    </xf>
    <xf numFmtId="1" fontId="1" fillId="14" borderId="32" xfId="0" applyNumberFormat="1" applyFont="1" applyFill="1" applyBorder="1" applyAlignment="1">
      <alignment horizontal="center" vertical="center"/>
    </xf>
    <xf numFmtId="1" fontId="2" fillId="5" borderId="13" xfId="0" applyNumberFormat="1" applyFont="1" applyFill="1" applyBorder="1" applyAlignment="1">
      <alignment horizontal="center" vertical="center"/>
    </xf>
    <xf numFmtId="1" fontId="2" fillId="5" borderId="30" xfId="0" applyNumberFormat="1" applyFont="1" applyFill="1" applyBorder="1" applyAlignment="1">
      <alignment horizontal="center" vertical="center"/>
    </xf>
    <xf numFmtId="1" fontId="2" fillId="5" borderId="14" xfId="0" applyNumberFormat="1" applyFont="1" applyFill="1" applyBorder="1" applyAlignment="1">
      <alignment horizontal="center" vertical="center"/>
    </xf>
    <xf numFmtId="1" fontId="2" fillId="5" borderId="32" xfId="0" applyNumberFormat="1" applyFont="1" applyFill="1" applyBorder="1" applyAlignment="1">
      <alignment horizontal="center" vertical="center"/>
    </xf>
    <xf numFmtId="1" fontId="2" fillId="6" borderId="13" xfId="0" applyNumberFormat="1" applyFont="1" applyFill="1" applyBorder="1" applyAlignment="1">
      <alignment horizontal="center" vertical="center"/>
    </xf>
    <xf numFmtId="1" fontId="2" fillId="6" borderId="30" xfId="0" applyNumberFormat="1" applyFont="1" applyFill="1" applyBorder="1" applyAlignment="1">
      <alignment horizontal="center" vertical="center"/>
    </xf>
    <xf numFmtId="1" fontId="2" fillId="6" borderId="14" xfId="0" applyNumberFormat="1" applyFont="1" applyFill="1" applyBorder="1" applyAlignment="1">
      <alignment horizontal="center" vertical="center"/>
    </xf>
    <xf numFmtId="1" fontId="2" fillId="6" borderId="32" xfId="0" applyNumberFormat="1" applyFont="1" applyFill="1" applyBorder="1" applyAlignment="1">
      <alignment horizontal="center" vertical="center"/>
    </xf>
    <xf numFmtId="1" fontId="2" fillId="7" borderId="13" xfId="0" applyNumberFormat="1" applyFont="1" applyFill="1" applyBorder="1" applyAlignment="1">
      <alignment horizontal="center" vertical="center"/>
    </xf>
    <xf numFmtId="1" fontId="2" fillId="7" borderId="30" xfId="0" applyNumberFormat="1" applyFont="1" applyFill="1" applyBorder="1" applyAlignment="1">
      <alignment horizontal="center" vertical="center"/>
    </xf>
    <xf numFmtId="1" fontId="2" fillId="7" borderId="14" xfId="0" applyNumberFormat="1" applyFont="1" applyFill="1" applyBorder="1" applyAlignment="1">
      <alignment horizontal="center" vertical="center"/>
    </xf>
    <xf numFmtId="1" fontId="2" fillId="7" borderId="32" xfId="0" applyNumberFormat="1" applyFont="1" applyFill="1" applyBorder="1" applyAlignment="1">
      <alignment horizontal="center" vertical="center"/>
    </xf>
    <xf numFmtId="1" fontId="2" fillId="8" borderId="13" xfId="0" applyNumberFormat="1" applyFont="1" applyFill="1" applyBorder="1" applyAlignment="1">
      <alignment horizontal="center" vertical="center"/>
    </xf>
    <xf numFmtId="1" fontId="2" fillId="8" borderId="30" xfId="0" applyNumberFormat="1" applyFont="1" applyFill="1" applyBorder="1" applyAlignment="1">
      <alignment horizontal="center" vertical="center"/>
    </xf>
    <xf numFmtId="1" fontId="2" fillId="8" borderId="14" xfId="0" applyNumberFormat="1" applyFont="1" applyFill="1" applyBorder="1" applyAlignment="1">
      <alignment horizontal="center" vertical="center"/>
    </xf>
    <xf numFmtId="1" fontId="2" fillId="8" borderId="32" xfId="0" applyNumberFormat="1" applyFont="1" applyFill="1" applyBorder="1" applyAlignment="1">
      <alignment horizontal="center" vertical="center"/>
    </xf>
    <xf numFmtId="1" fontId="2" fillId="9" borderId="13" xfId="0" applyNumberFormat="1" applyFont="1" applyFill="1" applyBorder="1" applyAlignment="1">
      <alignment horizontal="center" vertical="center"/>
    </xf>
    <xf numFmtId="1" fontId="2" fillId="9" borderId="30" xfId="0" applyNumberFormat="1" applyFont="1" applyFill="1" applyBorder="1" applyAlignment="1">
      <alignment horizontal="center" vertical="center"/>
    </xf>
    <xf numFmtId="1" fontId="2" fillId="9" borderId="14" xfId="0" applyNumberFormat="1" applyFont="1" applyFill="1" applyBorder="1" applyAlignment="1">
      <alignment horizontal="center" vertical="center"/>
    </xf>
    <xf numFmtId="1" fontId="2" fillId="9" borderId="32" xfId="0" applyNumberFormat="1" applyFont="1" applyFill="1" applyBorder="1" applyAlignment="1">
      <alignment horizontal="center" vertical="center"/>
    </xf>
    <xf numFmtId="1" fontId="2" fillId="11" borderId="13" xfId="0" applyNumberFormat="1" applyFont="1" applyFill="1" applyBorder="1" applyAlignment="1">
      <alignment horizontal="center" vertical="center"/>
    </xf>
    <xf numFmtId="1" fontId="2" fillId="11" borderId="30" xfId="0" applyNumberFormat="1" applyFont="1" applyFill="1" applyBorder="1" applyAlignment="1">
      <alignment horizontal="center" vertical="center"/>
    </xf>
    <xf numFmtId="1" fontId="2" fillId="11" borderId="14" xfId="0" applyNumberFormat="1" applyFont="1" applyFill="1" applyBorder="1" applyAlignment="1">
      <alignment horizontal="center" vertical="center"/>
    </xf>
    <xf numFmtId="1" fontId="2" fillId="11" borderId="32" xfId="0" applyNumberFormat="1" applyFont="1" applyFill="1" applyBorder="1" applyAlignment="1">
      <alignment horizontal="center" vertical="center"/>
    </xf>
    <xf numFmtId="1" fontId="2" fillId="32" borderId="49" xfId="0" applyNumberFormat="1" applyFont="1" applyFill="1" applyBorder="1" applyAlignment="1">
      <alignment horizontal="center" vertical="center"/>
    </xf>
    <xf numFmtId="0" fontId="2" fillId="32" borderId="47" xfId="0" applyFont="1" applyFill="1" applyBorder="1" applyAlignment="1">
      <alignment horizontal="center" vertical="center"/>
    </xf>
    <xf numFmtId="1" fontId="2" fillId="12" borderId="13" xfId="0" applyNumberFormat="1" applyFont="1" applyFill="1" applyBorder="1" applyAlignment="1">
      <alignment horizontal="center" vertical="center"/>
    </xf>
    <xf numFmtId="1" fontId="2" fillId="12" borderId="30" xfId="0" applyNumberFormat="1" applyFont="1" applyFill="1" applyBorder="1" applyAlignment="1">
      <alignment horizontal="center" vertical="center"/>
    </xf>
    <xf numFmtId="1" fontId="2" fillId="12" borderId="14" xfId="0" applyNumberFormat="1" applyFont="1" applyFill="1" applyBorder="1" applyAlignment="1">
      <alignment horizontal="center" vertical="center"/>
    </xf>
    <xf numFmtId="1" fontId="2" fillId="12" borderId="32" xfId="0" applyNumberFormat="1" applyFont="1" applyFill="1" applyBorder="1" applyAlignment="1">
      <alignment horizontal="center" vertical="center"/>
    </xf>
    <xf numFmtId="1" fontId="2" fillId="16" borderId="13" xfId="0" applyNumberFormat="1" applyFont="1" applyFill="1" applyBorder="1" applyAlignment="1">
      <alignment horizontal="center" vertical="center"/>
    </xf>
    <xf numFmtId="1" fontId="2" fillId="16" borderId="30" xfId="0" applyNumberFormat="1" applyFont="1" applyFill="1" applyBorder="1" applyAlignment="1">
      <alignment horizontal="center" vertical="center"/>
    </xf>
    <xf numFmtId="1" fontId="2" fillId="16" borderId="14" xfId="0" applyNumberFormat="1" applyFont="1" applyFill="1" applyBorder="1" applyAlignment="1">
      <alignment horizontal="center" vertical="center"/>
    </xf>
    <xf numFmtId="1" fontId="2" fillId="16" borderId="32" xfId="0" applyNumberFormat="1" applyFont="1" applyFill="1" applyBorder="1" applyAlignment="1">
      <alignment horizontal="center" vertical="center"/>
    </xf>
    <xf numFmtId="1" fontId="2" fillId="31" borderId="13" xfId="0" applyNumberFormat="1" applyFont="1" applyFill="1" applyBorder="1" applyAlignment="1">
      <alignment horizontal="center" vertical="center"/>
    </xf>
    <xf numFmtId="1" fontId="2" fillId="31" borderId="30" xfId="0" applyNumberFormat="1" applyFont="1" applyFill="1" applyBorder="1" applyAlignment="1">
      <alignment horizontal="center" vertical="center"/>
    </xf>
    <xf numFmtId="1" fontId="2" fillId="31" borderId="14" xfId="0" applyNumberFormat="1" applyFont="1" applyFill="1" applyBorder="1" applyAlignment="1">
      <alignment horizontal="center" vertical="center"/>
    </xf>
    <xf numFmtId="1" fontId="2" fillId="31" borderId="32" xfId="0" applyNumberFormat="1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8" fillId="0" borderId="47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1" fontId="2" fillId="32" borderId="47" xfId="0" applyNumberFormat="1" applyFont="1" applyFill="1" applyBorder="1" applyAlignment="1">
      <alignment horizontal="center" vertical="center"/>
    </xf>
    <xf numFmtId="1" fontId="2" fillId="10" borderId="13" xfId="0" applyNumberFormat="1" applyFont="1" applyFill="1" applyBorder="1" applyAlignment="1">
      <alignment horizontal="center" vertical="center"/>
    </xf>
    <xf numFmtId="1" fontId="2" fillId="10" borderId="30" xfId="0" applyNumberFormat="1" applyFont="1" applyFill="1" applyBorder="1" applyAlignment="1">
      <alignment horizontal="center" vertical="center"/>
    </xf>
    <xf numFmtId="1" fontId="2" fillId="10" borderId="14" xfId="0" applyNumberFormat="1" applyFont="1" applyFill="1" applyBorder="1" applyAlignment="1">
      <alignment horizontal="center" vertical="center"/>
    </xf>
    <xf numFmtId="1" fontId="2" fillId="10" borderId="32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10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1" fontId="2" fillId="16" borderId="9" xfId="0" applyNumberFormat="1" applyFont="1" applyFill="1" applyBorder="1" applyAlignment="1">
      <alignment horizontal="center" vertical="center"/>
    </xf>
    <xf numFmtId="1" fontId="2" fillId="16" borderId="10" xfId="0" applyNumberFormat="1" applyFont="1" applyFill="1" applyBorder="1" applyAlignment="1">
      <alignment horizontal="center" vertical="center"/>
    </xf>
    <xf numFmtId="1" fontId="2" fillId="16" borderId="50" xfId="0" applyNumberFormat="1" applyFont="1" applyFill="1" applyBorder="1" applyAlignment="1">
      <alignment horizontal="center" vertical="center"/>
    </xf>
    <xf numFmtId="1" fontId="2" fillId="16" borderId="51" xfId="0" applyNumberFormat="1" applyFont="1" applyFill="1" applyBorder="1" applyAlignment="1">
      <alignment horizontal="center" vertical="center"/>
    </xf>
    <xf numFmtId="1" fontId="4" fillId="28" borderId="48" xfId="0" applyNumberFormat="1" applyFont="1" applyFill="1" applyBorder="1" applyAlignment="1">
      <alignment horizontal="center" vertical="center"/>
    </xf>
    <xf numFmtId="1" fontId="4" fillId="28" borderId="49" xfId="0" applyNumberFormat="1" applyFont="1" applyFill="1" applyBorder="1" applyAlignment="1">
      <alignment horizontal="center" vertical="center"/>
    </xf>
    <xf numFmtId="1" fontId="5" fillId="0" borderId="81" xfId="0" applyNumberFormat="1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1" fontId="6" fillId="32" borderId="47" xfId="0" applyNumberFormat="1" applyFont="1" applyFill="1" applyBorder="1" applyAlignment="1">
      <alignment horizontal="center" vertical="center"/>
    </xf>
    <xf numFmtId="0" fontId="6" fillId="32" borderId="47" xfId="0" applyFont="1" applyFill="1" applyBorder="1" applyAlignment="1">
      <alignment horizontal="center" vertical="center"/>
    </xf>
    <xf numFmtId="0" fontId="2" fillId="26" borderId="47" xfId="0" applyFont="1" applyFill="1" applyBorder="1" applyAlignment="1">
      <alignment horizontal="center" vertical="center" wrapText="1"/>
    </xf>
    <xf numFmtId="1" fontId="2" fillId="6" borderId="28" xfId="0" applyNumberFormat="1" applyFont="1" applyFill="1" applyBorder="1" applyAlignment="1">
      <alignment horizontal="center" vertical="center"/>
    </xf>
    <xf numFmtId="1" fontId="2" fillId="6" borderId="36" xfId="0" applyNumberFormat="1" applyFont="1" applyFill="1" applyBorder="1" applyAlignment="1">
      <alignment horizontal="center" vertical="center"/>
    </xf>
    <xf numFmtId="1" fontId="2" fillId="7" borderId="28" xfId="0" applyNumberFormat="1" applyFont="1" applyFill="1" applyBorder="1" applyAlignment="1">
      <alignment horizontal="center" vertical="center"/>
    </xf>
    <xf numFmtId="1" fontId="2" fillId="7" borderId="36" xfId="0" applyNumberFormat="1" applyFont="1" applyFill="1" applyBorder="1" applyAlignment="1">
      <alignment horizontal="center" vertical="center"/>
    </xf>
    <xf numFmtId="1" fontId="2" fillId="8" borderId="28" xfId="0" applyNumberFormat="1" applyFont="1" applyFill="1" applyBorder="1" applyAlignment="1">
      <alignment horizontal="center" vertical="center"/>
    </xf>
    <xf numFmtId="1" fontId="2" fillId="8" borderId="36" xfId="0" applyNumberFormat="1" applyFont="1" applyFill="1" applyBorder="1" applyAlignment="1">
      <alignment horizontal="center" vertical="center"/>
    </xf>
    <xf numFmtId="0" fontId="2" fillId="0" borderId="47" xfId="0" applyFont="1" applyBorder="1" applyAlignment="1">
      <alignment vertical="center" wrapText="1"/>
    </xf>
    <xf numFmtId="1" fontId="2" fillId="4" borderId="30" xfId="0" applyNumberFormat="1" applyFont="1" applyFill="1" applyBorder="1" applyAlignment="1">
      <alignment horizontal="center" vertical="center"/>
    </xf>
    <xf numFmtId="1" fontId="2" fillId="4" borderId="32" xfId="0" applyNumberFormat="1" applyFont="1" applyFill="1" applyBorder="1" applyAlignment="1">
      <alignment horizontal="center" vertical="center"/>
    </xf>
    <xf numFmtId="1" fontId="2" fillId="5" borderId="9" xfId="0" applyNumberFormat="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1" fontId="2" fillId="7" borderId="9" xfId="0" applyNumberFormat="1" applyFont="1" applyFill="1" applyBorder="1" applyAlignment="1">
      <alignment horizontal="center" vertical="center"/>
    </xf>
    <xf numFmtId="1" fontId="2" fillId="7" borderId="10" xfId="0" applyNumberFormat="1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1" fontId="2" fillId="8" borderId="10" xfId="0" applyNumberFormat="1" applyFont="1" applyFill="1" applyBorder="1" applyAlignment="1">
      <alignment horizontal="center" vertical="center"/>
    </xf>
    <xf numFmtId="1" fontId="2" fillId="9" borderId="9" xfId="0" applyNumberFormat="1" applyFont="1" applyFill="1" applyBorder="1" applyAlignment="1">
      <alignment horizontal="center" vertical="center"/>
    </xf>
    <xf numFmtId="1" fontId="2" fillId="9" borderId="10" xfId="0" applyNumberFormat="1" applyFont="1" applyFill="1" applyBorder="1" applyAlignment="1">
      <alignment horizontal="center" vertical="center"/>
    </xf>
    <xf numFmtId="1" fontId="2" fillId="20" borderId="9" xfId="0" applyNumberFormat="1" applyFont="1" applyFill="1" applyBorder="1" applyAlignment="1">
      <alignment horizontal="center" vertical="center"/>
    </xf>
    <xf numFmtId="1" fontId="2" fillId="20" borderId="10" xfId="0" applyNumberFormat="1" applyFont="1" applyFill="1" applyBorder="1" applyAlignment="1">
      <alignment horizontal="center" vertical="center"/>
    </xf>
    <xf numFmtId="1" fontId="2" fillId="15" borderId="9" xfId="0" applyNumberFormat="1" applyFont="1" applyFill="1" applyBorder="1" applyAlignment="1">
      <alignment horizontal="center" vertical="center"/>
    </xf>
    <xf numFmtId="1" fontId="2" fillId="15" borderId="10" xfId="0" applyNumberFormat="1" applyFont="1" applyFill="1" applyBorder="1" applyAlignment="1">
      <alignment horizontal="center" vertical="center"/>
    </xf>
    <xf numFmtId="1" fontId="2" fillId="12" borderId="9" xfId="0" applyNumberFormat="1" applyFont="1" applyFill="1" applyBorder="1" applyAlignment="1">
      <alignment horizontal="center" vertical="center"/>
    </xf>
    <xf numFmtId="1" fontId="2" fillId="12" borderId="10" xfId="0" applyNumberFormat="1" applyFont="1" applyFill="1" applyBorder="1" applyAlignment="1">
      <alignment horizontal="center" vertical="center"/>
    </xf>
    <xf numFmtId="0" fontId="17" fillId="29" borderId="28" xfId="0" applyFont="1" applyFill="1" applyBorder="1" applyAlignment="1">
      <alignment horizontal="center" vertical="center"/>
    </xf>
    <xf numFmtId="0" fontId="17" fillId="29" borderId="7" xfId="0" applyFont="1" applyFill="1" applyBorder="1" applyAlignment="1">
      <alignment horizontal="center" vertical="center"/>
    </xf>
    <xf numFmtId="0" fontId="17" fillId="29" borderId="52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left" vertical="center" wrapText="1"/>
    </xf>
    <xf numFmtId="0" fontId="2" fillId="0" borderId="48" xfId="0" applyFont="1" applyBorder="1" applyAlignment="1">
      <alignment horizontal="left" vertical="center" wrapText="1"/>
    </xf>
    <xf numFmtId="0" fontId="2" fillId="0" borderId="49" xfId="0" applyFont="1" applyBorder="1" applyAlignment="1">
      <alignment horizontal="left" vertical="center" wrapText="1"/>
    </xf>
    <xf numFmtId="1" fontId="2" fillId="4" borderId="58" xfId="0" applyNumberFormat="1" applyFont="1" applyFill="1" applyBorder="1" applyAlignment="1">
      <alignment horizontal="center" vertical="center"/>
    </xf>
    <xf numFmtId="1" fontId="2" fillId="4" borderId="59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1" fontId="2" fillId="4" borderId="9" xfId="0" applyNumberFormat="1" applyFont="1" applyFill="1" applyBorder="1" applyAlignment="1">
      <alignment horizontal="center" vertical="center"/>
    </xf>
    <xf numFmtId="1" fontId="2" fillId="4" borderId="10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6" borderId="9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1" fontId="6" fillId="7" borderId="9" xfId="0" applyNumberFormat="1" applyFont="1" applyFill="1" applyBorder="1" applyAlignment="1">
      <alignment horizontal="center" vertical="center"/>
    </xf>
    <xf numFmtId="1" fontId="6" fillId="7" borderId="10" xfId="0" applyNumberFormat="1" applyFont="1" applyFill="1" applyBorder="1" applyAlignment="1">
      <alignment horizontal="center" vertical="center"/>
    </xf>
    <xf numFmtId="1" fontId="6" fillId="8" borderId="9" xfId="0" applyNumberFormat="1" applyFont="1" applyFill="1" applyBorder="1" applyAlignment="1">
      <alignment horizontal="center" vertical="center"/>
    </xf>
    <xf numFmtId="1" fontId="6" fillId="8" borderId="10" xfId="0" applyNumberFormat="1" applyFont="1" applyFill="1" applyBorder="1" applyAlignment="1">
      <alignment horizontal="center" vertical="center"/>
    </xf>
    <xf numFmtId="1" fontId="6" fillId="9" borderId="9" xfId="0" applyNumberFormat="1" applyFont="1" applyFill="1" applyBorder="1" applyAlignment="1">
      <alignment horizontal="center" vertical="center"/>
    </xf>
    <xf numFmtId="1" fontId="6" fillId="9" borderId="10" xfId="0" applyNumberFormat="1" applyFont="1" applyFill="1" applyBorder="1" applyAlignment="1">
      <alignment horizontal="center" vertical="center"/>
    </xf>
    <xf numFmtId="1" fontId="6" fillId="20" borderId="9" xfId="0" applyNumberFormat="1" applyFont="1" applyFill="1" applyBorder="1" applyAlignment="1">
      <alignment horizontal="center" vertical="center"/>
    </xf>
    <xf numFmtId="1" fontId="6" fillId="20" borderId="10" xfId="0" applyNumberFormat="1" applyFont="1" applyFill="1" applyBorder="1" applyAlignment="1">
      <alignment horizontal="center" vertical="center"/>
    </xf>
    <xf numFmtId="1" fontId="6" fillId="15" borderId="9" xfId="0" applyNumberFormat="1" applyFont="1" applyFill="1" applyBorder="1" applyAlignment="1">
      <alignment horizontal="center" vertical="center"/>
    </xf>
    <xf numFmtId="1" fontId="6" fillId="15" borderId="10" xfId="0" applyNumberFormat="1" applyFont="1" applyFill="1" applyBorder="1" applyAlignment="1">
      <alignment horizontal="center" vertical="center"/>
    </xf>
    <xf numFmtId="1" fontId="6" fillId="12" borderId="9" xfId="0" applyNumberFormat="1" applyFont="1" applyFill="1" applyBorder="1" applyAlignment="1">
      <alignment horizontal="center" vertical="center"/>
    </xf>
    <xf numFmtId="1" fontId="6" fillId="12" borderId="10" xfId="0" applyNumberFormat="1" applyFont="1" applyFill="1" applyBorder="1" applyAlignment="1">
      <alignment horizontal="center" vertical="center"/>
    </xf>
    <xf numFmtId="1" fontId="6" fillId="16" borderId="9" xfId="0" applyNumberFormat="1" applyFont="1" applyFill="1" applyBorder="1" applyAlignment="1">
      <alignment horizontal="center" vertical="center"/>
    </xf>
    <xf numFmtId="1" fontId="6" fillId="16" borderId="10" xfId="0" applyNumberFormat="1" applyFont="1" applyFill="1" applyBorder="1" applyAlignment="1">
      <alignment horizontal="center" vertical="center"/>
    </xf>
    <xf numFmtId="1" fontId="6" fillId="16" borderId="50" xfId="0" applyNumberFormat="1" applyFont="1" applyFill="1" applyBorder="1" applyAlignment="1">
      <alignment horizontal="center" vertical="center"/>
    </xf>
    <xf numFmtId="1" fontId="6" fillId="16" borderId="51" xfId="0" applyNumberFormat="1" applyFont="1" applyFill="1" applyBorder="1" applyAlignment="1">
      <alignment horizontal="center" vertical="center"/>
    </xf>
    <xf numFmtId="1" fontId="6" fillId="28" borderId="48" xfId="0" applyNumberFormat="1" applyFont="1" applyFill="1" applyBorder="1" applyAlignment="1">
      <alignment horizontal="center" vertical="center"/>
    </xf>
    <xf numFmtId="1" fontId="6" fillId="28" borderId="49" xfId="0" applyNumberFormat="1" applyFont="1" applyFill="1" applyBorder="1" applyAlignment="1">
      <alignment horizontal="center" vertical="center"/>
    </xf>
    <xf numFmtId="166" fontId="2" fillId="12" borderId="9" xfId="0" applyNumberFormat="1" applyFont="1" applyFill="1" applyBorder="1" applyAlignment="1">
      <alignment horizontal="center" vertical="center"/>
    </xf>
    <xf numFmtId="166" fontId="2" fillId="12" borderId="10" xfId="0" applyNumberFormat="1" applyFont="1" applyFill="1" applyBorder="1" applyAlignment="1">
      <alignment horizontal="center" vertical="center"/>
    </xf>
    <xf numFmtId="166" fontId="2" fillId="16" borderId="9" xfId="0" applyNumberFormat="1" applyFont="1" applyFill="1" applyBorder="1" applyAlignment="1">
      <alignment horizontal="center" vertical="center"/>
    </xf>
    <xf numFmtId="166" fontId="2" fillId="16" borderId="10" xfId="0" applyNumberFormat="1" applyFont="1" applyFill="1" applyBorder="1" applyAlignment="1">
      <alignment horizontal="center" vertical="center"/>
    </xf>
    <xf numFmtId="166" fontId="2" fillId="16" borderId="50" xfId="0" applyNumberFormat="1" applyFont="1" applyFill="1" applyBorder="1" applyAlignment="1">
      <alignment horizontal="center" vertical="center"/>
    </xf>
    <xf numFmtId="166" fontId="2" fillId="16" borderId="51" xfId="0" applyNumberFormat="1" applyFont="1" applyFill="1" applyBorder="1" applyAlignment="1">
      <alignment horizontal="center" vertical="center"/>
    </xf>
    <xf numFmtId="166" fontId="8" fillId="28" borderId="48" xfId="0" applyNumberFormat="1" applyFont="1" applyFill="1" applyBorder="1" applyAlignment="1">
      <alignment horizontal="center" vertical="center"/>
    </xf>
    <xf numFmtId="166" fontId="8" fillId="28" borderId="4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166" fontId="2" fillId="4" borderId="9" xfId="0" applyNumberFormat="1" applyFont="1" applyFill="1" applyBorder="1" applyAlignment="1">
      <alignment horizontal="center" vertical="center"/>
    </xf>
    <xf numFmtId="166" fontId="2" fillId="4" borderId="10" xfId="0" applyNumberFormat="1" applyFont="1" applyFill="1" applyBorder="1" applyAlignment="1">
      <alignment horizontal="center" vertical="center"/>
    </xf>
    <xf numFmtId="166" fontId="2" fillId="5" borderId="9" xfId="0" applyNumberFormat="1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166" fontId="2" fillId="6" borderId="10" xfId="0" applyNumberFormat="1" applyFont="1" applyFill="1" applyBorder="1" applyAlignment="1">
      <alignment horizontal="center" vertical="center"/>
    </xf>
    <xf numFmtId="166" fontId="2" fillId="7" borderId="9" xfId="0" applyNumberFormat="1" applyFont="1" applyFill="1" applyBorder="1" applyAlignment="1">
      <alignment horizontal="center" vertical="center"/>
    </xf>
    <xf numFmtId="166" fontId="2" fillId="7" borderId="10" xfId="0" applyNumberFormat="1" applyFont="1" applyFill="1" applyBorder="1" applyAlignment="1">
      <alignment horizontal="center" vertical="center"/>
    </xf>
    <xf numFmtId="166" fontId="2" fillId="8" borderId="9" xfId="0" applyNumberFormat="1" applyFont="1" applyFill="1" applyBorder="1" applyAlignment="1">
      <alignment horizontal="center" vertical="center"/>
    </xf>
    <xf numFmtId="166" fontId="2" fillId="8" borderId="10" xfId="0" applyNumberFormat="1" applyFont="1" applyFill="1" applyBorder="1" applyAlignment="1">
      <alignment horizontal="center" vertical="center"/>
    </xf>
    <xf numFmtId="166" fontId="2" fillId="9" borderId="9" xfId="0" applyNumberFormat="1" applyFont="1" applyFill="1" applyBorder="1" applyAlignment="1">
      <alignment horizontal="center" vertical="center"/>
    </xf>
    <xf numFmtId="166" fontId="2" fillId="9" borderId="10" xfId="0" applyNumberFormat="1" applyFont="1" applyFill="1" applyBorder="1" applyAlignment="1">
      <alignment horizontal="center" vertical="center"/>
    </xf>
    <xf numFmtId="166" fontId="2" fillId="20" borderId="9" xfId="0" applyNumberFormat="1" applyFont="1" applyFill="1" applyBorder="1" applyAlignment="1">
      <alignment horizontal="center" vertical="center"/>
    </xf>
    <xf numFmtId="166" fontId="2" fillId="20" borderId="10" xfId="0" applyNumberFormat="1" applyFont="1" applyFill="1" applyBorder="1" applyAlignment="1">
      <alignment horizontal="center" vertical="center"/>
    </xf>
    <xf numFmtId="166" fontId="2" fillId="15" borderId="9" xfId="0" applyNumberFormat="1" applyFont="1" applyFill="1" applyBorder="1" applyAlignment="1">
      <alignment horizontal="center" vertical="center"/>
    </xf>
    <xf numFmtId="166" fontId="2" fillId="15" borderId="10" xfId="0" applyNumberFormat="1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1" fontId="2" fillId="5" borderId="28" xfId="0" applyNumberFormat="1" applyFont="1" applyFill="1" applyBorder="1" applyAlignment="1">
      <alignment horizontal="center" vertical="center"/>
    </xf>
    <xf numFmtId="1" fontId="2" fillId="5" borderId="36" xfId="0" applyNumberFormat="1" applyFont="1" applyFill="1" applyBorder="1" applyAlignment="1">
      <alignment horizontal="center" vertical="center"/>
    </xf>
    <xf numFmtId="1" fontId="2" fillId="9" borderId="28" xfId="0" applyNumberFormat="1" applyFont="1" applyFill="1" applyBorder="1" applyAlignment="1">
      <alignment horizontal="center" vertical="center"/>
    </xf>
    <xf numFmtId="1" fontId="2" fillId="9" borderId="36" xfId="0" applyNumberFormat="1" applyFont="1" applyFill="1" applyBorder="1" applyAlignment="1">
      <alignment horizontal="center" vertical="center"/>
    </xf>
    <xf numFmtId="1" fontId="2" fillId="10" borderId="28" xfId="0" applyNumberFormat="1" applyFont="1" applyFill="1" applyBorder="1" applyAlignment="1">
      <alignment horizontal="center" vertical="center"/>
    </xf>
    <xf numFmtId="1" fontId="2" fillId="10" borderId="36" xfId="0" applyNumberFormat="1" applyFont="1" applyFill="1" applyBorder="1" applyAlignment="1">
      <alignment horizontal="center" vertical="center"/>
    </xf>
    <xf numFmtId="1" fontId="2" fillId="11" borderId="28" xfId="0" applyNumberFormat="1" applyFont="1" applyFill="1" applyBorder="1" applyAlignment="1">
      <alignment horizontal="center" vertical="center"/>
    </xf>
    <xf numFmtId="1" fontId="2" fillId="11" borderId="36" xfId="0" applyNumberFormat="1" applyFont="1" applyFill="1" applyBorder="1" applyAlignment="1">
      <alignment horizontal="center" vertical="center"/>
    </xf>
    <xf numFmtId="1" fontId="2" fillId="12" borderId="28" xfId="0" applyNumberFormat="1" applyFont="1" applyFill="1" applyBorder="1" applyAlignment="1">
      <alignment horizontal="center" vertical="center"/>
    </xf>
    <xf numFmtId="1" fontId="2" fillId="12" borderId="36" xfId="0" applyNumberFormat="1" applyFont="1" applyFill="1" applyBorder="1" applyAlignment="1">
      <alignment horizontal="center" vertical="center"/>
    </xf>
    <xf numFmtId="1" fontId="2" fillId="16" borderId="28" xfId="0" applyNumberFormat="1" applyFont="1" applyFill="1" applyBorder="1" applyAlignment="1">
      <alignment horizontal="center" vertical="center"/>
    </xf>
    <xf numFmtId="1" fontId="2" fillId="16" borderId="36" xfId="0" applyNumberFormat="1" applyFont="1" applyFill="1" applyBorder="1" applyAlignment="1">
      <alignment horizontal="center" vertical="center"/>
    </xf>
    <xf numFmtId="1" fontId="2" fillId="14" borderId="28" xfId="0" applyNumberFormat="1" applyFont="1" applyFill="1" applyBorder="1" applyAlignment="1">
      <alignment horizontal="center" vertical="center"/>
    </xf>
    <xf numFmtId="1" fontId="2" fillId="14" borderId="36" xfId="0" applyNumberFormat="1" applyFont="1" applyFill="1" applyBorder="1" applyAlignment="1">
      <alignment horizontal="center" vertical="center"/>
    </xf>
    <xf numFmtId="1" fontId="2" fillId="14" borderId="14" xfId="0" applyNumberFormat="1" applyFont="1" applyFill="1" applyBorder="1" applyAlignment="1">
      <alignment horizontal="center" vertical="center"/>
    </xf>
    <xf numFmtId="1" fontId="2" fillId="14" borderId="32" xfId="0" applyNumberFormat="1" applyFont="1" applyFill="1" applyBorder="1" applyAlignment="1">
      <alignment horizontal="center" vertical="center"/>
    </xf>
    <xf numFmtId="2" fontId="2" fillId="16" borderId="9" xfId="0" applyNumberFormat="1" applyFont="1" applyFill="1" applyBorder="1" applyAlignment="1">
      <alignment horizontal="center" vertical="center"/>
    </xf>
    <xf numFmtId="2" fontId="2" fillId="11" borderId="9" xfId="0" applyNumberFormat="1" applyFont="1" applyFill="1" applyBorder="1" applyAlignment="1">
      <alignment horizontal="center" vertical="center"/>
    </xf>
    <xf numFmtId="0" fontId="1" fillId="26" borderId="47" xfId="0" applyFont="1" applyFill="1" applyBorder="1" applyAlignment="1">
      <alignment horizontal="center" vertical="center" wrapText="1"/>
    </xf>
    <xf numFmtId="1" fontId="2" fillId="30" borderId="57" xfId="0" applyNumberFormat="1" applyFont="1" applyFill="1" applyBorder="1" applyAlignment="1">
      <alignment horizontal="center" vertical="center"/>
    </xf>
    <xf numFmtId="0" fontId="2" fillId="30" borderId="56" xfId="0" applyFont="1" applyFill="1" applyBorder="1" applyAlignment="1">
      <alignment horizontal="center" vertical="center"/>
    </xf>
    <xf numFmtId="0" fontId="2" fillId="25" borderId="47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32" borderId="4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15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164" fontId="2" fillId="20" borderId="9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vertical="center"/>
    </xf>
    <xf numFmtId="166" fontId="2" fillId="10" borderId="9" xfId="0" applyNumberFormat="1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12" borderId="9" xfId="0" applyNumberFormat="1" applyFont="1" applyFill="1" applyBorder="1" applyAlignment="1">
      <alignment horizontal="center" vertical="center"/>
    </xf>
    <xf numFmtId="164" fontId="2" fillId="16" borderId="9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>
      <alignment horizontal="center" vertical="center"/>
    </xf>
    <xf numFmtId="166" fontId="2" fillId="13" borderId="9" xfId="0" applyNumberFormat="1" applyFont="1" applyFill="1" applyBorder="1" applyAlignment="1">
      <alignment horizontal="center" vertical="center"/>
    </xf>
    <xf numFmtId="164" fontId="2" fillId="6" borderId="9" xfId="0" applyNumberFormat="1" applyFont="1" applyFill="1" applyBorder="1" applyAlignment="1">
      <alignment horizontal="center" vertical="center"/>
    </xf>
    <xf numFmtId="166" fontId="2" fillId="11" borderId="9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164" fontId="2" fillId="14" borderId="9" xfId="0" applyNumberFormat="1" applyFont="1" applyFill="1" applyBorder="1" applyAlignment="1">
      <alignment horizontal="center" vertical="center"/>
    </xf>
    <xf numFmtId="2" fontId="2" fillId="14" borderId="9" xfId="0" applyNumberFormat="1" applyFont="1" applyFill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/>
    </xf>
    <xf numFmtId="2" fontId="2" fillId="7" borderId="9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166" fontId="2" fillId="14" borderId="9" xfId="0" applyNumberFormat="1" applyFont="1" applyFill="1" applyBorder="1" applyAlignment="1">
      <alignment horizontal="center" vertical="center"/>
    </xf>
    <xf numFmtId="2" fontId="8" fillId="0" borderId="10" xfId="0" applyNumberFormat="1" applyFont="1" applyBorder="1" applyAlignment="1">
      <alignment vertical="center"/>
    </xf>
    <xf numFmtId="2" fontId="2" fillId="9" borderId="9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2" borderId="12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10" fillId="13" borderId="9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center" vertical="center"/>
    </xf>
    <xf numFmtId="0" fontId="10" fillId="0" borderId="77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2" fillId="23" borderId="48" xfId="0" applyFont="1" applyFill="1" applyBorder="1" applyAlignment="1">
      <alignment horizontal="center" vertical="center" wrapText="1"/>
    </xf>
    <xf numFmtId="0" fontId="2" fillId="23" borderId="61" xfId="0" applyFont="1" applyFill="1" applyBorder="1" applyAlignment="1">
      <alignment horizontal="center" vertical="center" wrapText="1"/>
    </xf>
    <xf numFmtId="0" fontId="2" fillId="23" borderId="49" xfId="0" applyFont="1" applyFill="1" applyBorder="1" applyAlignment="1">
      <alignment horizontal="center" vertical="center" wrapText="1"/>
    </xf>
    <xf numFmtId="0" fontId="1" fillId="24" borderId="48" xfId="0" applyFont="1" applyFill="1" applyBorder="1" applyAlignment="1">
      <alignment horizontal="center" vertical="center" wrapText="1"/>
    </xf>
    <xf numFmtId="0" fontId="1" fillId="24" borderId="49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center" vertical="center" wrapText="1"/>
    </xf>
    <xf numFmtId="0" fontId="1" fillId="23" borderId="49" xfId="0" applyFont="1" applyFill="1" applyBorder="1" applyAlignment="1">
      <alignment horizontal="center" vertical="center" wrapText="1"/>
    </xf>
    <xf numFmtId="1" fontId="1" fillId="14" borderId="9" xfId="0" applyNumberFormat="1" applyFont="1" applyFill="1" applyBorder="1" applyAlignment="1">
      <alignment horizontal="center" vertical="center"/>
    </xf>
    <xf numFmtId="1" fontId="2" fillId="10" borderId="9" xfId="0" applyNumberFormat="1" applyFont="1" applyFill="1" applyBorder="1" applyAlignment="1">
      <alignment horizontal="center" vertical="center"/>
    </xf>
    <xf numFmtId="1" fontId="2" fillId="11" borderId="9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" fontId="2" fillId="14" borderId="9" xfId="0" applyNumberFormat="1" applyFont="1" applyFill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9" fillId="0" borderId="93" xfId="0" applyFont="1" applyBorder="1" applyAlignment="1">
      <alignment horizontal="center" vertical="center"/>
    </xf>
    <xf numFmtId="0" fontId="19" fillId="0" borderId="94" xfId="0" applyFont="1" applyBorder="1" applyAlignment="1">
      <alignment horizontal="center" vertical="center"/>
    </xf>
    <xf numFmtId="0" fontId="19" fillId="0" borderId="95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8" fillId="0" borderId="94" xfId="0" applyFont="1" applyBorder="1" applyAlignment="1">
      <alignment vertical="center"/>
    </xf>
    <xf numFmtId="0" fontId="8" fillId="0" borderId="95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Cycle efficiency v/s Overall DNA</a:t>
            </a:r>
            <a:r>
              <a:rPr lang="en-US" sz="1800" b="1" baseline="0"/>
              <a:t> Product </a:t>
            </a:r>
            <a:r>
              <a:rPr lang="en-US" sz="1800" b="1"/>
              <a:t>Yield </a:t>
            </a:r>
          </a:p>
        </c:rich>
      </c:tx>
      <c:layout>
        <c:manualLayout>
          <c:xMode val="edge"/>
          <c:yMode val="edge"/>
          <c:x val="0.30345942819121324"/>
          <c:y val="1.9200733467045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Quantative Analysis '!$S$74</c:f>
              <c:strCache>
                <c:ptCount val="1"/>
                <c:pt idx="0">
                  <c:v>Yield (%)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'DNA Quantative Analysis '!$R$75:$R$85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'DNA Quantative Analysis '!$S$75:$S$85</c:f>
              <c:numCache>
                <c:formatCode>0.0</c:formatCode>
                <c:ptCount val="11"/>
                <c:pt idx="0">
                  <c:v>100</c:v>
                </c:pt>
                <c:pt idx="1">
                  <c:v>81.000000000000028</c:v>
                </c:pt>
                <c:pt idx="2">
                  <c:v>65.610000000000014</c:v>
                </c:pt>
                <c:pt idx="3">
                  <c:v>53.144100000000009</c:v>
                </c:pt>
                <c:pt idx="4">
                  <c:v>43.046721000000012</c:v>
                </c:pt>
                <c:pt idx="5">
                  <c:v>34.867844010000013</c:v>
                </c:pt>
                <c:pt idx="6">
                  <c:v>28.242953648100006</c:v>
                </c:pt>
                <c:pt idx="7">
                  <c:v>22.876792454961009</c:v>
                </c:pt>
                <c:pt idx="8">
                  <c:v>18.53020188851842</c:v>
                </c:pt>
                <c:pt idx="9">
                  <c:v>15.009463529699923</c:v>
                </c:pt>
                <c:pt idx="10">
                  <c:v>12.157665459056942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8-49C0-A185-53E4ADC2B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3718416"/>
        <c:axId val="493718744"/>
      </c:scatterChart>
      <c:valAx>
        <c:axId val="4937184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Number of Cycles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18744"/>
        <c:crosses val="autoZero"/>
        <c:crossBetween val="midCat"/>
        <c:minorUnit val="0.1"/>
      </c:valAx>
      <c:valAx>
        <c:axId val="493718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Yield</a:t>
                </a:r>
                <a:r>
                  <a:rPr lang="en-GB" sz="1100" b="1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18416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Incubation time for different</a:t>
            </a:r>
            <a:r>
              <a:rPr lang="en-US" sz="1600" b="1" baseline="0"/>
              <a:t> number of 359 Synthesis cycles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'DNA Quantative Analysis '!$S$124</c:f>
              <c:strCache>
                <c:ptCount val="1"/>
                <c:pt idx="0">
                  <c:v>Time (Hours)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'DNA Quantative Analysis '!$R$125:$R$135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'DNA Quantative Analysis '!$S$125:$S$135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4.7833333333333332</c:v>
                </c:pt>
                <c:pt idx="2">
                  <c:v>9.5666666666666664</c:v>
                </c:pt>
                <c:pt idx="3">
                  <c:v>14.35</c:v>
                </c:pt>
                <c:pt idx="4">
                  <c:v>19.133333333333333</c:v>
                </c:pt>
                <c:pt idx="5">
                  <c:v>23.916666666666668</c:v>
                </c:pt>
                <c:pt idx="6">
                  <c:v>28.7</c:v>
                </c:pt>
                <c:pt idx="7">
                  <c:v>33.483333333333334</c:v>
                </c:pt>
                <c:pt idx="8">
                  <c:v>38.266666666666666</c:v>
                </c:pt>
                <c:pt idx="9">
                  <c:v>43.05</c:v>
                </c:pt>
                <c:pt idx="10">
                  <c:v>47.833333333333336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1-4248-AE4C-0F9504D6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53280"/>
        <c:axId val="483953608"/>
      </c:scatterChart>
      <c:valAx>
        <c:axId val="483953280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Number of Cycles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53608"/>
        <c:crosses val="autoZero"/>
        <c:crossBetween val="midCat"/>
        <c:majorUnit val="1"/>
        <c:minorUnit val="0.1"/>
      </c:valAx>
      <c:valAx>
        <c:axId val="4839536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</a:t>
                </a:r>
                <a:r>
                  <a:rPr lang="en-GB" sz="1100" b="1" baseline="0"/>
                  <a:t> taken in Hours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5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Cost Comparison of Oligo &amp; Gene Synthesis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'DNA Quantative Analysis '!$Q$171</c:f>
              <c:strCache>
                <c:ptCount val="1"/>
                <c:pt idx="0">
                  <c:v>Twist Biosciences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'DNA Quantative Analysis '!$P$172:$P$183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'DNA Quantative Analysis '!$Q$172:$Q$183</c:f>
              <c:numCache>
                <c:formatCode>General</c:formatCode>
                <c:ptCount val="12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0.45</c:v>
                </c:pt>
                <c:pt idx="4">
                  <c:v>0.85000000000000009</c:v>
                </c:pt>
                <c:pt idx="5">
                  <c:v>1.6500000000000001</c:v>
                </c:pt>
                <c:pt idx="6">
                  <c:v>3.25</c:v>
                </c:pt>
                <c:pt idx="7">
                  <c:v>6.45</c:v>
                </c:pt>
                <c:pt idx="8">
                  <c:v>12.850000000000001</c:v>
                </c:pt>
                <c:pt idx="9">
                  <c:v>25.650000000000002</c:v>
                </c:pt>
                <c:pt idx="10">
                  <c:v>51.25</c:v>
                </c:pt>
                <c:pt idx="11">
                  <c:v>102.45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4-4C49-958B-F6024567D534}"/>
            </c:ext>
          </c:extLst>
        </c:ser>
        <c:ser>
          <c:idx val="1"/>
          <c:order val="1"/>
          <c:tx>
            <c:strRef>
              <c:f>'DNA Quantative Analysis '!$R$171</c:f>
              <c:strCache>
                <c:ptCount val="1"/>
                <c:pt idx="0">
                  <c:v>IDT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'DNA Quantative Analysis '!$P$172:$P$183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'DNA Quantative Analysis '!$R$172:$R$183</c:f>
              <c:numCache>
                <c:formatCode>General</c:formatCode>
                <c:ptCount val="12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2.25</c:v>
                </c:pt>
                <c:pt idx="4">
                  <c:v>4.25</c:v>
                </c:pt>
                <c:pt idx="5">
                  <c:v>8.25</c:v>
                </c:pt>
                <c:pt idx="6">
                  <c:v>16.25</c:v>
                </c:pt>
                <c:pt idx="7">
                  <c:v>32.25</c:v>
                </c:pt>
                <c:pt idx="8">
                  <c:v>64.25</c:v>
                </c:pt>
                <c:pt idx="9">
                  <c:v>128.25</c:v>
                </c:pt>
                <c:pt idx="10">
                  <c:v>256.25</c:v>
                </c:pt>
                <c:pt idx="11">
                  <c:v>512.25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4-4C49-958B-F6024567D534}"/>
            </c:ext>
          </c:extLst>
        </c:ser>
        <c:ser>
          <c:idx val="2"/>
          <c:order val="2"/>
          <c:tx>
            <c:strRef>
              <c:f>'DNA Quantative Analysis '!$S$171</c:f>
              <c:strCache>
                <c:ptCount val="1"/>
                <c:pt idx="0">
                  <c:v>359 Synthesis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'DNA Quantative Analysis '!$P$172:$P$183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'DNA Quantative Analysis '!$S$172:$S$183</c:f>
              <c:numCache>
                <c:formatCode>General</c:formatCode>
                <c:ptCount val="12"/>
                <c:pt idx="0">
                  <c:v>0.05</c:v>
                </c:pt>
                <c:pt idx="1">
                  <c:v>0.15000000000000002</c:v>
                </c:pt>
                <c:pt idx="2" formatCode="0">
                  <c:v>0.64140000000000008</c:v>
                </c:pt>
                <c:pt idx="3" formatCode="0">
                  <c:v>1.9242000000000004</c:v>
                </c:pt>
                <c:pt idx="4" formatCode="0">
                  <c:v>4.4898000000000007</c:v>
                </c:pt>
                <c:pt idx="5" formatCode="0">
                  <c:v>9.6210000000000022</c:v>
                </c:pt>
                <c:pt idx="6" formatCode="0">
                  <c:v>19.883400000000005</c:v>
                </c:pt>
                <c:pt idx="7" formatCode="0">
                  <c:v>40.408200000000008</c:v>
                </c:pt>
                <c:pt idx="8" formatCode="0">
                  <c:v>82.737800000000007</c:v>
                </c:pt>
                <c:pt idx="9" formatCode="0">
                  <c:v>164.83700000000005</c:v>
                </c:pt>
                <c:pt idx="10" formatCode="0">
                  <c:v>329.03540000000004</c:v>
                </c:pt>
                <c:pt idx="11" formatCode="0">
                  <c:v>657.43220000000008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4-4C49-958B-F6024567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99200"/>
        <c:axId val="577299528"/>
      </c:barChart>
      <c:catAx>
        <c:axId val="5772992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Number</a:t>
                </a:r>
                <a:r>
                  <a:rPr lang="en-GB" sz="1100" b="1" baseline="0"/>
                  <a:t> of basepairs synthesized </a:t>
                </a:r>
                <a:endParaRPr lang="en-GB" sz="1100" b="1"/>
              </a:p>
            </c:rich>
          </c:tx>
          <c:layout>
            <c:manualLayout>
              <c:xMode val="edge"/>
              <c:yMode val="edge"/>
              <c:x val="0.38632988986548933"/>
              <c:y val="0.8785821429125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9528"/>
        <c:crosses val="autoZero"/>
        <c:auto val="1"/>
        <c:lblAlgn val="ctr"/>
        <c:lblOffset val="100"/>
        <c:noMultiLvlLbl val="0"/>
      </c:catAx>
      <c:valAx>
        <c:axId val="57729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Cost</a:t>
                </a:r>
                <a:r>
                  <a:rPr lang="en-GB" sz="1100" b="1" baseline="0"/>
                  <a:t> (£)</a:t>
                </a:r>
                <a:endParaRPr lang="en-GB" sz="1100" b="1"/>
              </a:p>
            </c:rich>
          </c:tx>
          <c:layout>
            <c:manualLayout>
              <c:xMode val="edge"/>
              <c:yMode val="edge"/>
              <c:x val="1.1690975303505083E-2"/>
              <c:y val="0.396789277137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S$61" horiz="1" max="100" page="10" val="90"/>
</file>

<file path=xl/ctrlProps/ctrlProp2.xml><?xml version="1.0" encoding="utf-8"?>
<formControlPr xmlns="http://schemas.microsoft.com/office/spreadsheetml/2009/9/main" objectType="Scroll" dx="22" fmlaLink="$S$63" horiz="1" max="100" page="10" val="9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272143</xdr:colOff>
      <xdr:row>85</xdr:row>
      <xdr:rowOff>81643</xdr:rowOff>
    </xdr:from>
    <xdr:to>
      <xdr:col>21</xdr:col>
      <xdr:colOff>381000</xdr:colOff>
      <xdr:row>112</xdr:row>
      <xdr:rowOff>122465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136072</xdr:colOff>
      <xdr:row>149</xdr:row>
      <xdr:rowOff>190500</xdr:rowOff>
    </xdr:from>
    <xdr:to>
      <xdr:col>44</xdr:col>
      <xdr:colOff>476250</xdr:colOff>
      <xdr:row>149</xdr:row>
      <xdr:rowOff>190500</xdr:rowOff>
    </xdr:to>
    <xdr:cxnSp macro="">
      <xdr:nvCxnSpPr>
        <xdr:cNvPr id="4" name="Straight Arrow Connector 3"/>
        <xdr:cNvCxnSpPr/>
      </xdr:nvCxnSpPr>
      <xdr:spPr>
        <a:xfrm>
          <a:off x="35405786" y="30956250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122464</xdr:colOff>
      <xdr:row>151</xdr:row>
      <xdr:rowOff>190500</xdr:rowOff>
    </xdr:from>
    <xdr:to>
      <xdr:col>44</xdr:col>
      <xdr:colOff>462642</xdr:colOff>
      <xdr:row>151</xdr:row>
      <xdr:rowOff>190500</xdr:rowOff>
    </xdr:to>
    <xdr:cxnSp macro="">
      <xdr:nvCxnSpPr>
        <xdr:cNvPr id="5" name="Straight Arrow Connector 4"/>
        <xdr:cNvCxnSpPr/>
      </xdr:nvCxnSpPr>
      <xdr:spPr>
        <a:xfrm>
          <a:off x="35392178" y="31364464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138793</xdr:colOff>
      <xdr:row>154</xdr:row>
      <xdr:rowOff>2722</xdr:rowOff>
    </xdr:from>
    <xdr:to>
      <xdr:col>44</xdr:col>
      <xdr:colOff>478971</xdr:colOff>
      <xdr:row>154</xdr:row>
      <xdr:rowOff>2722</xdr:rowOff>
    </xdr:to>
    <xdr:cxnSp macro="">
      <xdr:nvCxnSpPr>
        <xdr:cNvPr id="6" name="Straight Arrow Connector 5"/>
        <xdr:cNvCxnSpPr/>
      </xdr:nvCxnSpPr>
      <xdr:spPr>
        <a:xfrm>
          <a:off x="35408507" y="31789008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141514</xdr:colOff>
      <xdr:row>156</xdr:row>
      <xdr:rowOff>19051</xdr:rowOff>
    </xdr:from>
    <xdr:to>
      <xdr:col>44</xdr:col>
      <xdr:colOff>481692</xdr:colOff>
      <xdr:row>156</xdr:row>
      <xdr:rowOff>19051</xdr:rowOff>
    </xdr:to>
    <xdr:cxnSp macro="">
      <xdr:nvCxnSpPr>
        <xdr:cNvPr id="7" name="Straight Arrow Connector 6"/>
        <xdr:cNvCxnSpPr/>
      </xdr:nvCxnSpPr>
      <xdr:spPr>
        <a:xfrm>
          <a:off x="35411228" y="32213551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122465</xdr:colOff>
      <xdr:row>160</xdr:row>
      <xdr:rowOff>27213</xdr:rowOff>
    </xdr:from>
    <xdr:to>
      <xdr:col>44</xdr:col>
      <xdr:colOff>462643</xdr:colOff>
      <xdr:row>160</xdr:row>
      <xdr:rowOff>27213</xdr:rowOff>
    </xdr:to>
    <xdr:cxnSp macro="">
      <xdr:nvCxnSpPr>
        <xdr:cNvPr id="8" name="Straight Arrow Connector 7"/>
        <xdr:cNvCxnSpPr/>
      </xdr:nvCxnSpPr>
      <xdr:spPr>
        <a:xfrm>
          <a:off x="35392179" y="33038142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108857</xdr:colOff>
      <xdr:row>162</xdr:row>
      <xdr:rowOff>27213</xdr:rowOff>
    </xdr:from>
    <xdr:to>
      <xdr:col>44</xdr:col>
      <xdr:colOff>449035</xdr:colOff>
      <xdr:row>162</xdr:row>
      <xdr:rowOff>27213</xdr:rowOff>
    </xdr:to>
    <xdr:cxnSp macro="">
      <xdr:nvCxnSpPr>
        <xdr:cNvPr id="9" name="Straight Arrow Connector 8"/>
        <xdr:cNvCxnSpPr/>
      </xdr:nvCxnSpPr>
      <xdr:spPr>
        <a:xfrm>
          <a:off x="35378571" y="33446356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125186</xdr:colOff>
      <xdr:row>164</xdr:row>
      <xdr:rowOff>43543</xdr:rowOff>
    </xdr:from>
    <xdr:to>
      <xdr:col>44</xdr:col>
      <xdr:colOff>465364</xdr:colOff>
      <xdr:row>164</xdr:row>
      <xdr:rowOff>43543</xdr:rowOff>
    </xdr:to>
    <xdr:cxnSp macro="">
      <xdr:nvCxnSpPr>
        <xdr:cNvPr id="10" name="Straight Arrow Connector 9"/>
        <xdr:cNvCxnSpPr/>
      </xdr:nvCxnSpPr>
      <xdr:spPr>
        <a:xfrm>
          <a:off x="35394900" y="33870900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127907</xdr:colOff>
      <xdr:row>166</xdr:row>
      <xdr:rowOff>59872</xdr:rowOff>
    </xdr:from>
    <xdr:to>
      <xdr:col>44</xdr:col>
      <xdr:colOff>468085</xdr:colOff>
      <xdr:row>166</xdr:row>
      <xdr:rowOff>59872</xdr:rowOff>
    </xdr:to>
    <xdr:cxnSp macro="">
      <xdr:nvCxnSpPr>
        <xdr:cNvPr id="11" name="Straight Arrow Connector 10"/>
        <xdr:cNvCxnSpPr/>
      </xdr:nvCxnSpPr>
      <xdr:spPr>
        <a:xfrm>
          <a:off x="35397621" y="34295443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138794</xdr:colOff>
      <xdr:row>168</xdr:row>
      <xdr:rowOff>2720</xdr:rowOff>
    </xdr:from>
    <xdr:to>
      <xdr:col>44</xdr:col>
      <xdr:colOff>478972</xdr:colOff>
      <xdr:row>168</xdr:row>
      <xdr:rowOff>2720</xdr:rowOff>
    </xdr:to>
    <xdr:cxnSp macro="">
      <xdr:nvCxnSpPr>
        <xdr:cNvPr id="12" name="Straight Arrow Connector 11"/>
        <xdr:cNvCxnSpPr/>
      </xdr:nvCxnSpPr>
      <xdr:spPr>
        <a:xfrm>
          <a:off x="35408508" y="34646506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125186</xdr:colOff>
      <xdr:row>170</xdr:row>
      <xdr:rowOff>2720</xdr:rowOff>
    </xdr:from>
    <xdr:to>
      <xdr:col>44</xdr:col>
      <xdr:colOff>465364</xdr:colOff>
      <xdr:row>170</xdr:row>
      <xdr:rowOff>2720</xdr:rowOff>
    </xdr:to>
    <xdr:cxnSp macro="">
      <xdr:nvCxnSpPr>
        <xdr:cNvPr id="13" name="Straight Arrow Connector 12"/>
        <xdr:cNvCxnSpPr/>
      </xdr:nvCxnSpPr>
      <xdr:spPr>
        <a:xfrm>
          <a:off x="35394900" y="35054720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168729</xdr:colOff>
      <xdr:row>184</xdr:row>
      <xdr:rowOff>5443</xdr:rowOff>
    </xdr:from>
    <xdr:to>
      <xdr:col>44</xdr:col>
      <xdr:colOff>508907</xdr:colOff>
      <xdr:row>184</xdr:row>
      <xdr:rowOff>5443</xdr:rowOff>
    </xdr:to>
    <xdr:cxnSp macro="">
      <xdr:nvCxnSpPr>
        <xdr:cNvPr id="14" name="Straight Arrow Connector 13"/>
        <xdr:cNvCxnSpPr/>
      </xdr:nvCxnSpPr>
      <xdr:spPr>
        <a:xfrm>
          <a:off x="35438443" y="37955764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144236</xdr:colOff>
      <xdr:row>174</xdr:row>
      <xdr:rowOff>35378</xdr:rowOff>
    </xdr:from>
    <xdr:to>
      <xdr:col>44</xdr:col>
      <xdr:colOff>484414</xdr:colOff>
      <xdr:row>174</xdr:row>
      <xdr:rowOff>35378</xdr:rowOff>
    </xdr:to>
    <xdr:cxnSp macro="">
      <xdr:nvCxnSpPr>
        <xdr:cNvPr id="15" name="Straight Arrow Connector 14"/>
        <xdr:cNvCxnSpPr/>
      </xdr:nvCxnSpPr>
      <xdr:spPr>
        <a:xfrm>
          <a:off x="35413950" y="35903807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168730</xdr:colOff>
      <xdr:row>176</xdr:row>
      <xdr:rowOff>5442</xdr:rowOff>
    </xdr:from>
    <xdr:to>
      <xdr:col>44</xdr:col>
      <xdr:colOff>508908</xdr:colOff>
      <xdr:row>176</xdr:row>
      <xdr:rowOff>5442</xdr:rowOff>
    </xdr:to>
    <xdr:cxnSp macro="">
      <xdr:nvCxnSpPr>
        <xdr:cNvPr id="16" name="Straight Arrow Connector 15"/>
        <xdr:cNvCxnSpPr/>
      </xdr:nvCxnSpPr>
      <xdr:spPr>
        <a:xfrm>
          <a:off x="35438444" y="36322906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155122</xdr:colOff>
      <xdr:row>178</xdr:row>
      <xdr:rowOff>5441</xdr:rowOff>
    </xdr:from>
    <xdr:to>
      <xdr:col>44</xdr:col>
      <xdr:colOff>495300</xdr:colOff>
      <xdr:row>178</xdr:row>
      <xdr:rowOff>5441</xdr:rowOff>
    </xdr:to>
    <xdr:cxnSp macro="">
      <xdr:nvCxnSpPr>
        <xdr:cNvPr id="17" name="Straight Arrow Connector 16"/>
        <xdr:cNvCxnSpPr/>
      </xdr:nvCxnSpPr>
      <xdr:spPr>
        <a:xfrm>
          <a:off x="35424836" y="36731120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171451</xdr:colOff>
      <xdr:row>180</xdr:row>
      <xdr:rowOff>21771</xdr:rowOff>
    </xdr:from>
    <xdr:to>
      <xdr:col>44</xdr:col>
      <xdr:colOff>511629</xdr:colOff>
      <xdr:row>180</xdr:row>
      <xdr:rowOff>21771</xdr:rowOff>
    </xdr:to>
    <xdr:cxnSp macro="">
      <xdr:nvCxnSpPr>
        <xdr:cNvPr id="18" name="Straight Arrow Connector 17"/>
        <xdr:cNvCxnSpPr/>
      </xdr:nvCxnSpPr>
      <xdr:spPr>
        <a:xfrm>
          <a:off x="35441165" y="37155664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174172</xdr:colOff>
      <xdr:row>182</xdr:row>
      <xdr:rowOff>38100</xdr:rowOff>
    </xdr:from>
    <xdr:to>
      <xdr:col>44</xdr:col>
      <xdr:colOff>514350</xdr:colOff>
      <xdr:row>182</xdr:row>
      <xdr:rowOff>38100</xdr:rowOff>
    </xdr:to>
    <xdr:cxnSp macro="">
      <xdr:nvCxnSpPr>
        <xdr:cNvPr id="19" name="Straight Arrow Connector 18"/>
        <xdr:cNvCxnSpPr/>
      </xdr:nvCxnSpPr>
      <xdr:spPr>
        <a:xfrm>
          <a:off x="35443886" y="37580207"/>
          <a:ext cx="34017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843643</xdr:colOff>
      <xdr:row>135</xdr:row>
      <xdr:rowOff>193221</xdr:rowOff>
    </xdr:from>
    <xdr:to>
      <xdr:col>20</xdr:col>
      <xdr:colOff>27213</xdr:colOff>
      <xdr:row>158</xdr:row>
      <xdr:rowOff>-1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113434</xdr:colOff>
      <xdr:row>187</xdr:row>
      <xdr:rowOff>103906</xdr:rowOff>
    </xdr:from>
    <xdr:to>
      <xdr:col>20</xdr:col>
      <xdr:colOff>238380</xdr:colOff>
      <xdr:row>209</xdr:row>
      <xdr:rowOff>199667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60</xdr:row>
          <xdr:rowOff>0</xdr:rowOff>
        </xdr:from>
        <xdr:to>
          <xdr:col>18</xdr:col>
          <xdr:colOff>9525</xdr:colOff>
          <xdr:row>61</xdr:row>
          <xdr:rowOff>0</xdr:rowOff>
        </xdr:to>
        <xdr:sp macro="" textlink="">
          <xdr:nvSpPr>
            <xdr:cNvPr id="1048" name="Scroll Bar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62</xdr:row>
          <xdr:rowOff>9525</xdr:rowOff>
        </xdr:from>
        <xdr:to>
          <xdr:col>18</xdr:col>
          <xdr:colOff>0</xdr:colOff>
          <xdr:row>62</xdr:row>
          <xdr:rowOff>190500</xdr:rowOff>
        </xdr:to>
        <xdr:sp macro="" textlink="">
          <xdr:nvSpPr>
            <xdr:cNvPr id="1049" name="Scroll Bar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0.1736</cdr:x>
      <cdr:y>0.81376</cdr:y>
    </cdr:from>
    <cdr:to>
      <cdr:x>0.19968</cdr:x>
      <cdr:y>0.86803</cdr:y>
    </cdr:to>
    <cdr:sp macro="" textlink="">
      <cdr:nvSpPr>
        <cdr:cNvPr id="2" name="TextBox 11"/>
        <cdr:cNvSpPr txBox="1"/>
      </cdr:nvSpPr>
      <cdr:spPr>
        <a:xfrm xmlns:a="http://schemas.openxmlformats.org/drawingml/2006/main">
          <a:off x="1510716" y="3583379"/>
          <a:ext cx="226908" cy="2389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 smtClean="0"/>
            <a:t>3</a:t>
          </a:r>
          <a:endParaRPr lang="en-GB" sz="1000" dirty="0"/>
        </a:p>
      </cdr:txBody>
    </cdr:sp>
  </cdr:relSizeAnchor>
  <cdr:relSizeAnchor xmlns:cdr="http://schemas.openxmlformats.org/drawingml/2006/chartDrawing">
    <cdr:from>
      <cdr:x>0.24884</cdr:x>
      <cdr:y>0.81376</cdr:y>
    </cdr:from>
    <cdr:to>
      <cdr:x>0.27491</cdr:x>
      <cdr:y>0.86803</cdr:y>
    </cdr:to>
    <cdr:sp macro="" textlink="">
      <cdr:nvSpPr>
        <cdr:cNvPr id="3" name="TextBox 12"/>
        <cdr:cNvSpPr txBox="1"/>
      </cdr:nvSpPr>
      <cdr:spPr>
        <a:xfrm xmlns:a="http://schemas.openxmlformats.org/drawingml/2006/main">
          <a:off x="2165427" y="3583381"/>
          <a:ext cx="226908" cy="2389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/>
            <a:t>5</a:t>
          </a:r>
        </a:p>
      </cdr:txBody>
    </cdr:sp>
  </cdr:relSizeAnchor>
  <cdr:relSizeAnchor xmlns:cdr="http://schemas.openxmlformats.org/drawingml/2006/chartDrawing">
    <cdr:from>
      <cdr:x>0.39548</cdr:x>
      <cdr:y>0.81376</cdr:y>
    </cdr:from>
    <cdr:to>
      <cdr:x>0.43394</cdr:x>
      <cdr:y>0.86803</cdr:y>
    </cdr:to>
    <cdr:sp macro="" textlink="">
      <cdr:nvSpPr>
        <cdr:cNvPr id="4" name="TextBox 13"/>
        <cdr:cNvSpPr txBox="1"/>
      </cdr:nvSpPr>
      <cdr:spPr>
        <a:xfrm xmlns:a="http://schemas.openxmlformats.org/drawingml/2006/main">
          <a:off x="3441522" y="3583381"/>
          <a:ext cx="334747" cy="2389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 smtClean="0"/>
            <a:t>17</a:t>
          </a:r>
          <a:endParaRPr lang="en-GB" sz="1000" dirty="0"/>
        </a:p>
      </cdr:txBody>
    </cdr:sp>
  </cdr:relSizeAnchor>
  <cdr:relSizeAnchor xmlns:cdr="http://schemas.openxmlformats.org/drawingml/2006/chartDrawing">
    <cdr:from>
      <cdr:x>0.4724</cdr:x>
      <cdr:y>0.81376</cdr:y>
    </cdr:from>
    <cdr:to>
      <cdr:x>0.51123</cdr:x>
      <cdr:y>0.86803</cdr:y>
    </cdr:to>
    <cdr:sp macro="" textlink="">
      <cdr:nvSpPr>
        <cdr:cNvPr id="5" name="TextBox 14"/>
        <cdr:cNvSpPr txBox="1"/>
      </cdr:nvSpPr>
      <cdr:spPr>
        <a:xfrm xmlns:a="http://schemas.openxmlformats.org/drawingml/2006/main">
          <a:off x="4110944" y="3583381"/>
          <a:ext cx="337860" cy="2389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 smtClean="0"/>
            <a:t>33</a:t>
          </a:r>
          <a:endParaRPr lang="en-GB" sz="1000" dirty="0"/>
        </a:p>
      </cdr:txBody>
    </cdr:sp>
  </cdr:relSizeAnchor>
  <cdr:relSizeAnchor xmlns:cdr="http://schemas.openxmlformats.org/drawingml/2006/chartDrawing">
    <cdr:from>
      <cdr:x>0.62092</cdr:x>
      <cdr:y>0.81376</cdr:y>
    </cdr:from>
    <cdr:to>
      <cdr:x>0.66842</cdr:x>
      <cdr:y>0.86803</cdr:y>
    </cdr:to>
    <cdr:sp macro="" textlink="">
      <cdr:nvSpPr>
        <cdr:cNvPr id="6" name="TextBox 16"/>
        <cdr:cNvSpPr txBox="1"/>
      </cdr:nvSpPr>
      <cdr:spPr>
        <a:xfrm xmlns:a="http://schemas.openxmlformats.org/drawingml/2006/main">
          <a:off x="5403398" y="3583380"/>
          <a:ext cx="413291" cy="2389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 smtClean="0"/>
            <a:t>129</a:t>
          </a:r>
          <a:endParaRPr lang="en-GB" sz="1000" dirty="0"/>
        </a:p>
      </cdr:txBody>
    </cdr:sp>
  </cdr:relSizeAnchor>
  <cdr:relSizeAnchor xmlns:cdr="http://schemas.openxmlformats.org/drawingml/2006/chartDrawing">
    <cdr:from>
      <cdr:x>0.9184</cdr:x>
      <cdr:y>0.81376</cdr:y>
    </cdr:from>
    <cdr:to>
      <cdr:x>0.9713</cdr:x>
      <cdr:y>0.86803</cdr:y>
    </cdr:to>
    <cdr:sp macro="" textlink="">
      <cdr:nvSpPr>
        <cdr:cNvPr id="7" name="TextBox 19"/>
        <cdr:cNvSpPr txBox="1"/>
      </cdr:nvSpPr>
      <cdr:spPr>
        <a:xfrm xmlns:a="http://schemas.openxmlformats.org/drawingml/2006/main">
          <a:off x="7992118" y="3583381"/>
          <a:ext cx="460303" cy="2389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000" dirty="0" smtClean="0"/>
            <a:t>2049</a:t>
          </a:r>
          <a:endParaRPr lang="en-GB" sz="1000" dirty="0"/>
        </a:p>
      </cdr:txBody>
    </cdr:sp>
  </cdr:relSizeAnchor>
  <cdr:relSizeAnchor xmlns:cdr="http://schemas.openxmlformats.org/drawingml/2006/chartDrawing">
    <cdr:from>
      <cdr:x>0.32517</cdr:x>
      <cdr:y>0.81376</cdr:y>
    </cdr:from>
    <cdr:to>
      <cdr:x>0.35124</cdr:x>
      <cdr:y>0.86803</cdr:y>
    </cdr:to>
    <cdr:sp macro="" textlink="">
      <cdr:nvSpPr>
        <cdr:cNvPr id="8" name="TextBox 20"/>
        <cdr:cNvSpPr txBox="1"/>
      </cdr:nvSpPr>
      <cdr:spPr>
        <a:xfrm xmlns:a="http://schemas.openxmlformats.org/drawingml/2006/main">
          <a:off x="2829650" y="3583381"/>
          <a:ext cx="226906" cy="2389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/>
            <a:t>9</a:t>
          </a:r>
        </a:p>
      </cdr:txBody>
    </cdr:sp>
  </cdr:relSizeAnchor>
  <cdr:relSizeAnchor xmlns:cdr="http://schemas.openxmlformats.org/drawingml/2006/chartDrawing">
    <cdr:from>
      <cdr:x>0.84456</cdr:x>
      <cdr:y>0.81376</cdr:y>
    </cdr:from>
    <cdr:to>
      <cdr:x>0.89757</cdr:x>
      <cdr:y>0.86803</cdr:y>
    </cdr:to>
    <cdr:sp macro="" textlink="">
      <cdr:nvSpPr>
        <cdr:cNvPr id="9" name="TextBox 22"/>
        <cdr:cNvSpPr txBox="1"/>
      </cdr:nvSpPr>
      <cdr:spPr>
        <a:xfrm xmlns:a="http://schemas.openxmlformats.org/drawingml/2006/main">
          <a:off x="7349500" y="3583380"/>
          <a:ext cx="461294" cy="2389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 smtClean="0"/>
            <a:t>1025</a:t>
          </a:r>
          <a:endParaRPr lang="en-GB" sz="1000" dirty="0"/>
        </a:p>
      </cdr:txBody>
    </cdr:sp>
  </cdr:relSizeAnchor>
  <cdr:relSizeAnchor xmlns:cdr="http://schemas.openxmlformats.org/drawingml/2006/chartDrawing">
    <cdr:from>
      <cdr:x>0.77433</cdr:x>
      <cdr:y>0.81376</cdr:y>
    </cdr:from>
    <cdr:to>
      <cdr:x>0.81914</cdr:x>
      <cdr:y>0.86803</cdr:y>
    </cdr:to>
    <cdr:sp macro="" textlink="">
      <cdr:nvSpPr>
        <cdr:cNvPr id="10" name="TextBox 23"/>
        <cdr:cNvSpPr txBox="1"/>
      </cdr:nvSpPr>
      <cdr:spPr>
        <a:xfrm xmlns:a="http://schemas.openxmlformats.org/drawingml/2006/main">
          <a:off x="6738391" y="3583381"/>
          <a:ext cx="389916" cy="2389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000" dirty="0" smtClean="0"/>
            <a:t>513</a:t>
          </a:r>
          <a:endParaRPr lang="en-GB" sz="1000" dirty="0"/>
        </a:p>
      </cdr:txBody>
    </cdr:sp>
  </cdr:relSizeAnchor>
  <cdr:relSizeAnchor xmlns:cdr="http://schemas.openxmlformats.org/drawingml/2006/chartDrawing">
    <cdr:from>
      <cdr:x>0.69715</cdr:x>
      <cdr:y>0.81376</cdr:y>
    </cdr:from>
    <cdr:to>
      <cdr:x>0.7416</cdr:x>
      <cdr:y>0.86803</cdr:y>
    </cdr:to>
    <cdr:sp macro="" textlink="">
      <cdr:nvSpPr>
        <cdr:cNvPr id="11" name="TextBox 17"/>
        <cdr:cNvSpPr txBox="1"/>
      </cdr:nvSpPr>
      <cdr:spPr>
        <a:xfrm xmlns:a="http://schemas.openxmlformats.org/drawingml/2006/main">
          <a:off x="6066770" y="3583380"/>
          <a:ext cx="386799" cy="2389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 smtClean="0"/>
            <a:t>257</a:t>
          </a:r>
          <a:endParaRPr lang="en-GB" sz="1000" dirty="0"/>
        </a:p>
      </cdr:txBody>
    </cdr:sp>
  </cdr:relSizeAnchor>
  <cdr:relSizeAnchor xmlns:cdr="http://schemas.openxmlformats.org/drawingml/2006/chartDrawing">
    <cdr:from>
      <cdr:x>0.53978</cdr:x>
      <cdr:y>0.81376</cdr:y>
    </cdr:from>
    <cdr:to>
      <cdr:x>0.59852</cdr:x>
      <cdr:y>0.86803</cdr:y>
    </cdr:to>
    <cdr:sp macro="" textlink="">
      <cdr:nvSpPr>
        <cdr:cNvPr id="12" name="TextBox 15"/>
        <cdr:cNvSpPr txBox="1"/>
      </cdr:nvSpPr>
      <cdr:spPr>
        <a:xfrm xmlns:a="http://schemas.openxmlformats.org/drawingml/2006/main">
          <a:off x="4697261" y="3583380"/>
          <a:ext cx="511188" cy="2389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 smtClean="0"/>
            <a:t>65</a:t>
          </a:r>
          <a:endParaRPr lang="en-GB" sz="1000" dirty="0"/>
        </a:p>
      </cdr:txBody>
    </cdr:sp>
  </cdr:relSizeAnchor>
  <cdr:relSizeAnchor xmlns:cdr="http://schemas.openxmlformats.org/drawingml/2006/chartDrawing">
    <cdr:from>
      <cdr:x>0.09574</cdr:x>
      <cdr:y>0.81262</cdr:y>
    </cdr:from>
    <cdr:to>
      <cdr:x>0.12182</cdr:x>
      <cdr:y>0.86916</cdr:y>
    </cdr:to>
    <cdr:sp macro="" textlink="">
      <cdr:nvSpPr>
        <cdr:cNvPr id="13" name="TextBox 11"/>
        <cdr:cNvSpPr txBox="1"/>
      </cdr:nvSpPr>
      <cdr:spPr>
        <a:xfrm xmlns:a="http://schemas.openxmlformats.org/drawingml/2006/main">
          <a:off x="833190" y="3578364"/>
          <a:ext cx="226907" cy="24898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000" dirty="0" smtClean="0"/>
            <a:t>1</a:t>
          </a:r>
          <a:endParaRPr lang="en-GB" sz="1000" dirty="0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734"/>
  <sheetViews>
    <sheetView tabSelected="1" topLeftCell="A10" zoomScale="55" zoomScaleNormal="55" workbookViewId="0">
      <selection activeCell="T49" sqref="T49"/>
    </sheetView>
  </sheetViews>
  <sheetFormatPr defaultColWidth="12.625" defaultRowHeight="15" customHeight="1" x14ac:dyDescent="0.2"/>
  <cols>
    <col min="1" max="1" width="18.375" style="97" customWidth="1"/>
    <col min="2" max="15" width="7.625" style="97" customWidth="1"/>
    <col min="16" max="16" width="22.75" style="97" customWidth="1"/>
    <col min="17" max="17" width="19.375" style="97" customWidth="1"/>
    <col min="18" max="18" width="24.375" style="97" customWidth="1"/>
    <col min="19" max="19" width="24.5" style="97" customWidth="1"/>
    <col min="20" max="20" width="23.25" style="97" customWidth="1"/>
    <col min="21" max="21" width="12.5" style="97" customWidth="1"/>
    <col min="22" max="23" width="10" style="97" customWidth="1"/>
    <col min="24" max="24" width="33.875" style="97" customWidth="1"/>
    <col min="25" max="25" width="7.625" style="97" customWidth="1"/>
    <col min="26" max="26" width="7.875" style="97" customWidth="1"/>
    <col min="27" max="27" width="7.625" style="97" customWidth="1"/>
    <col min="28" max="28" width="8.375" style="97" customWidth="1"/>
    <col min="29" max="36" width="7.625" style="97" customWidth="1"/>
    <col min="37" max="37" width="8" style="97" customWidth="1"/>
    <col min="38" max="40" width="7.625" style="97" customWidth="1"/>
    <col min="41" max="45" width="8" style="97" customWidth="1"/>
    <col min="46" max="46" width="14.625" style="97" customWidth="1"/>
    <col min="47" max="48" width="12.625" style="97"/>
    <col min="49" max="49" width="41.75" style="97" customWidth="1"/>
    <col min="50" max="50" width="27" style="97" customWidth="1"/>
    <col min="51" max="51" width="17" style="97" customWidth="1"/>
    <col min="52" max="52" width="17.375" style="97" customWidth="1"/>
    <col min="53" max="53" width="19.625" style="97" customWidth="1"/>
    <col min="54" max="57" width="12.625" style="97"/>
    <col min="58" max="58" width="19.25" style="97" customWidth="1"/>
    <col min="59" max="16384" width="12.625" style="97"/>
  </cols>
  <sheetData>
    <row r="1" spans="1:49" thickBot="1" x14ac:dyDescent="0.25">
      <c r="A1" s="96"/>
      <c r="N1" s="98"/>
      <c r="AK1" s="98"/>
    </row>
    <row r="2" spans="1:49" ht="42" customHeight="1" thickBot="1" x14ac:dyDescent="0.25">
      <c r="A2" s="96"/>
      <c r="B2" s="554" t="s">
        <v>210</v>
      </c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6"/>
      <c r="N2" s="98"/>
      <c r="O2" s="3"/>
      <c r="P2" s="3" t="s">
        <v>0</v>
      </c>
      <c r="Q2" s="3"/>
      <c r="R2" s="3"/>
      <c r="S2" s="557" t="s">
        <v>214</v>
      </c>
      <c r="T2" s="558"/>
      <c r="U2" s="558"/>
      <c r="V2" s="558"/>
      <c r="W2" s="558"/>
      <c r="X2" s="559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98"/>
      <c r="AL2" s="3"/>
      <c r="AM2" s="3"/>
      <c r="AN2" s="3"/>
      <c r="AO2" s="3"/>
      <c r="AP2" s="3"/>
      <c r="AQ2" s="3"/>
      <c r="AR2" s="3"/>
      <c r="AS2" s="3"/>
    </row>
    <row r="3" spans="1:49" thickTop="1" x14ac:dyDescent="0.2">
      <c r="A3" s="96"/>
      <c r="N3" s="98"/>
      <c r="O3" s="99"/>
      <c r="P3" s="97" t="s">
        <v>0</v>
      </c>
      <c r="AK3" s="98"/>
    </row>
    <row r="4" spans="1:49" thickBot="1" x14ac:dyDescent="0.25">
      <c r="A4" s="99"/>
      <c r="N4" s="98"/>
      <c r="O4" s="99"/>
      <c r="U4" s="100"/>
      <c r="AK4" s="98"/>
    </row>
    <row r="5" spans="1:49" ht="18.75" thickBot="1" x14ac:dyDescent="0.25">
      <c r="A5" s="101" t="s">
        <v>1</v>
      </c>
      <c r="C5" s="102" t="s">
        <v>2</v>
      </c>
      <c r="D5" s="102" t="s">
        <v>3</v>
      </c>
      <c r="E5" s="102" t="s">
        <v>4</v>
      </c>
      <c r="F5" s="102" t="s">
        <v>5</v>
      </c>
      <c r="G5" s="102" t="s">
        <v>6</v>
      </c>
      <c r="H5" s="102" t="s">
        <v>7</v>
      </c>
      <c r="I5" s="102" t="s">
        <v>8</v>
      </c>
      <c r="J5" s="102" t="s">
        <v>9</v>
      </c>
      <c r="K5" s="102" t="s">
        <v>10</v>
      </c>
      <c r="L5" s="102" t="s">
        <v>11</v>
      </c>
      <c r="M5" s="102" t="s">
        <v>12</v>
      </c>
      <c r="N5" s="98"/>
      <c r="O5" s="99"/>
      <c r="R5" s="546" t="s">
        <v>13</v>
      </c>
      <c r="S5" s="547"/>
      <c r="U5" s="100"/>
      <c r="Z5" s="546" t="s">
        <v>212</v>
      </c>
      <c r="AA5" s="572"/>
      <c r="AB5" s="572"/>
      <c r="AC5" s="572"/>
      <c r="AD5" s="547"/>
      <c r="AK5" s="98"/>
    </row>
    <row r="6" spans="1:49" ht="15.75" thickBot="1" x14ac:dyDescent="0.25">
      <c r="A6" s="26" t="s">
        <v>14</v>
      </c>
      <c r="B6" s="4"/>
      <c r="C6" s="5" t="s">
        <v>15</v>
      </c>
      <c r="D6" s="5" t="s">
        <v>16</v>
      </c>
      <c r="E6" s="5" t="s">
        <v>17</v>
      </c>
      <c r="F6" s="5" t="s">
        <v>18</v>
      </c>
      <c r="G6" s="5" t="s">
        <v>19</v>
      </c>
      <c r="H6" s="5" t="s">
        <v>20</v>
      </c>
      <c r="I6" s="5" t="s">
        <v>21</v>
      </c>
      <c r="J6" s="5" t="s">
        <v>22</v>
      </c>
      <c r="K6" s="5" t="s">
        <v>23</v>
      </c>
      <c r="L6" s="5" t="s">
        <v>24</v>
      </c>
      <c r="M6" s="5" t="s">
        <v>25</v>
      </c>
      <c r="N6" s="98"/>
      <c r="O6" s="99"/>
      <c r="R6" s="548"/>
      <c r="S6" s="549"/>
      <c r="U6" s="100"/>
      <c r="Y6" s="97" t="s">
        <v>26</v>
      </c>
      <c r="Z6" s="548"/>
      <c r="AA6" s="573"/>
      <c r="AB6" s="573"/>
      <c r="AC6" s="573"/>
      <c r="AD6" s="549"/>
      <c r="AK6" s="98"/>
    </row>
    <row r="7" spans="1:49" ht="15.75" x14ac:dyDescent="0.2">
      <c r="A7" s="96"/>
      <c r="B7" s="5">
        <f>IF(C7&lt;&gt;"",COUNTA($C$7:C7),"")</f>
        <v>1</v>
      </c>
      <c r="C7" s="6">
        <f>$Y$10</f>
        <v>50</v>
      </c>
      <c r="D7" s="475">
        <f>$R$46%*(C7+C8)+$Z$10</f>
        <v>50</v>
      </c>
      <c r="E7" s="476">
        <f>$R$47%*(D7+D10)+$AA$10</f>
        <v>50</v>
      </c>
      <c r="F7" s="477">
        <f>$R$48%*(E7+E13)+$AB$10</f>
        <v>50</v>
      </c>
      <c r="G7" s="513">
        <f>$R$49%*(F7+F19)+$AC$10</f>
        <v>50</v>
      </c>
      <c r="H7" s="514">
        <f>$R$50%*(G7+G31)+$AD$10</f>
        <v>50</v>
      </c>
      <c r="I7" s="515">
        <f>$R$51%*(H7+H55)+$AE$10</f>
        <v>50</v>
      </c>
      <c r="J7" s="522">
        <f>$R$52%*(I7+I103)+$AF$10</f>
        <v>50</v>
      </c>
      <c r="K7" s="523">
        <f>$R$53%*(J7+J199)+$AG$10</f>
        <v>50</v>
      </c>
      <c r="L7" s="520">
        <f>$R$54%*(K7+K391)+AH10</f>
        <v>50</v>
      </c>
      <c r="M7" s="521">
        <f>$R$55%*(L7+L775)+$AI$10</f>
        <v>50</v>
      </c>
      <c r="N7" s="98"/>
      <c r="O7" s="99"/>
      <c r="U7" s="100"/>
      <c r="AK7" s="98"/>
    </row>
    <row r="8" spans="1:49" ht="15.75" x14ac:dyDescent="0.2">
      <c r="A8" s="96"/>
      <c r="B8" s="5">
        <f>IF(C8&lt;&gt;"",COUNTA($C$7:C8),"")</f>
        <v>2</v>
      </c>
      <c r="C8" s="6">
        <f>$Y$12</f>
        <v>50</v>
      </c>
      <c r="D8" s="319"/>
      <c r="E8" s="467"/>
      <c r="F8" s="467"/>
      <c r="G8" s="467"/>
      <c r="H8" s="467"/>
      <c r="I8" s="467"/>
      <c r="J8" s="467"/>
      <c r="K8" s="467"/>
      <c r="L8" s="467"/>
      <c r="M8" s="467"/>
      <c r="N8" s="98"/>
      <c r="O8" s="99"/>
      <c r="P8" s="103" t="s">
        <v>27</v>
      </c>
      <c r="Q8" s="7" t="s">
        <v>28</v>
      </c>
      <c r="R8" s="7" t="s">
        <v>29</v>
      </c>
      <c r="S8" s="8" t="s">
        <v>30</v>
      </c>
      <c r="T8" s="7" t="s">
        <v>31</v>
      </c>
      <c r="U8" s="100"/>
      <c r="Y8" s="7" t="s">
        <v>2</v>
      </c>
      <c r="Z8" s="7" t="s">
        <v>3</v>
      </c>
      <c r="AA8" s="7" t="s">
        <v>4</v>
      </c>
      <c r="AB8" s="7" t="s">
        <v>5</v>
      </c>
      <c r="AC8" s="7" t="s">
        <v>6</v>
      </c>
      <c r="AD8" s="7" t="s">
        <v>7</v>
      </c>
      <c r="AE8" s="7" t="s">
        <v>8</v>
      </c>
      <c r="AF8" s="7" t="s">
        <v>9</v>
      </c>
      <c r="AG8" s="7" t="s">
        <v>10</v>
      </c>
      <c r="AH8" s="7" t="s">
        <v>11</v>
      </c>
      <c r="AI8" s="7" t="s">
        <v>12</v>
      </c>
      <c r="AK8" s="98"/>
    </row>
    <row r="9" spans="1:49" ht="15.75" x14ac:dyDescent="0.2">
      <c r="A9" s="96"/>
      <c r="B9" s="5" t="str">
        <f>IF(C9&lt;&gt;"",COUNTA($C$7:C9),"")</f>
        <v/>
      </c>
      <c r="C9" s="9"/>
      <c r="D9" s="9"/>
      <c r="E9" s="467"/>
      <c r="F9" s="467"/>
      <c r="G9" s="467"/>
      <c r="H9" s="467"/>
      <c r="I9" s="467"/>
      <c r="J9" s="467"/>
      <c r="K9" s="467"/>
      <c r="L9" s="467"/>
      <c r="M9" s="467"/>
      <c r="N9" s="98"/>
      <c r="O9" s="99"/>
      <c r="P9" s="103"/>
      <c r="Q9" s="7" t="s">
        <v>32</v>
      </c>
      <c r="R9" s="7" t="s">
        <v>32</v>
      </c>
      <c r="S9" s="8" t="s">
        <v>33</v>
      </c>
      <c r="T9" s="7" t="s">
        <v>34</v>
      </c>
      <c r="U9" s="100"/>
      <c r="Y9" s="5" t="s">
        <v>15</v>
      </c>
      <c r="Z9" s="5" t="s">
        <v>16</v>
      </c>
      <c r="AA9" s="5" t="s">
        <v>17</v>
      </c>
      <c r="AB9" s="5" t="s">
        <v>18</v>
      </c>
      <c r="AC9" s="5" t="s">
        <v>19</v>
      </c>
      <c r="AD9" s="5" t="s">
        <v>20</v>
      </c>
      <c r="AE9" s="5" t="s">
        <v>21</v>
      </c>
      <c r="AF9" s="5" t="s">
        <v>22</v>
      </c>
      <c r="AG9" s="5" t="s">
        <v>23</v>
      </c>
      <c r="AH9" s="5" t="s">
        <v>24</v>
      </c>
      <c r="AI9" s="5" t="s">
        <v>25</v>
      </c>
      <c r="AK9" s="98"/>
    </row>
    <row r="10" spans="1:49" ht="15.75" x14ac:dyDescent="0.2">
      <c r="A10" s="96"/>
      <c r="B10" s="5">
        <f>IF(C10&lt;&gt;"",COUNTA($C$7:C10),"")</f>
        <v>3</v>
      </c>
      <c r="C10" s="6">
        <f>$Y$10</f>
        <v>50</v>
      </c>
      <c r="D10" s="475">
        <f>$R$46%*(C10+C11)+$Z$12</f>
        <v>50</v>
      </c>
      <c r="E10" s="467"/>
      <c r="F10" s="467"/>
      <c r="G10" s="467"/>
      <c r="H10" s="467"/>
      <c r="I10" s="467"/>
      <c r="J10" s="467"/>
      <c r="K10" s="467"/>
      <c r="L10" s="467"/>
      <c r="M10" s="467"/>
      <c r="N10" s="98"/>
      <c r="O10" s="99"/>
      <c r="P10" s="103" t="s">
        <v>35</v>
      </c>
      <c r="Q10" s="104">
        <v>1</v>
      </c>
      <c r="R10" s="104">
        <f>$Q$10*512</f>
        <v>512</v>
      </c>
      <c r="S10" s="518">
        <v>10</v>
      </c>
      <c r="T10" s="516">
        <v>32789.089999999997</v>
      </c>
      <c r="U10" s="100"/>
      <c r="X10" s="10" t="s">
        <v>36</v>
      </c>
      <c r="Y10" s="485">
        <f>$Q$10+$R$23+$R$24+$R$27+(($R$36-($Q$10+$R$23+$R$24+$R$27))/$R$36)*$R$36</f>
        <v>50</v>
      </c>
      <c r="Z10" s="486">
        <f>$R$30+$R$31+$R$32+$R$34+0.4*($R$27)+$R$23+$R$24</f>
        <v>10</v>
      </c>
      <c r="AA10" s="487">
        <f t="shared" ref="AA10:AH10" si="0">$R$30+$R$31+$R$32+$R$34+0.4*($R$27)+$R$23+$R$24</f>
        <v>10</v>
      </c>
      <c r="AB10" s="462">
        <f t="shared" si="0"/>
        <v>10</v>
      </c>
      <c r="AC10" s="463">
        <f t="shared" si="0"/>
        <v>10</v>
      </c>
      <c r="AD10" s="484">
        <f t="shared" si="0"/>
        <v>10</v>
      </c>
      <c r="AE10" s="464">
        <f t="shared" si="0"/>
        <v>10</v>
      </c>
      <c r="AF10" s="465">
        <f t="shared" si="0"/>
        <v>10</v>
      </c>
      <c r="AG10" s="460">
        <f t="shared" si="0"/>
        <v>10</v>
      </c>
      <c r="AH10" s="461">
        <f t="shared" si="0"/>
        <v>10</v>
      </c>
      <c r="AI10" s="466">
        <f>$R$30+$R$31+$R$32*2+$R$34+0.4*($R$27)</f>
        <v>10</v>
      </c>
      <c r="AK10" s="98"/>
    </row>
    <row r="11" spans="1:49" ht="15.75" x14ac:dyDescent="0.2">
      <c r="A11" s="96"/>
      <c r="B11" s="5">
        <f>IF(C11&lt;&gt;"",COUNTA($C$7:C11),"")</f>
        <v>4</v>
      </c>
      <c r="C11" s="6">
        <f>$Y$12</f>
        <v>50</v>
      </c>
      <c r="D11" s="319"/>
      <c r="E11" s="319"/>
      <c r="F11" s="467"/>
      <c r="G11" s="467"/>
      <c r="H11" s="467"/>
      <c r="I11" s="467"/>
      <c r="J11" s="467"/>
      <c r="K11" s="467"/>
      <c r="L11" s="467"/>
      <c r="M11" s="467"/>
      <c r="N11" s="98"/>
      <c r="O11" s="99"/>
      <c r="P11" s="103" t="s">
        <v>37</v>
      </c>
      <c r="Q11" s="104">
        <v>1</v>
      </c>
      <c r="R11" s="104">
        <f>Q11*512</f>
        <v>512</v>
      </c>
      <c r="S11" s="519"/>
      <c r="T11" s="319"/>
      <c r="U11" s="100"/>
      <c r="X11" s="11"/>
      <c r="Y11" s="319"/>
      <c r="Z11" s="319"/>
      <c r="AA11" s="319"/>
      <c r="AB11" s="319"/>
      <c r="AC11" s="319"/>
      <c r="AD11" s="319"/>
      <c r="AE11" s="319"/>
      <c r="AF11" s="319"/>
      <c r="AG11" s="319"/>
      <c r="AH11" s="319"/>
      <c r="AI11" s="467"/>
      <c r="AK11" s="98"/>
    </row>
    <row r="12" spans="1:49" ht="15.75" x14ac:dyDescent="0.2">
      <c r="A12" s="96"/>
      <c r="B12" s="5" t="str">
        <f>IF(C12&lt;&gt;"",COUNTA($C$7:C12),"")</f>
        <v/>
      </c>
      <c r="C12" s="9"/>
      <c r="D12" s="9"/>
      <c r="E12" s="9"/>
      <c r="F12" s="467"/>
      <c r="G12" s="467"/>
      <c r="H12" s="467"/>
      <c r="I12" s="467"/>
      <c r="J12" s="467"/>
      <c r="K12" s="467"/>
      <c r="L12" s="467"/>
      <c r="M12" s="467"/>
      <c r="N12" s="98"/>
      <c r="O12" s="99"/>
      <c r="P12" s="105"/>
      <c r="R12" s="104">
        <f>$R$10+$R$11</f>
        <v>1024</v>
      </c>
      <c r="U12" s="100"/>
      <c r="X12" s="10" t="s">
        <v>38</v>
      </c>
      <c r="Y12" s="485">
        <f>$Q$11+$R$25+$R$26+$R$27+(($R$36-($Q$11+$R$25+$R$26+$R$27))/$R$36)*$R$36</f>
        <v>50</v>
      </c>
      <c r="Z12" s="486">
        <f t="shared" ref="Z12:AG12" si="1">$R$30+$R$31+$R$32+$R$34+0.4*($R$27)+$R$25+$R$26</f>
        <v>10</v>
      </c>
      <c r="AA12" s="487">
        <f t="shared" si="1"/>
        <v>10</v>
      </c>
      <c r="AB12" s="462">
        <f t="shared" si="1"/>
        <v>10</v>
      </c>
      <c r="AC12" s="463">
        <f t="shared" si="1"/>
        <v>10</v>
      </c>
      <c r="AD12" s="484">
        <f t="shared" si="1"/>
        <v>10</v>
      </c>
      <c r="AE12" s="464">
        <f t="shared" si="1"/>
        <v>10</v>
      </c>
      <c r="AF12" s="465">
        <f t="shared" si="1"/>
        <v>10</v>
      </c>
      <c r="AG12" s="460">
        <f t="shared" si="1"/>
        <v>10</v>
      </c>
      <c r="AH12" s="461">
        <f>$R$30+$R$31+$R$32+$R$34+0.4*($R$27)+$R$23+$R$24</f>
        <v>10</v>
      </c>
      <c r="AI12" s="467"/>
      <c r="AK12" s="98"/>
    </row>
    <row r="13" spans="1:49" ht="15.75" x14ac:dyDescent="0.2">
      <c r="A13" s="96"/>
      <c r="B13" s="5">
        <f>IF(C13&lt;&gt;"",COUNTA($C$7:C13),"")</f>
        <v>5</v>
      </c>
      <c r="C13" s="6">
        <f>$Y$10</f>
        <v>50</v>
      </c>
      <c r="D13" s="475">
        <f>$R$46%*(C13+C14)+$Z$10</f>
        <v>50</v>
      </c>
      <c r="E13" s="476">
        <f>$R$47%*(D13+D16)+$AA$12</f>
        <v>50</v>
      </c>
      <c r="F13" s="467"/>
      <c r="G13" s="467"/>
      <c r="H13" s="467"/>
      <c r="I13" s="467"/>
      <c r="J13" s="467"/>
      <c r="K13" s="467"/>
      <c r="L13" s="467"/>
      <c r="M13" s="467"/>
      <c r="N13" s="98"/>
      <c r="O13" s="99"/>
      <c r="S13" s="11"/>
      <c r="U13" s="100"/>
      <c r="X13" s="11"/>
      <c r="Y13" s="319"/>
      <c r="Z13" s="319"/>
      <c r="AA13" s="319"/>
      <c r="AB13" s="319"/>
      <c r="AC13" s="319"/>
      <c r="AD13" s="319"/>
      <c r="AE13" s="319"/>
      <c r="AF13" s="319"/>
      <c r="AG13" s="319"/>
      <c r="AH13" s="319"/>
      <c r="AI13" s="319"/>
      <c r="AK13" s="98"/>
    </row>
    <row r="14" spans="1:49" ht="15.75" x14ac:dyDescent="0.2">
      <c r="A14" s="96"/>
      <c r="B14" s="5">
        <f>IF(C14&lt;&gt;"",COUNTA($C$7:C14),"")</f>
        <v>6</v>
      </c>
      <c r="C14" s="6">
        <f>$Y$12</f>
        <v>50</v>
      </c>
      <c r="D14" s="319"/>
      <c r="E14" s="467"/>
      <c r="F14" s="467"/>
      <c r="G14" s="467"/>
      <c r="H14" s="467"/>
      <c r="I14" s="467"/>
      <c r="J14" s="467"/>
      <c r="K14" s="467"/>
      <c r="L14" s="467"/>
      <c r="M14" s="467"/>
      <c r="N14" s="98"/>
      <c r="O14" s="106"/>
      <c r="P14" s="106"/>
      <c r="Q14" s="106"/>
      <c r="R14" s="106"/>
      <c r="S14" s="106"/>
      <c r="T14" s="106"/>
      <c r="U14" s="107"/>
      <c r="AK14" s="98"/>
    </row>
    <row r="15" spans="1:49" ht="16.5" thickBot="1" x14ac:dyDescent="0.25">
      <c r="A15" s="99"/>
      <c r="B15" s="5" t="str">
        <f>IF(C15&lt;&gt;"",COUNTA($C$7:C15),"")</f>
        <v/>
      </c>
      <c r="C15" s="9"/>
      <c r="D15" s="9"/>
      <c r="E15" s="467"/>
      <c r="F15" s="467"/>
      <c r="G15" s="467"/>
      <c r="H15" s="467"/>
      <c r="I15" s="467"/>
      <c r="J15" s="467"/>
      <c r="K15" s="467"/>
      <c r="L15" s="467"/>
      <c r="M15" s="467"/>
      <c r="N15" s="98"/>
      <c r="O15" s="99"/>
      <c r="U15" s="100"/>
      <c r="X15" s="105" t="s">
        <v>39</v>
      </c>
      <c r="Y15" s="12">
        <v>1024</v>
      </c>
      <c r="Z15" s="13">
        <v>512</v>
      </c>
      <c r="AA15" s="14">
        <v>256</v>
      </c>
      <c r="AB15" s="15">
        <v>128</v>
      </c>
      <c r="AC15" s="16">
        <v>64</v>
      </c>
      <c r="AD15" s="17">
        <v>32</v>
      </c>
      <c r="AE15" s="18">
        <v>16</v>
      </c>
      <c r="AF15" s="19">
        <v>8</v>
      </c>
      <c r="AG15" s="20">
        <v>4</v>
      </c>
      <c r="AH15" s="21">
        <v>2</v>
      </c>
      <c r="AI15" s="22">
        <v>0</v>
      </c>
      <c r="AK15" s="98"/>
    </row>
    <row r="16" spans="1:49" ht="16.5" thickBot="1" x14ac:dyDescent="0.25">
      <c r="A16" s="99"/>
      <c r="B16" s="5">
        <f>IF(C16&lt;&gt;"",COUNTA($C$7:C16),"")</f>
        <v>7</v>
      </c>
      <c r="C16" s="6">
        <f>$Y$10</f>
        <v>50</v>
      </c>
      <c r="D16" s="475">
        <f>$R$46%*(C16+C17)+$Z$12</f>
        <v>50</v>
      </c>
      <c r="E16" s="467"/>
      <c r="F16" s="467"/>
      <c r="G16" s="467"/>
      <c r="H16" s="467"/>
      <c r="I16" s="467"/>
      <c r="J16" s="467"/>
      <c r="K16" s="467"/>
      <c r="L16" s="467"/>
      <c r="M16" s="467"/>
      <c r="N16" s="98"/>
      <c r="O16" s="99"/>
      <c r="U16" s="100"/>
      <c r="X16" s="105" t="s">
        <v>40</v>
      </c>
      <c r="Y16" s="108">
        <v>0</v>
      </c>
      <c r="Z16" s="13">
        <v>512</v>
      </c>
      <c r="AA16" s="14">
        <v>256</v>
      </c>
      <c r="AB16" s="15">
        <v>128</v>
      </c>
      <c r="AC16" s="16">
        <v>64</v>
      </c>
      <c r="AD16" s="17">
        <v>32</v>
      </c>
      <c r="AE16" s="18">
        <v>16</v>
      </c>
      <c r="AF16" s="19">
        <v>8</v>
      </c>
      <c r="AG16" s="20">
        <v>4</v>
      </c>
      <c r="AH16" s="21">
        <v>2</v>
      </c>
      <c r="AI16" s="109">
        <v>1</v>
      </c>
      <c r="AK16" s="98"/>
      <c r="AW16" s="110"/>
    </row>
    <row r="17" spans="1:48" ht="16.5" thickBot="1" x14ac:dyDescent="0.25">
      <c r="A17" s="99"/>
      <c r="B17" s="5">
        <f>IF(C17&lt;&gt;"",COUNTA($C$7:C17),"")</f>
        <v>8</v>
      </c>
      <c r="C17" s="6">
        <f>$Y$12</f>
        <v>50</v>
      </c>
      <c r="D17" s="319"/>
      <c r="E17" s="319"/>
      <c r="F17" s="319"/>
      <c r="G17" s="467"/>
      <c r="H17" s="467"/>
      <c r="I17" s="467"/>
      <c r="J17" s="467"/>
      <c r="K17" s="467"/>
      <c r="L17" s="467"/>
      <c r="M17" s="467"/>
      <c r="N17" s="98"/>
      <c r="O17" s="99"/>
      <c r="U17" s="100"/>
      <c r="X17" s="105" t="s">
        <v>41</v>
      </c>
      <c r="Y17" s="108">
        <v>3</v>
      </c>
      <c r="Z17" s="13">
        <v>5</v>
      </c>
      <c r="AA17" s="14">
        <v>9</v>
      </c>
      <c r="AB17" s="15">
        <v>17</v>
      </c>
      <c r="AC17" s="16">
        <v>33</v>
      </c>
      <c r="AD17" s="17">
        <v>65</v>
      </c>
      <c r="AE17" s="18">
        <v>129</v>
      </c>
      <c r="AF17" s="19">
        <v>257</v>
      </c>
      <c r="AG17" s="20">
        <v>513</v>
      </c>
      <c r="AH17" s="21">
        <v>1025</v>
      </c>
      <c r="AI17" s="109">
        <v>2049</v>
      </c>
      <c r="AK17" s="98"/>
    </row>
    <row r="18" spans="1:48" ht="18.75" customHeight="1" thickBot="1" x14ac:dyDescent="0.25">
      <c r="A18" s="99"/>
      <c r="B18" s="5" t="str">
        <f>IF(C18&lt;&gt;"",COUNTA($C$7:C18),"")</f>
        <v/>
      </c>
      <c r="C18" s="9"/>
      <c r="D18" s="9"/>
      <c r="E18" s="9"/>
      <c r="F18" s="9"/>
      <c r="G18" s="467"/>
      <c r="H18" s="467"/>
      <c r="I18" s="467"/>
      <c r="J18" s="467"/>
      <c r="K18" s="467"/>
      <c r="L18" s="467"/>
      <c r="M18" s="467"/>
      <c r="N18" s="98"/>
      <c r="O18" s="99"/>
      <c r="R18" s="550" t="s">
        <v>42</v>
      </c>
      <c r="S18" s="551"/>
      <c r="U18" s="100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2"/>
      <c r="AL18" s="113"/>
      <c r="AM18" s="114"/>
      <c r="AN18" s="114"/>
      <c r="AO18" s="114"/>
      <c r="AP18" s="114"/>
      <c r="AQ18" s="114"/>
      <c r="AR18" s="114"/>
      <c r="AS18" s="114"/>
      <c r="AT18" s="114"/>
      <c r="AU18" s="114"/>
    </row>
    <row r="19" spans="1:48" ht="16.5" thickBot="1" x14ac:dyDescent="0.25">
      <c r="A19" s="115"/>
      <c r="B19" s="5">
        <f>IF(C19&lt;&gt;"",COUNTA($C$7:C19),"")</f>
        <v>9</v>
      </c>
      <c r="C19" s="6">
        <f>$Y$10</f>
        <v>50</v>
      </c>
      <c r="D19" s="475">
        <f>$R$46%*(C19+C20)+$Z$10</f>
        <v>50</v>
      </c>
      <c r="E19" s="476">
        <f>$R$47%*(D19+D22)+$AA$10</f>
        <v>50</v>
      </c>
      <c r="F19" s="477">
        <f>$R$48%*(E19+E25)+$AB$12</f>
        <v>50</v>
      </c>
      <c r="G19" s="467"/>
      <c r="H19" s="467"/>
      <c r="I19" s="467"/>
      <c r="J19" s="467"/>
      <c r="K19" s="467"/>
      <c r="L19" s="467"/>
      <c r="M19" s="467"/>
      <c r="N19" s="98"/>
      <c r="O19" s="99"/>
      <c r="R19" s="552"/>
      <c r="S19" s="553"/>
      <c r="U19" s="98"/>
      <c r="X19" s="97" t="s">
        <v>0</v>
      </c>
      <c r="AT19" s="116"/>
      <c r="AU19" s="117"/>
      <c r="AV19" s="116"/>
    </row>
    <row r="20" spans="1:48" ht="16.5" thickBot="1" x14ac:dyDescent="0.25">
      <c r="A20" s="99"/>
      <c r="B20" s="5">
        <f>IF(C20&lt;&gt;"",COUNTA($C$7:C20),"")</f>
        <v>10</v>
      </c>
      <c r="C20" s="6">
        <f>$Y$12</f>
        <v>50</v>
      </c>
      <c r="D20" s="319"/>
      <c r="E20" s="467"/>
      <c r="F20" s="467"/>
      <c r="G20" s="467"/>
      <c r="H20" s="467"/>
      <c r="I20" s="467"/>
      <c r="J20" s="467"/>
      <c r="K20" s="467"/>
      <c r="L20" s="467"/>
      <c r="M20" s="467"/>
      <c r="N20" s="98"/>
      <c r="O20" s="99"/>
      <c r="U20" s="98"/>
      <c r="AT20" s="116"/>
      <c r="AU20" s="118"/>
    </row>
    <row r="21" spans="1:48" ht="15.75" customHeight="1" x14ac:dyDescent="0.2">
      <c r="A21" s="99"/>
      <c r="B21" s="5" t="str">
        <f>IF(C21&lt;&gt;"",COUNTA($C$7:C21),"")</f>
        <v/>
      </c>
      <c r="C21" s="9"/>
      <c r="D21" s="9"/>
      <c r="E21" s="467"/>
      <c r="F21" s="467"/>
      <c r="G21" s="467"/>
      <c r="H21" s="467"/>
      <c r="I21" s="467"/>
      <c r="J21" s="467"/>
      <c r="K21" s="467"/>
      <c r="L21" s="467"/>
      <c r="M21" s="467"/>
      <c r="N21" s="98"/>
      <c r="O21" s="99"/>
      <c r="P21" s="103" t="s">
        <v>43</v>
      </c>
      <c r="Q21" s="7" t="s">
        <v>44</v>
      </c>
      <c r="R21" s="103" t="s">
        <v>28</v>
      </c>
      <c r="S21" s="103" t="s">
        <v>45</v>
      </c>
      <c r="T21" s="7" t="s">
        <v>46</v>
      </c>
      <c r="U21" s="98"/>
      <c r="Z21" s="478" t="s">
        <v>47</v>
      </c>
      <c r="AA21" s="479"/>
      <c r="AB21" s="479"/>
      <c r="AC21" s="479"/>
      <c r="AD21" s="480"/>
      <c r="AT21" s="116"/>
      <c r="AU21" s="118"/>
    </row>
    <row r="22" spans="1:48" ht="16.5" customHeight="1" thickBot="1" x14ac:dyDescent="0.25">
      <c r="A22" s="99"/>
      <c r="B22" s="5">
        <f>IF(C22&lt;&gt;"",COUNTA($C$7:C22),"")</f>
        <v>11</v>
      </c>
      <c r="C22" s="6">
        <f>$Y$10</f>
        <v>50</v>
      </c>
      <c r="D22" s="475">
        <f>$R$46%*(C22+C23)+$Z$12</f>
        <v>50</v>
      </c>
      <c r="E22" s="467"/>
      <c r="F22" s="467"/>
      <c r="G22" s="467"/>
      <c r="H22" s="467"/>
      <c r="I22" s="467"/>
      <c r="J22" s="467"/>
      <c r="K22" s="467"/>
      <c r="L22" s="467"/>
      <c r="M22" s="467"/>
      <c r="N22" s="98"/>
      <c r="O22" s="99"/>
      <c r="P22" s="104"/>
      <c r="Q22" s="104"/>
      <c r="R22" s="7" t="s">
        <v>32</v>
      </c>
      <c r="S22" s="7" t="s">
        <v>32</v>
      </c>
      <c r="T22" s="7" t="s">
        <v>48</v>
      </c>
      <c r="U22" s="98"/>
      <c r="Z22" s="481"/>
      <c r="AA22" s="482"/>
      <c r="AB22" s="482"/>
      <c r="AC22" s="482"/>
      <c r="AD22" s="483"/>
      <c r="AJ22" s="97" t="s">
        <v>49</v>
      </c>
      <c r="AT22" s="116"/>
      <c r="AU22" s="118"/>
    </row>
    <row r="23" spans="1:48" ht="15.75" customHeight="1" x14ac:dyDescent="0.2">
      <c r="A23" s="99"/>
      <c r="B23" s="5">
        <f>IF(C23&lt;&gt;"",COUNTA($C$7:C23),"")</f>
        <v>12</v>
      </c>
      <c r="C23" s="6">
        <f>$Y$12</f>
        <v>50</v>
      </c>
      <c r="D23" s="319"/>
      <c r="E23" s="319"/>
      <c r="F23" s="467"/>
      <c r="G23" s="467"/>
      <c r="H23" s="467"/>
      <c r="I23" s="467"/>
      <c r="J23" s="467"/>
      <c r="K23" s="467"/>
      <c r="L23" s="467"/>
      <c r="M23" s="467"/>
      <c r="N23" s="98"/>
      <c r="O23" s="99"/>
      <c r="P23" s="119" t="s">
        <v>50</v>
      </c>
      <c r="Q23" s="119" t="s">
        <v>51</v>
      </c>
      <c r="R23" s="119">
        <v>1</v>
      </c>
      <c r="S23" s="119">
        <f>$R$23*(($Y$15+$Z$15+$AA$15+$AB$15+$AC$15+$AD$15+$AE$15+$AF$15+$AG$15+$AH$15)/2)</f>
        <v>1023</v>
      </c>
      <c r="T23" s="120">
        <f>$BA$151</f>
        <v>0.05</v>
      </c>
      <c r="U23" s="98"/>
      <c r="AT23" s="116"/>
      <c r="AU23" s="118"/>
    </row>
    <row r="24" spans="1:48" ht="15.75" customHeight="1" thickBot="1" x14ac:dyDescent="0.25">
      <c r="A24" s="99"/>
      <c r="B24" s="5" t="str">
        <f>IF(C24&lt;&gt;"",COUNTA($C$7:C24),"")</f>
        <v/>
      </c>
      <c r="C24" s="9"/>
      <c r="D24" s="9"/>
      <c r="E24" s="9"/>
      <c r="F24" s="467"/>
      <c r="G24" s="467"/>
      <c r="H24" s="467"/>
      <c r="I24" s="467"/>
      <c r="J24" s="467"/>
      <c r="K24" s="467"/>
      <c r="L24" s="467"/>
      <c r="M24" s="467"/>
      <c r="N24" s="98"/>
      <c r="O24" s="99"/>
      <c r="P24" s="121"/>
      <c r="Q24" s="119" t="s">
        <v>52</v>
      </c>
      <c r="R24" s="119">
        <v>1</v>
      </c>
      <c r="S24" s="119">
        <f>$R$24*(($Y$15+$Z$15+$AA$15+$AB$15+$AC$15+$AD$15+$AE$15+$AF$15+$AG$15+$AH$15)/2)</f>
        <v>1023</v>
      </c>
      <c r="T24" s="120">
        <f>$BA$155</f>
        <v>7.0000000000000007E-2</v>
      </c>
      <c r="U24" s="98"/>
      <c r="AT24" s="116"/>
      <c r="AU24" s="118"/>
    </row>
    <row r="25" spans="1:48" ht="15.75" customHeight="1" thickBot="1" x14ac:dyDescent="0.25">
      <c r="A25" s="99"/>
      <c r="B25" s="5">
        <f>IF(C25&lt;&gt;"",COUNTA($C$7:C25),"")</f>
        <v>13</v>
      </c>
      <c r="C25" s="6">
        <f>$Y$10</f>
        <v>50</v>
      </c>
      <c r="D25" s="475">
        <f>$R$46%*(C25+C26)+$Z$10</f>
        <v>50</v>
      </c>
      <c r="E25" s="476">
        <f>$R$47%*(D25+D28)+$AA$12</f>
        <v>50</v>
      </c>
      <c r="F25" s="467"/>
      <c r="G25" s="467"/>
      <c r="H25" s="467"/>
      <c r="I25" s="467"/>
      <c r="J25" s="467"/>
      <c r="K25" s="467"/>
      <c r="L25" s="467"/>
      <c r="M25" s="467"/>
      <c r="N25" s="98"/>
      <c r="O25" s="99"/>
      <c r="P25" s="122"/>
      <c r="Q25" s="119" t="s">
        <v>53</v>
      </c>
      <c r="R25" s="119">
        <v>1</v>
      </c>
      <c r="S25" s="119">
        <f>$R$25*(($Y$15+$Z$15+$AA$15+$AB$15+$AC$15+$AD$15+$AE$15+$AF$15+$AG$15+$AH$15)/2)</f>
        <v>1023</v>
      </c>
      <c r="T25" s="120">
        <f>$BA$158</f>
        <v>0.05</v>
      </c>
      <c r="U25" s="98"/>
      <c r="Y25" s="267" t="s">
        <v>54</v>
      </c>
      <c r="Z25" s="268"/>
      <c r="AA25" s="268"/>
      <c r="AB25" s="268"/>
      <c r="AC25" s="268"/>
      <c r="AD25" s="268"/>
      <c r="AE25" s="268"/>
      <c r="AF25" s="269"/>
      <c r="AS25" s="123"/>
      <c r="AT25" s="116"/>
      <c r="AU25" s="118"/>
    </row>
    <row r="26" spans="1:48" ht="15.75" customHeight="1" x14ac:dyDescent="0.2">
      <c r="A26" s="99"/>
      <c r="B26" s="5">
        <f>IF(C26&lt;&gt;"",COUNTA($C$7:C26),"")</f>
        <v>14</v>
      </c>
      <c r="C26" s="6">
        <f>$Y$12</f>
        <v>50</v>
      </c>
      <c r="D26" s="319"/>
      <c r="E26" s="467"/>
      <c r="F26" s="467"/>
      <c r="G26" s="467"/>
      <c r="H26" s="467"/>
      <c r="I26" s="467"/>
      <c r="J26" s="467"/>
      <c r="K26" s="467"/>
      <c r="L26" s="467"/>
      <c r="M26" s="467"/>
      <c r="N26" s="98"/>
      <c r="O26" s="99"/>
      <c r="P26" s="122"/>
      <c r="Q26" s="119" t="s">
        <v>55</v>
      </c>
      <c r="R26" s="119">
        <v>1</v>
      </c>
      <c r="S26" s="119">
        <f>R26*(($Y$15+$Z$15+$AA$15+$AB$15+$AC$15+$AD$15+$AE$15+$AF$15+$AG$15+$AH$15)/2)</f>
        <v>1023</v>
      </c>
      <c r="T26" s="120">
        <f>$BA$163</f>
        <v>0.27</v>
      </c>
      <c r="U26" s="98"/>
      <c r="AS26" s="123"/>
      <c r="AT26" s="116"/>
      <c r="AU26" s="118"/>
    </row>
    <row r="27" spans="1:48" ht="15.75" customHeight="1" x14ac:dyDescent="0.2">
      <c r="A27" s="99"/>
      <c r="B27" s="5" t="str">
        <f>IF(C27&lt;&gt;"",COUNTA($C$7:C27),"")</f>
        <v/>
      </c>
      <c r="C27" s="9"/>
      <c r="D27" s="9"/>
      <c r="E27" s="467"/>
      <c r="F27" s="467"/>
      <c r="G27" s="467"/>
      <c r="H27" s="467"/>
      <c r="I27" s="467"/>
      <c r="J27" s="467"/>
      <c r="K27" s="467"/>
      <c r="L27" s="467"/>
      <c r="M27" s="467"/>
      <c r="N27" s="98"/>
      <c r="O27" s="99"/>
      <c r="P27" s="122"/>
      <c r="Q27" s="119" t="s">
        <v>56</v>
      </c>
      <c r="R27" s="119">
        <v>5</v>
      </c>
      <c r="S27" s="119"/>
      <c r="T27" s="119"/>
      <c r="U27" s="98"/>
      <c r="Y27" s="124" t="s">
        <v>57</v>
      </c>
      <c r="Z27" s="124" t="s">
        <v>58</v>
      </c>
      <c r="AA27" s="124" t="s">
        <v>57</v>
      </c>
      <c r="AB27" s="124" t="s">
        <v>58</v>
      </c>
      <c r="AC27" s="124" t="s">
        <v>57</v>
      </c>
      <c r="AD27" s="124" t="s">
        <v>58</v>
      </c>
      <c r="AE27" s="124" t="s">
        <v>57</v>
      </c>
      <c r="AF27" s="124" t="s">
        <v>58</v>
      </c>
      <c r="AG27" s="124" t="s">
        <v>57</v>
      </c>
      <c r="AH27" s="124" t="s">
        <v>58</v>
      </c>
      <c r="AI27" s="124" t="s">
        <v>57</v>
      </c>
      <c r="AJ27" s="124" t="s">
        <v>58</v>
      </c>
      <c r="AK27" s="124" t="s">
        <v>57</v>
      </c>
      <c r="AL27" s="124" t="s">
        <v>58</v>
      </c>
      <c r="AM27" s="124" t="s">
        <v>57</v>
      </c>
      <c r="AN27" s="124" t="s">
        <v>58</v>
      </c>
      <c r="AO27" s="124" t="s">
        <v>57</v>
      </c>
      <c r="AP27" s="124" t="s">
        <v>58</v>
      </c>
      <c r="AQ27" s="124" t="s">
        <v>57</v>
      </c>
      <c r="AR27" s="124" t="s">
        <v>58</v>
      </c>
      <c r="AS27" s="125"/>
      <c r="AT27" s="116"/>
      <c r="AU27" s="118"/>
    </row>
    <row r="28" spans="1:48" ht="15.75" customHeight="1" x14ac:dyDescent="0.2">
      <c r="A28" s="99"/>
      <c r="B28" s="5">
        <f>IF(C28&lt;&gt;"",COUNTA($C$7:C28),"")</f>
        <v>15</v>
      </c>
      <c r="C28" s="6">
        <f>$Y$10</f>
        <v>50</v>
      </c>
      <c r="D28" s="475">
        <f>$R$46%*(C28+C29)+$Z$12</f>
        <v>50</v>
      </c>
      <c r="E28" s="467"/>
      <c r="F28" s="467"/>
      <c r="G28" s="467"/>
      <c r="H28" s="467"/>
      <c r="I28" s="467"/>
      <c r="J28" s="467"/>
      <c r="K28" s="467"/>
      <c r="L28" s="467"/>
      <c r="M28" s="467"/>
      <c r="N28" s="98"/>
      <c r="O28" s="99"/>
      <c r="P28" s="126"/>
      <c r="Q28" s="127"/>
      <c r="R28" s="127"/>
      <c r="S28" s="127"/>
      <c r="T28" s="128"/>
      <c r="U28" s="98"/>
      <c r="X28" s="103" t="s">
        <v>59</v>
      </c>
      <c r="Y28" s="457" t="s">
        <v>3</v>
      </c>
      <c r="Z28" s="328"/>
      <c r="AA28" s="457" t="s">
        <v>4</v>
      </c>
      <c r="AB28" s="328"/>
      <c r="AC28" s="457" t="s">
        <v>5</v>
      </c>
      <c r="AD28" s="328"/>
      <c r="AE28" s="457" t="s">
        <v>6</v>
      </c>
      <c r="AF28" s="328"/>
      <c r="AG28" s="457" t="s">
        <v>7</v>
      </c>
      <c r="AH28" s="328"/>
      <c r="AI28" s="457" t="s">
        <v>8</v>
      </c>
      <c r="AJ28" s="328"/>
      <c r="AK28" s="457" t="s">
        <v>9</v>
      </c>
      <c r="AL28" s="328"/>
      <c r="AM28" s="457" t="s">
        <v>10</v>
      </c>
      <c r="AN28" s="328"/>
      <c r="AO28" s="457" t="s">
        <v>11</v>
      </c>
      <c r="AP28" s="328"/>
      <c r="AQ28" s="457" t="s">
        <v>12</v>
      </c>
      <c r="AR28" s="328"/>
      <c r="AS28" s="129"/>
      <c r="AT28" s="116"/>
      <c r="AU28" s="118"/>
    </row>
    <row r="29" spans="1:48" ht="15.75" customHeight="1" x14ac:dyDescent="0.2">
      <c r="A29" s="99"/>
      <c r="B29" s="5">
        <f>IF(C29&lt;&gt;"",COUNTA($C$7:C29),"")</f>
        <v>16</v>
      </c>
      <c r="C29" s="6">
        <f>$Y$12</f>
        <v>50</v>
      </c>
      <c r="D29" s="319"/>
      <c r="E29" s="319"/>
      <c r="F29" s="319"/>
      <c r="G29" s="319"/>
      <c r="H29" s="467"/>
      <c r="I29" s="467"/>
      <c r="J29" s="467"/>
      <c r="K29" s="467"/>
      <c r="L29" s="467"/>
      <c r="M29" s="467"/>
      <c r="N29" s="98"/>
      <c r="O29" s="99"/>
      <c r="P29" s="130"/>
      <c r="Q29" s="131"/>
      <c r="R29" s="131"/>
      <c r="S29" s="131"/>
      <c r="T29" s="132"/>
      <c r="U29" s="98"/>
      <c r="X29" s="104"/>
      <c r="Y29" s="133" t="s">
        <v>60</v>
      </c>
      <c r="Z29" s="133" t="s">
        <v>61</v>
      </c>
      <c r="AA29" s="133" t="s">
        <v>61</v>
      </c>
      <c r="AB29" s="133" t="s">
        <v>62</v>
      </c>
      <c r="AC29" s="133" t="s">
        <v>62</v>
      </c>
      <c r="AD29" s="133" t="s">
        <v>63</v>
      </c>
      <c r="AE29" s="133" t="s">
        <v>63</v>
      </c>
      <c r="AF29" s="134" t="s">
        <v>64</v>
      </c>
      <c r="AG29" s="135" t="s">
        <v>64</v>
      </c>
      <c r="AH29" s="135" t="s">
        <v>65</v>
      </c>
      <c r="AI29" s="135" t="s">
        <v>65</v>
      </c>
      <c r="AJ29" s="135" t="s">
        <v>66</v>
      </c>
      <c r="AK29" s="135" t="s">
        <v>66</v>
      </c>
      <c r="AL29" s="135" t="s">
        <v>67</v>
      </c>
      <c r="AM29" s="135" t="s">
        <v>67</v>
      </c>
      <c r="AN29" s="135" t="s">
        <v>68</v>
      </c>
      <c r="AO29" s="135" t="s">
        <v>68</v>
      </c>
      <c r="AP29" s="135" t="s">
        <v>69</v>
      </c>
      <c r="AQ29" s="135" t="s">
        <v>69</v>
      </c>
      <c r="AR29" s="135" t="s">
        <v>70</v>
      </c>
      <c r="AS29" s="136"/>
      <c r="AT29" s="116"/>
      <c r="AU29" s="118"/>
    </row>
    <row r="30" spans="1:48" ht="15.75" customHeight="1" x14ac:dyDescent="0.2">
      <c r="A30" s="99"/>
      <c r="B30" s="5" t="str">
        <f>IF(C30&lt;&gt;"",COUNTA($C$7:C30),"")</f>
        <v/>
      </c>
      <c r="C30" s="9"/>
      <c r="D30" s="9"/>
      <c r="E30" s="9"/>
      <c r="F30" s="9"/>
      <c r="G30" s="9"/>
      <c r="H30" s="467"/>
      <c r="I30" s="467"/>
      <c r="J30" s="467"/>
      <c r="K30" s="467"/>
      <c r="L30" s="467"/>
      <c r="M30" s="467"/>
      <c r="N30" s="98"/>
      <c r="O30" s="99"/>
      <c r="P30" s="137" t="s">
        <v>71</v>
      </c>
      <c r="Q30" s="137" t="s">
        <v>72</v>
      </c>
      <c r="R30" s="137">
        <v>1</v>
      </c>
      <c r="S30" s="137">
        <f>$R$30*($Z$16+$AA$16+$AB$16+$AC$16+$AD$16+$AE$16+$AF$16+$AG$16+$AH$16+$AI$16)</f>
        <v>1023</v>
      </c>
      <c r="T30" s="104"/>
      <c r="U30" s="98"/>
      <c r="X30" s="458" t="s">
        <v>36</v>
      </c>
      <c r="Y30" s="496">
        <f>($S$63%*1)*(($S$10*$Q$10)/$C$7)</f>
        <v>0.18000000000000002</v>
      </c>
      <c r="Z30" s="497">
        <f>($S$61%*1)*(((($Y$30+$Y$32)/2)*($R$46%*(($C$7+$C$8)/2)))/(($R$46%*($C$7+$C$8))+$R$30+$R$31+$R$32+$R$34+0.4*($R$27)))</f>
        <v>6.7500000000000018E-2</v>
      </c>
      <c r="AA30" s="497">
        <f>($S$63%*1)*($S$61%*1)*(((($Y$30+$Y$32)/2)*($R$46%*(($C$7+$C$8)/2)))/$D$7)</f>
        <v>5.8320000000000011E-2</v>
      </c>
      <c r="AB30" s="494">
        <f>($S$61%*1)*(((($AA$30+$AA$32)/2)*($R$47%*(($D$7+$D$10)/2)))/(($R$47%*($D$7+$D$10))+$R$30+$R$31+$R$32+$R$34+0.4*($R$27)))</f>
        <v>2.1870000000000004E-2</v>
      </c>
      <c r="AC30" s="494">
        <f>($S$63%*1)*($S$61%*1)*(((($AA$30+$AA$32)/2)*($R$47%*(($D$7+$D$10)/2)))/$E$7)</f>
        <v>1.8895680000000005E-2</v>
      </c>
      <c r="AD30" s="488">
        <f>($S$61%*1)*(((($AC$30+$AC$32)/2)*($R$48%*(($E$7+$E$13)/2)))/(($R$48%*(($E$7+$E$13))+$R$30+$R$31+$R$32+$R$34+0.4*($R$27))))</f>
        <v>7.0858800000000019E-3</v>
      </c>
      <c r="AE30" s="488">
        <f>($S$63%*1)*($S$61%*1)*((((($AC$30+$AC$32)/2)*(($R$48%*(($E$7+$E$13))/2))/$F$7)))</f>
        <v>6.1222003200000017E-3</v>
      </c>
      <c r="AF30" s="469">
        <f>($S$61%*1)*(((($AE$30+$AE$32)/2)*($R$49%*(($F$7+$F$19)/2)))/(($R$49%*(($F$7+$F$19))+$R$30+$R$31+$R$32+$R$34+0.4*($R$27))))*100</f>
        <v>0.22958251200000004</v>
      </c>
      <c r="AG30" s="469">
        <f>($S$63%*1)*($S$61%*1)*(((($AE$30+$AE$32)/2)*(($R$49%*(($F$7+$F$19))/2))/$G$7))*1000</f>
        <v>1.9835929036800004</v>
      </c>
      <c r="AH30" s="470">
        <f>($S$61%*1)*(((($AG$30+$AG$32)/2)*($R$50%*(($G$7+$G$31)/2)))/(($R$50%*(($G$7+$G$31))+$R$30+$R$31+$R$32+$R$34+0.4*($R$27))))</f>
        <v>0.74384733888000021</v>
      </c>
      <c r="AI30" s="470">
        <f>($S$63%*1)*($S$61%*1)*(((($AG$30+$AG$32)/2)*(($R$50%*(($G$7+$G$31))/2))/$H$7))</f>
        <v>0.64268410079232019</v>
      </c>
      <c r="AJ30" s="471">
        <f>($S$61%*1)*(((($AI$30+$AI$32)/2)*($R$51%*(($H$7+$H$55)/2)))/(($R$51%*(($H$7+$H$55))+$R$30+$R$31+$R$32+$R$34+0.4*($R$27))))</f>
        <v>0.24100653779712009</v>
      </c>
      <c r="AK30" s="471">
        <f>($S$63%*1)*($S$61%*1)*(((($AI$30+$AI$32)/2)*(($R$51%*(($H$7+$H$55))/2))/$I$7))</f>
        <v>0.20822964865671176</v>
      </c>
      <c r="AL30" s="468">
        <f>($S$61%*1)*(((($AK$30+$AK$32)/2)*($R$52%*(($I$7+$I$103)/2)))/(($R$52%*(($I$7+$I$103))+$R$30+$R$31+$R$32+$R$34+0.4*($R$27))))</f>
        <v>7.8086118246266906E-2</v>
      </c>
      <c r="AM30" s="468">
        <f>($S$63%*1)*($S$61%*1)*(((($AK$30+$AK$32)/2)*(($R$52%*(($I$7+$I$103)/2))/$J$7)))</f>
        <v>6.7466406164774617E-2</v>
      </c>
      <c r="AN30" s="489">
        <f>($S$61%*1)*(((($AM$30+$AM$32)/2)*($R$53%*(($J$7+$J$199)/2)))/(($R$53%*(($J$7+$J$199))+$R$30+$R$31+$R$32+$R$34+0.4*($R$27))))</f>
        <v>2.5299902311790481E-2</v>
      </c>
      <c r="AO30" s="489">
        <f>($S$63%*1)*($S$61%*1)*(((($AM$30+$AM$32)/2)*(($R$53%*(($J$7+$J$199))/2))/$K$7))</f>
        <v>2.1859115597386979E-2</v>
      </c>
      <c r="AP30" s="490">
        <f>($S$61%*1)*(((($AO$30+$AO$32)/2)*($R$54%*(($K$7+$K$391)/2)))/(($R$54%*(($K$7+$K$391))+$R$30+$R$31+$R$32+$R$34+0.4*($R$27))))</f>
        <v>8.1971683490201178E-3</v>
      </c>
      <c r="AQ30" s="490">
        <f>($S$63%*1)*($S$61%*1)*((($AO$30+$AO$32)/2)*(($R$54%*(($K$7+$K$391))/2))/$L$7)</f>
        <v>7.0823534535533828E-3</v>
      </c>
      <c r="AR30" s="498">
        <f>($S$61%*1)*((($AQ$30+$AQ$32)/2)*(($R$55%*($L$7+$L$775))/2))/$M$7</f>
        <v>2.5496472432792183E-3</v>
      </c>
      <c r="AS30" s="23"/>
      <c r="AT30" s="116"/>
      <c r="AU30" s="118"/>
    </row>
    <row r="31" spans="1:48" ht="15.75" customHeight="1" x14ac:dyDescent="0.2">
      <c r="A31" s="115"/>
      <c r="B31" s="5">
        <f>IF(C31&lt;&gt;"",COUNTA($C$7:C31),"")</f>
        <v>17</v>
      </c>
      <c r="C31" s="6">
        <f>$Y$10</f>
        <v>50</v>
      </c>
      <c r="D31" s="475">
        <f>$R$46%*(C31+C32)+$Z$10</f>
        <v>50</v>
      </c>
      <c r="E31" s="476">
        <f>$R$47%*(D31+D34)+$AA$10</f>
        <v>50</v>
      </c>
      <c r="F31" s="477">
        <f>$R$48%*(E31+E37)+$AB$10</f>
        <v>50</v>
      </c>
      <c r="G31" s="513">
        <f>$R$49%*(F31+F43)+$AC$12</f>
        <v>50</v>
      </c>
      <c r="H31" s="467"/>
      <c r="I31" s="467"/>
      <c r="J31" s="467"/>
      <c r="K31" s="467"/>
      <c r="L31" s="467"/>
      <c r="M31" s="467"/>
      <c r="N31" s="98"/>
      <c r="O31" s="99"/>
      <c r="P31" s="121"/>
      <c r="Q31" s="137" t="s">
        <v>73</v>
      </c>
      <c r="R31" s="137">
        <v>2</v>
      </c>
      <c r="S31" s="137">
        <f>$R$31*($Z$16+$AA$16+$AB$16+$AC$16+$AD$16+$AE$16+$AF$16+$AG$16+$AH$16+$AI$16)</f>
        <v>2046</v>
      </c>
      <c r="T31" s="104"/>
      <c r="U31" s="98"/>
      <c r="X31" s="319"/>
      <c r="Y31" s="319"/>
      <c r="Z31" s="319"/>
      <c r="AA31" s="319"/>
      <c r="AB31" s="319"/>
      <c r="AC31" s="319"/>
      <c r="AD31" s="319"/>
      <c r="AE31" s="319"/>
      <c r="AF31" s="319"/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467"/>
      <c r="AS31" s="23"/>
      <c r="AT31" s="116"/>
      <c r="AU31" s="118"/>
    </row>
    <row r="32" spans="1:48" ht="15.75" customHeight="1" x14ac:dyDescent="0.2">
      <c r="A32" s="99"/>
      <c r="B32" s="5">
        <f>IF(C32&lt;&gt;"",COUNTA($C$7:C32),"")</f>
        <v>18</v>
      </c>
      <c r="C32" s="6">
        <f>$Y$12</f>
        <v>50</v>
      </c>
      <c r="D32" s="319"/>
      <c r="E32" s="467"/>
      <c r="F32" s="467"/>
      <c r="G32" s="467"/>
      <c r="H32" s="467"/>
      <c r="I32" s="467"/>
      <c r="J32" s="467"/>
      <c r="K32" s="467"/>
      <c r="L32" s="467"/>
      <c r="M32" s="467"/>
      <c r="N32" s="98"/>
      <c r="O32" s="99"/>
      <c r="P32" s="122"/>
      <c r="Q32" s="137" t="s">
        <v>213</v>
      </c>
      <c r="R32" s="137">
        <v>2</v>
      </c>
      <c r="S32" s="137">
        <f>R32*($Z$16+$AA$16+$AB$16+$AC$16+$AD$16+$AE$16+$AF$16+$AG$16+$AH$16+$AI$16)</f>
        <v>2046</v>
      </c>
      <c r="T32" s="104"/>
      <c r="U32" s="98"/>
      <c r="X32" s="458" t="s">
        <v>38</v>
      </c>
      <c r="Y32" s="496">
        <f>($S$63%*1)*(($S$10*$Q$11)/$C$8)</f>
        <v>0.18000000000000002</v>
      </c>
      <c r="Z32" s="497">
        <f>($S$61%*1)*(((($Y$30+$Y$32)/2)*($R$46%*(($C$10+$C$11)/2)))/(($R$46%*(($C$10+$C$11))+$R$30+$R$31+$R$32+$R$34+0.4*($R$27))))</f>
        <v>6.7500000000000018E-2</v>
      </c>
      <c r="AA32" s="497">
        <f>($S$63%*1)*($S$61%*1)*(((($Y$30+$Y$32)/2)*($R$46%*(($C$10+$C$11)/2)))/$D$10)</f>
        <v>5.8320000000000011E-2</v>
      </c>
      <c r="AB32" s="494">
        <f>($S$61%*1)*(((($AA$30+$AA$32)/2)*($R$47%*(($D$13+$D$16)/2)))/(($R$47%*($D$13+$D$16))+$R$30+$R$31+$R$32+$R$34+0.4*($R$27)))</f>
        <v>2.1870000000000004E-2</v>
      </c>
      <c r="AC32" s="494">
        <f>($S$63%*1)*($S$61%*1)*(((($AA$30+$AA$32)/2)*(($R$47%*(($D$13+$D$16))/2))/$E$13))</f>
        <v>1.8895680000000005E-2</v>
      </c>
      <c r="AD32" s="488">
        <f>($S$61%*1)*(((($AC$30+$AC$32)/2)*($R$48%*(($E$19+$E$25)/2)))/(($R$48%*(($E$19+$E$25))+$R$30+$R$31+$R$32+$R$34+0.4*($R$27))))</f>
        <v>7.0858800000000019E-3</v>
      </c>
      <c r="AE32" s="488">
        <f>($S$63%*1)*($S$61%*1)*(((($AC$30+$AC$32)/2)*(($R$48%*(($E$19+$E$25))/2)/$F$19)))</f>
        <v>6.1222003200000026E-3</v>
      </c>
      <c r="AF32" s="469">
        <f>($S$61%*1)*(((($AE$30+$AE$32)/2)*($R$49%*(($F$31+$F$43)/2)))/(($R$49%*(($F$31+$F$43))+$R$30+$R$31+$R$32+$R$34+0.4*($R$27))))*100</f>
        <v>0.22958251200000004</v>
      </c>
      <c r="AG32" s="469">
        <f>($S$63%*1)*($S$61%*1)*(((($AE$30+$AE$32)/2)*(($R$49%*(($F$31+$F$43))/2))/$G$31))*1000</f>
        <v>1.9835929036800004</v>
      </c>
      <c r="AH32" s="470">
        <f>($S$61%*1)*(((($AG$30+$AG$32)/2)*($R$50%*(($G$55+$G$79)/2)))/(($R$50%*(($G$55+$G$79))+$R$30+$R$31+$R$32+$R$34+0.4*($R$27))))</f>
        <v>0.74384733888000021</v>
      </c>
      <c r="AI32" s="470">
        <f>($S$63%*1)*($S$61%*1)*(((($AG$30+$AG$32)/2)*(($R$50%*(($G$55+$G$79))/2))/$H$55))</f>
        <v>0.64268410079232019</v>
      </c>
      <c r="AJ32" s="471">
        <f>($S$61%*1)*(((($AI$30+$AI$32)/2)*($R$51%*(($H$103+$H$151)/2)))/(($R$51%*(($H$103+$H$151))+$R$30+$R$31+$R$32+$R$34+0.4*($R$27))))</f>
        <v>0.24100653779712009</v>
      </c>
      <c r="AK32" s="471">
        <f>($S$63%*1)*($S$61%*1)*(((($AI$30+$AI$32)/2)*(($R$51%*($H$103+$H$151)/2))/$I$103))</f>
        <v>0.20822964865671176</v>
      </c>
      <c r="AL32" s="468">
        <f>($S$61%*1)*(((($AK$30+$AK$32)/2)*($R$52%*(($I$199+$I$295)/2)))/(($R$52%*(($I$199+$I$295))+$R$30+$R$31+$R$32+$R$34+0.4*($R$27))))</f>
        <v>7.8086118246266906E-2</v>
      </c>
      <c r="AM32" s="468">
        <f>($S$63%*1)*($S$61%*1)*(((($AK$30+$AK$32)/2)*(($R$52%*(($I$199+$I$295))/2))/$J$199))</f>
        <v>6.7466406164774617E-2</v>
      </c>
      <c r="AN32" s="489">
        <f>($S$61%*1)*(((($AM$30+$AM$32)/2)*($R$53%*(($J$391+$J$583)/2)))/(($R$53%*(($J$391+$J$583))+$R$30+$R$31+$R$32+$R$34+0.4*($R$27))))</f>
        <v>2.5299902311790481E-2</v>
      </c>
      <c r="AO32" s="489">
        <f>($S$63%*1)*($S$61%*1)*(((($AM$30+$AM$32)/2)*(($R$53%*(($J$391+$J$583))/2))/$K$391))</f>
        <v>2.1859115597386979E-2</v>
      </c>
      <c r="AP32" s="490">
        <f>($S$61%*1)*(((($AO$30+$AO$32)/2)*($R$54%*(($K$775+$K$1159)/2)))/(($R$54%*(($K$775+$K$1159))+$R$30+$R$31+$R$32+$R$34+0.4*($R$27))))</f>
        <v>8.1971683490201178E-3</v>
      </c>
      <c r="AQ32" s="490">
        <f>($S$63%*1)*($S$61%*1)*((($AO$30+$AO$32)/2)*(($R$54%*(($K$775+$K$1159))/2))/$L$775)</f>
        <v>7.0823534535533828E-3</v>
      </c>
      <c r="AR32" s="467"/>
      <c r="AS32" s="23"/>
      <c r="AT32" s="116"/>
      <c r="AU32" s="118"/>
    </row>
    <row r="33" spans="1:47" ht="15.75" customHeight="1" x14ac:dyDescent="0.2">
      <c r="A33" s="99"/>
      <c r="B33" s="5" t="str">
        <f>IF(C33&lt;&gt;"",COUNTA($C$7:C33),"")</f>
        <v/>
      </c>
      <c r="C33" s="9"/>
      <c r="D33" s="9"/>
      <c r="E33" s="467"/>
      <c r="F33" s="467"/>
      <c r="G33" s="467"/>
      <c r="H33" s="467"/>
      <c r="I33" s="467"/>
      <c r="J33" s="467"/>
      <c r="K33" s="467"/>
      <c r="L33" s="467"/>
      <c r="M33" s="467"/>
      <c r="N33" s="98"/>
      <c r="O33" s="99"/>
      <c r="P33" s="130"/>
      <c r="Q33" s="138"/>
      <c r="R33" s="138"/>
      <c r="S33" s="138"/>
      <c r="T33" s="139"/>
      <c r="U33" s="98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23"/>
      <c r="AT33" s="116"/>
      <c r="AU33" s="118"/>
    </row>
    <row r="34" spans="1:47" ht="15.75" customHeight="1" x14ac:dyDescent="0.2">
      <c r="A34" s="99"/>
      <c r="B34" s="5">
        <f>IF(C34&lt;&gt;"",COUNTA($C$7:C34),"")</f>
        <v>19</v>
      </c>
      <c r="C34" s="6">
        <f>$Y$10</f>
        <v>50</v>
      </c>
      <c r="D34" s="475">
        <f>$R$46%*(C34+C35)+$Z$12</f>
        <v>50</v>
      </c>
      <c r="E34" s="467"/>
      <c r="F34" s="467"/>
      <c r="G34" s="467"/>
      <c r="H34" s="467"/>
      <c r="I34" s="467"/>
      <c r="J34" s="467"/>
      <c r="K34" s="467"/>
      <c r="L34" s="467"/>
      <c r="M34" s="467"/>
      <c r="N34" s="98"/>
      <c r="O34" s="99"/>
      <c r="P34" s="140" t="s">
        <v>74</v>
      </c>
      <c r="Q34" s="140" t="s">
        <v>75</v>
      </c>
      <c r="R34" s="140">
        <v>1</v>
      </c>
      <c r="S34" s="140"/>
      <c r="T34" s="104"/>
      <c r="U34" s="98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2"/>
      <c r="AT34" s="116"/>
      <c r="AU34" s="118"/>
    </row>
    <row r="35" spans="1:47" ht="15.75" customHeight="1" x14ac:dyDescent="0.2">
      <c r="A35" s="99"/>
      <c r="B35" s="5">
        <f>IF(C35&lt;&gt;"",COUNTA($C$7:C35),"")</f>
        <v>20</v>
      </c>
      <c r="C35" s="6">
        <f>$Y$12</f>
        <v>50</v>
      </c>
      <c r="D35" s="319"/>
      <c r="E35" s="319"/>
      <c r="F35" s="467"/>
      <c r="G35" s="467"/>
      <c r="H35" s="467"/>
      <c r="I35" s="467"/>
      <c r="J35" s="467"/>
      <c r="K35" s="467"/>
      <c r="L35" s="467"/>
      <c r="M35" s="467"/>
      <c r="N35" s="98"/>
      <c r="O35" s="99"/>
      <c r="P35" s="143"/>
      <c r="Q35" s="138"/>
      <c r="R35" s="138"/>
      <c r="S35" s="138"/>
      <c r="T35" s="139"/>
      <c r="U35" s="98"/>
      <c r="AA35" s="144"/>
      <c r="AT35" s="116"/>
      <c r="AU35" s="118"/>
    </row>
    <row r="36" spans="1:47" ht="15.75" customHeight="1" x14ac:dyDescent="0.2">
      <c r="A36" s="99"/>
      <c r="B36" s="5" t="str">
        <f>IF(C36&lt;&gt;"",COUNTA($C$7:C36),"")</f>
        <v/>
      </c>
      <c r="C36" s="9"/>
      <c r="D36" s="9"/>
      <c r="E36" s="9"/>
      <c r="F36" s="467"/>
      <c r="G36" s="467"/>
      <c r="H36" s="467"/>
      <c r="I36" s="467"/>
      <c r="J36" s="467"/>
      <c r="K36" s="467"/>
      <c r="L36" s="467"/>
      <c r="M36" s="467"/>
      <c r="N36" s="98"/>
      <c r="O36" s="99"/>
      <c r="P36" s="145" t="s">
        <v>76</v>
      </c>
      <c r="Q36" s="145" t="s">
        <v>77</v>
      </c>
      <c r="R36" s="145">
        <v>50</v>
      </c>
      <c r="S36" s="145"/>
      <c r="T36" s="104"/>
      <c r="U36" s="98"/>
      <c r="AT36" s="116"/>
      <c r="AU36" s="118"/>
    </row>
    <row r="37" spans="1:47" ht="15.75" customHeight="1" x14ac:dyDescent="0.2">
      <c r="A37" s="99"/>
      <c r="B37" s="5">
        <f>IF(C37&lt;&gt;"",COUNTA($C$7:C37),"")</f>
        <v>21</v>
      </c>
      <c r="C37" s="6">
        <f>$Y$10</f>
        <v>50</v>
      </c>
      <c r="D37" s="475">
        <f>$R$46%*(C37+C38)+$Z$10</f>
        <v>50</v>
      </c>
      <c r="E37" s="476">
        <f>$R$47%*(D37+D40)+$AA$12</f>
        <v>50</v>
      </c>
      <c r="F37" s="467"/>
      <c r="G37" s="467"/>
      <c r="H37" s="467"/>
      <c r="I37" s="467"/>
      <c r="J37" s="467"/>
      <c r="K37" s="467"/>
      <c r="L37" s="467"/>
      <c r="M37" s="467"/>
      <c r="N37" s="98"/>
      <c r="O37" s="99"/>
      <c r="U37" s="98"/>
      <c r="W37" s="146"/>
      <c r="Y37" s="326" t="s">
        <v>78</v>
      </c>
      <c r="Z37" s="327"/>
      <c r="AA37" s="327"/>
      <c r="AB37" s="327"/>
      <c r="AC37" s="327"/>
      <c r="AD37" s="327"/>
      <c r="AE37" s="328"/>
      <c r="AS37" s="123"/>
      <c r="AT37" s="116"/>
      <c r="AU37" s="118"/>
    </row>
    <row r="38" spans="1:47" ht="15.75" customHeight="1" x14ac:dyDescent="0.2">
      <c r="A38" s="99"/>
      <c r="B38" s="5">
        <f>IF(C38&lt;&gt;"",COUNTA($C$7:C38),"")</f>
        <v>22</v>
      </c>
      <c r="C38" s="6">
        <f>$Y$12</f>
        <v>50</v>
      </c>
      <c r="D38" s="319"/>
      <c r="E38" s="467"/>
      <c r="F38" s="467"/>
      <c r="G38" s="467"/>
      <c r="H38" s="467"/>
      <c r="I38" s="467"/>
      <c r="J38" s="467"/>
      <c r="K38" s="467"/>
      <c r="L38" s="467"/>
      <c r="M38" s="467"/>
      <c r="O38" s="147"/>
      <c r="P38" s="106"/>
      <c r="Q38" s="106"/>
      <c r="R38" s="106"/>
      <c r="S38" s="106"/>
      <c r="T38" s="106"/>
      <c r="U38" s="148"/>
      <c r="W38" s="146"/>
      <c r="AS38" s="123"/>
      <c r="AT38" s="116"/>
      <c r="AU38" s="118"/>
    </row>
    <row r="39" spans="1:47" ht="15.75" customHeight="1" x14ac:dyDescent="0.2">
      <c r="A39" s="99"/>
      <c r="B39" s="5" t="str">
        <f>IF(C39&lt;&gt;"",COUNTA($C$7:C39),"")</f>
        <v/>
      </c>
      <c r="C39" s="9"/>
      <c r="D39" s="9"/>
      <c r="E39" s="467"/>
      <c r="F39" s="467"/>
      <c r="G39" s="467"/>
      <c r="H39" s="467"/>
      <c r="I39" s="467"/>
      <c r="J39" s="467"/>
      <c r="K39" s="467"/>
      <c r="L39" s="467"/>
      <c r="M39" s="467"/>
      <c r="N39" s="98"/>
      <c r="O39" s="99"/>
      <c r="U39" s="98"/>
      <c r="W39" s="146"/>
      <c r="Y39" s="124" t="s">
        <v>57</v>
      </c>
      <c r="Z39" s="124" t="s">
        <v>58</v>
      </c>
      <c r="AA39" s="124" t="s">
        <v>57</v>
      </c>
      <c r="AB39" s="124" t="s">
        <v>58</v>
      </c>
      <c r="AC39" s="124" t="s">
        <v>57</v>
      </c>
      <c r="AD39" s="124" t="s">
        <v>58</v>
      </c>
      <c r="AE39" s="124" t="s">
        <v>57</v>
      </c>
      <c r="AF39" s="124" t="s">
        <v>58</v>
      </c>
      <c r="AG39" s="124" t="s">
        <v>57</v>
      </c>
      <c r="AH39" s="124" t="s">
        <v>58</v>
      </c>
      <c r="AI39" s="124" t="s">
        <v>57</v>
      </c>
      <c r="AJ39" s="124" t="s">
        <v>58</v>
      </c>
      <c r="AK39" s="124" t="s">
        <v>57</v>
      </c>
      <c r="AL39" s="124" t="s">
        <v>58</v>
      </c>
      <c r="AM39" s="124" t="s">
        <v>57</v>
      </c>
      <c r="AN39" s="124" t="s">
        <v>58</v>
      </c>
      <c r="AO39" s="124" t="s">
        <v>57</v>
      </c>
      <c r="AP39" s="124" t="s">
        <v>58</v>
      </c>
      <c r="AQ39" s="124" t="s">
        <v>57</v>
      </c>
      <c r="AR39" s="124" t="s">
        <v>58</v>
      </c>
      <c r="AS39" s="125"/>
      <c r="AT39" s="116"/>
      <c r="AU39" s="118"/>
    </row>
    <row r="40" spans="1:47" ht="15.75" customHeight="1" thickBot="1" x14ac:dyDescent="0.25">
      <c r="A40" s="99"/>
      <c r="B40" s="5">
        <f>IF(C40&lt;&gt;"",COUNTA($C$7:C40),"")</f>
        <v>23</v>
      </c>
      <c r="C40" s="6">
        <f>$Y$10</f>
        <v>50</v>
      </c>
      <c r="D40" s="475">
        <f>$R$46%*(C40+C41)+$Z$12</f>
        <v>50</v>
      </c>
      <c r="E40" s="467"/>
      <c r="F40" s="467"/>
      <c r="G40" s="467"/>
      <c r="H40" s="467"/>
      <c r="I40" s="467"/>
      <c r="J40" s="467"/>
      <c r="K40" s="467"/>
      <c r="L40" s="467"/>
      <c r="M40" s="467"/>
      <c r="N40" s="98"/>
      <c r="O40" s="99"/>
      <c r="U40" s="98"/>
      <c r="W40" s="146"/>
      <c r="X40" s="103" t="s">
        <v>59</v>
      </c>
      <c r="Y40" s="457" t="s">
        <v>3</v>
      </c>
      <c r="Z40" s="328"/>
      <c r="AA40" s="457" t="s">
        <v>4</v>
      </c>
      <c r="AB40" s="328"/>
      <c r="AC40" s="457" t="s">
        <v>5</v>
      </c>
      <c r="AD40" s="328"/>
      <c r="AE40" s="457" t="s">
        <v>6</v>
      </c>
      <c r="AF40" s="328"/>
      <c r="AG40" s="457" t="s">
        <v>7</v>
      </c>
      <c r="AH40" s="328"/>
      <c r="AI40" s="457" t="s">
        <v>8</v>
      </c>
      <c r="AJ40" s="328"/>
      <c r="AK40" s="457" t="s">
        <v>9</v>
      </c>
      <c r="AL40" s="328"/>
      <c r="AM40" s="457" t="s">
        <v>10</v>
      </c>
      <c r="AN40" s="328"/>
      <c r="AO40" s="457" t="s">
        <v>11</v>
      </c>
      <c r="AP40" s="328"/>
      <c r="AQ40" s="457" t="s">
        <v>12</v>
      </c>
      <c r="AR40" s="328"/>
      <c r="AS40" s="129"/>
      <c r="AT40" s="116"/>
      <c r="AU40" s="118"/>
    </row>
    <row r="41" spans="1:47" ht="16.5" customHeight="1" x14ac:dyDescent="0.2">
      <c r="A41" s="99"/>
      <c r="B41" s="5">
        <f>IF(C41&lt;&gt;"",COUNTA($C$7:C41),"")</f>
        <v>24</v>
      </c>
      <c r="C41" s="6">
        <f>$Y$12</f>
        <v>50</v>
      </c>
      <c r="D41" s="319"/>
      <c r="E41" s="319"/>
      <c r="F41" s="319"/>
      <c r="G41" s="467"/>
      <c r="H41" s="467"/>
      <c r="I41" s="467"/>
      <c r="J41" s="467"/>
      <c r="K41" s="467"/>
      <c r="L41" s="467"/>
      <c r="M41" s="467"/>
      <c r="N41" s="98"/>
      <c r="O41" s="99"/>
      <c r="Q41" s="560" t="s">
        <v>79</v>
      </c>
      <c r="R41" s="561"/>
      <c r="S41" s="561"/>
      <c r="T41" s="562"/>
      <c r="U41" s="98"/>
      <c r="W41" s="146"/>
      <c r="X41" s="104"/>
      <c r="Y41" s="133" t="s">
        <v>80</v>
      </c>
      <c r="Z41" s="133" t="s">
        <v>81</v>
      </c>
      <c r="AA41" s="133" t="s">
        <v>81</v>
      </c>
      <c r="AB41" s="133" t="s">
        <v>82</v>
      </c>
      <c r="AC41" s="133" t="s">
        <v>82</v>
      </c>
      <c r="AD41" s="133" t="s">
        <v>83</v>
      </c>
      <c r="AE41" s="133" t="s">
        <v>83</v>
      </c>
      <c r="AF41" s="135" t="s">
        <v>84</v>
      </c>
      <c r="AG41" s="135" t="s">
        <v>84</v>
      </c>
      <c r="AH41" s="135" t="s">
        <v>85</v>
      </c>
      <c r="AI41" s="135" t="s">
        <v>85</v>
      </c>
      <c r="AJ41" s="135" t="s">
        <v>86</v>
      </c>
      <c r="AK41" s="135" t="s">
        <v>86</v>
      </c>
      <c r="AL41" s="135" t="s">
        <v>87</v>
      </c>
      <c r="AM41" s="135" t="s">
        <v>87</v>
      </c>
      <c r="AN41" s="135" t="s">
        <v>88</v>
      </c>
      <c r="AO41" s="135" t="s">
        <v>88</v>
      </c>
      <c r="AP41" s="135" t="s">
        <v>89</v>
      </c>
      <c r="AQ41" s="135" t="s">
        <v>89</v>
      </c>
      <c r="AR41" s="135" t="s">
        <v>90</v>
      </c>
      <c r="AS41" s="136"/>
      <c r="AT41" s="116"/>
      <c r="AU41" s="118"/>
    </row>
    <row r="42" spans="1:47" ht="15.75" customHeight="1" thickBot="1" x14ac:dyDescent="0.25">
      <c r="A42" s="99"/>
      <c r="B42" s="5" t="str">
        <f>IF(C42&lt;&gt;"",COUNTA($C$7:C42),"")</f>
        <v/>
      </c>
      <c r="C42" s="9"/>
      <c r="D42" s="9"/>
      <c r="E42" s="9"/>
      <c r="F42" s="9"/>
      <c r="G42" s="467"/>
      <c r="H42" s="467"/>
      <c r="I42" s="467"/>
      <c r="J42" s="467"/>
      <c r="K42" s="467"/>
      <c r="L42" s="467"/>
      <c r="M42" s="467"/>
      <c r="N42" s="98"/>
      <c r="O42" s="99"/>
      <c r="Q42" s="563"/>
      <c r="R42" s="564"/>
      <c r="S42" s="564"/>
      <c r="T42" s="565"/>
      <c r="U42" s="98"/>
      <c r="W42" s="146"/>
      <c r="X42" s="458" t="s">
        <v>36</v>
      </c>
      <c r="Y42" s="491">
        <f>$Y$30*$C$7</f>
        <v>9.0000000000000018</v>
      </c>
      <c r="Z42" s="492">
        <f>$Z$30*(($R$46%*($C$7+$C$8))+$R$30+$R$31+$R$32+$R$34+0.4*($R$27))</f>
        <v>3.2400000000000011</v>
      </c>
      <c r="AA42" s="492">
        <f>$AA$30*$D$7</f>
        <v>2.9160000000000004</v>
      </c>
      <c r="AB42" s="500">
        <f>$AB$30*(($R$47%*($D$7+$D$10))+$R$30+$R$31+$R$32+$R$34+0.4*($R$27))</f>
        <v>1.0497600000000002</v>
      </c>
      <c r="AC42" s="500">
        <f>$AC$30*$E$7</f>
        <v>0.94478400000000029</v>
      </c>
      <c r="AD42" s="501">
        <f>$AD$30*(($R$48%*(($E$7+$E$13))+$R$30+$R$31+$R$32+$R$34+0.4*($R$27)))</f>
        <v>0.34012224000000008</v>
      </c>
      <c r="AE42" s="501">
        <f>AE30*$F$7</f>
        <v>0.3061100160000001</v>
      </c>
      <c r="AF42" s="502">
        <f>AF30*(($R$49%*(($F$7+$F$19))+$R$30+$R$31+$R$32+$R$34+0.4*($R$27)))</f>
        <v>11.019960576000003</v>
      </c>
      <c r="AG42" s="502">
        <f>$AG$30*$G$7</f>
        <v>99.179645184000023</v>
      </c>
      <c r="AH42" s="505">
        <f>$AH$30*(($R$50%*(($G$7+$G$31))+$R$30+$R$31+$R$32+$R$34+0.4*($R$27)))</f>
        <v>35.70467226624001</v>
      </c>
      <c r="AI42" s="505">
        <f>$AI$30*$H$7</f>
        <v>32.134205039616006</v>
      </c>
      <c r="AJ42" s="506">
        <f>$AJ$30*(($R$51%*(($H$7+$H$55))+$R$30+$R$31+$R$32+$R$34+0.4*($R$27)))</f>
        <v>11.568313814261764</v>
      </c>
      <c r="AK42" s="506">
        <f>$AK$30*$J$7</f>
        <v>10.411482432835587</v>
      </c>
      <c r="AL42" s="451">
        <f>$AL$30*(($R$52%*(($I$7+$I$103))+$R$30+$R$31+$R$32+$R$34+0.4*($R$27)))</f>
        <v>3.7481336758208115</v>
      </c>
      <c r="AM42" s="451">
        <f>$AM$30*$J$7</f>
        <v>3.3733203082387311</v>
      </c>
      <c r="AN42" s="472">
        <f>$AN$30*(($R$53%*(($J$7+$J$199))+$R$30+$R$31+$R$32+$R$34+0.4*($R$27)))</f>
        <v>1.2143953109659431</v>
      </c>
      <c r="AO42" s="472">
        <f>$AO$30*$K$7</f>
        <v>1.092955779869349</v>
      </c>
      <c r="AP42" s="450">
        <f>$AP$30*(($R$54%*(($K$7+$K$391))+$R$30+$R$31+$R$32+$R$34+0.4*($R$27)))</f>
        <v>0.39346408075296568</v>
      </c>
      <c r="AQ42" s="450">
        <f>$AQ$30*$L$7</f>
        <v>0.35411767267766914</v>
      </c>
      <c r="AR42" s="499">
        <f>$AR$30*$M$7</f>
        <v>0.12748236216396092</v>
      </c>
      <c r="AS42" s="24"/>
      <c r="AT42" s="116"/>
      <c r="AU42" s="118"/>
    </row>
    <row r="43" spans="1:47" ht="15.75" customHeight="1" x14ac:dyDescent="0.2">
      <c r="A43" s="115"/>
      <c r="B43" s="5">
        <f>IF(C43&lt;&gt;"",COUNTA($C$7:C43),"")</f>
        <v>25</v>
      </c>
      <c r="C43" s="6">
        <f>$Y$10</f>
        <v>50</v>
      </c>
      <c r="D43" s="475">
        <f>$R$46%*(C43+C44)+$Z$10</f>
        <v>50</v>
      </c>
      <c r="E43" s="476">
        <f>$R$47%*(D43+D46)+$AA$10</f>
        <v>50</v>
      </c>
      <c r="F43" s="477">
        <f>$R$48%*(E43+E49)+$AB$12</f>
        <v>50</v>
      </c>
      <c r="G43" s="467"/>
      <c r="H43" s="467"/>
      <c r="I43" s="467"/>
      <c r="J43" s="467"/>
      <c r="K43" s="467"/>
      <c r="L43" s="467"/>
      <c r="M43" s="467"/>
      <c r="N43" s="98"/>
      <c r="O43" s="99"/>
      <c r="U43" s="98"/>
      <c r="W43" s="146"/>
      <c r="X43" s="319"/>
      <c r="Y43" s="319"/>
      <c r="Z43" s="319"/>
      <c r="AA43" s="319"/>
      <c r="AB43" s="319"/>
      <c r="AC43" s="319"/>
      <c r="AD43" s="319"/>
      <c r="AE43" s="319"/>
      <c r="AF43" s="504"/>
      <c r="AG43" s="319"/>
      <c r="AH43" s="319"/>
      <c r="AI43" s="319"/>
      <c r="AJ43" s="319"/>
      <c r="AK43" s="319"/>
      <c r="AL43" s="319"/>
      <c r="AM43" s="319"/>
      <c r="AN43" s="319"/>
      <c r="AO43" s="319"/>
      <c r="AP43" s="319"/>
      <c r="AQ43" s="319"/>
      <c r="AR43" s="467"/>
      <c r="AS43" s="24"/>
      <c r="AT43" s="116"/>
      <c r="AU43" s="118"/>
    </row>
    <row r="44" spans="1:47" ht="15.75" customHeight="1" x14ac:dyDescent="0.2">
      <c r="A44" s="99"/>
      <c r="B44" s="5">
        <f>IF(C44&lt;&gt;"",COUNTA($C$7:C44),"")</f>
        <v>26</v>
      </c>
      <c r="C44" s="6">
        <f>$Y$12</f>
        <v>50</v>
      </c>
      <c r="D44" s="319"/>
      <c r="E44" s="467"/>
      <c r="F44" s="467"/>
      <c r="G44" s="467"/>
      <c r="H44" s="467"/>
      <c r="I44" s="467"/>
      <c r="J44" s="467"/>
      <c r="K44" s="467"/>
      <c r="L44" s="467"/>
      <c r="M44" s="467"/>
      <c r="N44" s="98"/>
      <c r="O44" s="99"/>
      <c r="Q44" s="149" t="s">
        <v>91</v>
      </c>
      <c r="R44" s="150" t="s">
        <v>92</v>
      </c>
      <c r="S44" s="266" t="s">
        <v>211</v>
      </c>
      <c r="T44" s="266"/>
      <c r="U44" s="98"/>
      <c r="W44" s="146"/>
      <c r="X44" s="458" t="s">
        <v>38</v>
      </c>
      <c r="Y44" s="491">
        <f>$Y$32*$C$8</f>
        <v>9.0000000000000018</v>
      </c>
      <c r="Z44" s="492">
        <f>$Z$32*(($R$46%*(($C$10+$C$11))+$R$30+$R$31+$R$32+$R$34+0.4*($R$27)))</f>
        <v>3.2400000000000011</v>
      </c>
      <c r="AA44" s="492">
        <f>$AA$32*$D$10</f>
        <v>2.9160000000000004</v>
      </c>
      <c r="AB44" s="500">
        <f>$AB$32*(($R$47%*($D$13+$D$16))+$R$30+$R$31+$R$32+$R$34+0.4*($R$27))</f>
        <v>1.0497600000000002</v>
      </c>
      <c r="AC44" s="500">
        <f>$AC$32*$E$13</f>
        <v>0.94478400000000029</v>
      </c>
      <c r="AD44" s="501">
        <f>$AD$32*(($R$48%*(($E$19+$E$25))+$R$30+$R$31+$R$32+$R$34+0.4*($R$27)))</f>
        <v>0.34012224000000008</v>
      </c>
      <c r="AE44" s="501">
        <f>$AE$32*$F$19</f>
        <v>0.30611001600000015</v>
      </c>
      <c r="AF44" s="502">
        <f>$AF$32*(($R$49%*(($F$31+$F$43))+$R$30+$R$31+$R$32+$R$34+0.4*($R$27)))</f>
        <v>11.019960576000003</v>
      </c>
      <c r="AG44" s="502">
        <f>$AG$32*$G$31</f>
        <v>99.179645184000023</v>
      </c>
      <c r="AH44" s="505">
        <f>$AH$32*(($R$50%*(($G$55+$G$79))+$R$30+$R$31+$R$32+$R$34+0.4*($R$27)))</f>
        <v>35.70467226624001</v>
      </c>
      <c r="AI44" s="505">
        <f>$AI$32*$H$55</f>
        <v>32.134205039616006</v>
      </c>
      <c r="AJ44" s="506">
        <f>$AJ$32*(($R$51%*(($H$103+$H$151))+$R$30+$R$31+$R$32+$R$34+0.4*($R$27)))</f>
        <v>11.568313814261764</v>
      </c>
      <c r="AK44" s="506">
        <f>$AK$32*$I$103</f>
        <v>10.411482432835587</v>
      </c>
      <c r="AL44" s="451">
        <f>$AL$32*(($R$52%*(($I$199+$I$295))+$R$30+$R$31+$R$32+$R$34+0.4*($R$27)))</f>
        <v>3.7481336758208115</v>
      </c>
      <c r="AM44" s="451">
        <f>$AM$32*$J$199</f>
        <v>3.3733203082387311</v>
      </c>
      <c r="AN44" s="472">
        <f>$AN$32*(($R$53%*(($J$391+$J$583))+$R$30+$R$31+$R$32+$R$34+0.4*($R$27)))</f>
        <v>1.2143953109659431</v>
      </c>
      <c r="AO44" s="472">
        <f>$AO$32*$K$391</f>
        <v>1.092955779869349</v>
      </c>
      <c r="AP44" s="450">
        <f>$AP$32*(($R$54%*(($K$775+$K$1159))+$R$30+$R$31+$R$32+$R$34+0.4*($R$27)))</f>
        <v>0.39346408075296568</v>
      </c>
      <c r="AQ44" s="450">
        <f>$AQ$32*$L$775</f>
        <v>0.35411767267766914</v>
      </c>
      <c r="AR44" s="467"/>
      <c r="AS44" s="24"/>
      <c r="AT44" s="116"/>
      <c r="AU44" s="118"/>
    </row>
    <row r="45" spans="1:47" ht="15.75" customHeight="1" x14ac:dyDescent="0.2">
      <c r="A45" s="99"/>
      <c r="B45" s="5" t="str">
        <f>IF(C45&lt;&gt;"",COUNTA($C$7:C45),"")</f>
        <v/>
      </c>
      <c r="C45" s="9"/>
      <c r="D45" s="9"/>
      <c r="E45" s="467"/>
      <c r="F45" s="467"/>
      <c r="G45" s="467"/>
      <c r="H45" s="467"/>
      <c r="I45" s="467"/>
      <c r="J45" s="467"/>
      <c r="K45" s="467"/>
      <c r="L45" s="467"/>
      <c r="M45" s="467"/>
      <c r="N45" s="98"/>
      <c r="O45" s="99"/>
      <c r="Q45" s="149"/>
      <c r="R45" s="151"/>
      <c r="S45" s="265"/>
      <c r="T45" s="116"/>
      <c r="U45" s="98"/>
      <c r="W45" s="146"/>
      <c r="X45" s="319"/>
      <c r="Y45" s="319"/>
      <c r="Z45" s="319"/>
      <c r="AA45" s="319"/>
      <c r="AB45" s="319"/>
      <c r="AC45" s="319"/>
      <c r="AD45" s="319"/>
      <c r="AE45" s="319"/>
      <c r="AF45" s="319"/>
      <c r="AG45" s="319"/>
      <c r="AH45" s="319"/>
      <c r="AI45" s="319"/>
      <c r="AJ45" s="319"/>
      <c r="AK45" s="319"/>
      <c r="AL45" s="319"/>
      <c r="AM45" s="319"/>
      <c r="AN45" s="319"/>
      <c r="AO45" s="319"/>
      <c r="AP45" s="319"/>
      <c r="AQ45" s="319"/>
      <c r="AR45" s="319"/>
      <c r="AS45" s="24"/>
      <c r="AT45" s="116"/>
      <c r="AU45" s="118"/>
    </row>
    <row r="46" spans="1:47" ht="15.75" customHeight="1" x14ac:dyDescent="0.2">
      <c r="A46" s="99"/>
      <c r="B46" s="5">
        <f>IF(C46&lt;&gt;"",COUNTA($C$7:C46),"")</f>
        <v>27</v>
      </c>
      <c r="C46" s="6">
        <f>$Y$10</f>
        <v>50</v>
      </c>
      <c r="D46" s="475">
        <f>$R$46%*(C46+C47)+$Z$12</f>
        <v>50</v>
      </c>
      <c r="E46" s="467"/>
      <c r="F46" s="467"/>
      <c r="G46" s="467"/>
      <c r="H46" s="467"/>
      <c r="I46" s="467"/>
      <c r="J46" s="467"/>
      <c r="K46" s="467"/>
      <c r="L46" s="467"/>
      <c r="M46" s="467"/>
      <c r="N46" s="98"/>
      <c r="O46" s="99"/>
      <c r="Q46" s="149" t="s">
        <v>16</v>
      </c>
      <c r="R46" s="151">
        <v>40</v>
      </c>
      <c r="S46" s="152">
        <f>$R$46%*(($C$7+$C$8)/2)</f>
        <v>20</v>
      </c>
      <c r="U46" s="98"/>
      <c r="W46" s="146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2"/>
      <c r="AT46" s="116"/>
      <c r="AU46" s="118"/>
    </row>
    <row r="47" spans="1:47" ht="15.75" customHeight="1" x14ac:dyDescent="0.2">
      <c r="A47" s="99"/>
      <c r="B47" s="5">
        <f>IF(C47&lt;&gt;"",COUNTA($C$7:C47),"")</f>
        <v>28</v>
      </c>
      <c r="C47" s="6">
        <f>$Y$12</f>
        <v>50</v>
      </c>
      <c r="D47" s="319"/>
      <c r="E47" s="319"/>
      <c r="F47" s="467"/>
      <c r="G47" s="467"/>
      <c r="H47" s="467"/>
      <c r="I47" s="467"/>
      <c r="J47" s="467"/>
      <c r="K47" s="467"/>
      <c r="L47" s="467"/>
      <c r="M47" s="467"/>
      <c r="N47" s="98"/>
      <c r="O47" s="99"/>
      <c r="Q47" s="149" t="s">
        <v>17</v>
      </c>
      <c r="R47" s="151">
        <v>40</v>
      </c>
      <c r="S47" s="152">
        <f>$R$47%*(($D$7+$D$10)/2)</f>
        <v>20</v>
      </c>
      <c r="U47" s="98"/>
      <c r="W47" s="146"/>
      <c r="AT47" s="116"/>
      <c r="AU47" s="118"/>
    </row>
    <row r="48" spans="1:47" ht="15.75" customHeight="1" x14ac:dyDescent="0.2">
      <c r="A48" s="99"/>
      <c r="B48" s="5" t="str">
        <f>IF(C48&lt;&gt;"",COUNTA($C$7:C48),"")</f>
        <v/>
      </c>
      <c r="C48" s="9"/>
      <c r="D48" s="9"/>
      <c r="E48" s="9"/>
      <c r="F48" s="467"/>
      <c r="G48" s="467"/>
      <c r="H48" s="467"/>
      <c r="I48" s="467"/>
      <c r="J48" s="467"/>
      <c r="K48" s="467"/>
      <c r="L48" s="467"/>
      <c r="M48" s="467"/>
      <c r="N48" s="98"/>
      <c r="O48" s="99"/>
      <c r="Q48" s="149" t="s">
        <v>18</v>
      </c>
      <c r="R48" s="151">
        <v>40</v>
      </c>
      <c r="S48" s="152"/>
      <c r="U48" s="98"/>
      <c r="W48" s="146"/>
      <c r="AT48" s="116"/>
      <c r="AU48" s="118"/>
    </row>
    <row r="49" spans="1:47" ht="15.75" customHeight="1" x14ac:dyDescent="0.2">
      <c r="A49" s="99"/>
      <c r="B49" s="5">
        <f>IF(C49&lt;&gt;"",COUNTA($C$7:C49),"")</f>
        <v>29</v>
      </c>
      <c r="C49" s="6">
        <f>$Y$10</f>
        <v>50</v>
      </c>
      <c r="D49" s="475">
        <f>$R$46%*(C49+C50)+$Z$10</f>
        <v>50</v>
      </c>
      <c r="E49" s="476">
        <f>$R$47%*(D49+D52)+$AA$12</f>
        <v>50</v>
      </c>
      <c r="F49" s="467"/>
      <c r="G49" s="467"/>
      <c r="H49" s="467"/>
      <c r="I49" s="467"/>
      <c r="J49" s="467"/>
      <c r="K49" s="467"/>
      <c r="L49" s="467"/>
      <c r="M49" s="467"/>
      <c r="N49" s="98"/>
      <c r="O49" s="99"/>
      <c r="Q49" s="149" t="s">
        <v>19</v>
      </c>
      <c r="R49" s="151">
        <v>40</v>
      </c>
      <c r="S49" s="152"/>
      <c r="U49" s="98"/>
      <c r="W49" s="146"/>
      <c r="Y49" s="326" t="s">
        <v>93</v>
      </c>
      <c r="Z49" s="327"/>
      <c r="AA49" s="327"/>
      <c r="AB49" s="327"/>
      <c r="AC49" s="327"/>
      <c r="AD49" s="327"/>
      <c r="AE49" s="328"/>
      <c r="AS49" s="123"/>
      <c r="AT49" s="116"/>
      <c r="AU49" s="118"/>
    </row>
    <row r="50" spans="1:47" ht="15.75" customHeight="1" x14ac:dyDescent="0.2">
      <c r="A50" s="99"/>
      <c r="B50" s="5">
        <f>IF(C50&lt;&gt;"",COUNTA($C$7:C50),"")</f>
        <v>30</v>
      </c>
      <c r="C50" s="6">
        <f>$Y$12</f>
        <v>50</v>
      </c>
      <c r="D50" s="319"/>
      <c r="E50" s="467"/>
      <c r="F50" s="467"/>
      <c r="G50" s="467"/>
      <c r="H50" s="467"/>
      <c r="I50" s="467"/>
      <c r="J50" s="467"/>
      <c r="K50" s="467"/>
      <c r="L50" s="467"/>
      <c r="M50" s="467"/>
      <c r="N50" s="98"/>
      <c r="O50" s="99"/>
      <c r="Q50" s="149" t="s">
        <v>20</v>
      </c>
      <c r="R50" s="151">
        <v>40</v>
      </c>
      <c r="S50" s="152"/>
      <c r="U50" s="98"/>
      <c r="W50" s="146"/>
      <c r="AS50" s="123"/>
      <c r="AT50" s="116"/>
      <c r="AU50" s="118"/>
    </row>
    <row r="51" spans="1:47" ht="15.75" customHeight="1" x14ac:dyDescent="0.2">
      <c r="A51" s="99"/>
      <c r="B51" s="5" t="str">
        <f>IF(C51&lt;&gt;"",COUNTA($C$7:C51),"")</f>
        <v/>
      </c>
      <c r="C51" s="9"/>
      <c r="D51" s="9"/>
      <c r="E51" s="467"/>
      <c r="F51" s="467"/>
      <c r="G51" s="467"/>
      <c r="H51" s="467"/>
      <c r="I51" s="467"/>
      <c r="J51" s="467"/>
      <c r="K51" s="467"/>
      <c r="L51" s="467"/>
      <c r="M51" s="467"/>
      <c r="N51" s="98"/>
      <c r="O51" s="99"/>
      <c r="Q51" s="149" t="s">
        <v>21</v>
      </c>
      <c r="R51" s="151">
        <v>40</v>
      </c>
      <c r="S51" s="152"/>
      <c r="U51" s="98"/>
      <c r="W51" s="146"/>
      <c r="Y51" s="124" t="s">
        <v>57</v>
      </c>
      <c r="Z51" s="124" t="s">
        <v>58</v>
      </c>
      <c r="AA51" s="124" t="s">
        <v>57</v>
      </c>
      <c r="AB51" s="124" t="s">
        <v>58</v>
      </c>
      <c r="AC51" s="124" t="s">
        <v>57</v>
      </c>
      <c r="AD51" s="124" t="s">
        <v>58</v>
      </c>
      <c r="AE51" s="124" t="s">
        <v>57</v>
      </c>
      <c r="AF51" s="124" t="s">
        <v>58</v>
      </c>
      <c r="AG51" s="124" t="s">
        <v>57</v>
      </c>
      <c r="AH51" s="124" t="s">
        <v>58</v>
      </c>
      <c r="AI51" s="124" t="s">
        <v>57</v>
      </c>
      <c r="AJ51" s="124" t="s">
        <v>58</v>
      </c>
      <c r="AK51" s="124" t="s">
        <v>57</v>
      </c>
      <c r="AL51" s="124" t="s">
        <v>58</v>
      </c>
      <c r="AM51" s="124" t="s">
        <v>57</v>
      </c>
      <c r="AN51" s="124" t="s">
        <v>58</v>
      </c>
      <c r="AO51" s="124" t="s">
        <v>57</v>
      </c>
      <c r="AP51" s="124" t="s">
        <v>58</v>
      </c>
      <c r="AQ51" s="124" t="s">
        <v>57</v>
      </c>
      <c r="AR51" s="124" t="s">
        <v>58</v>
      </c>
      <c r="AS51" s="125"/>
      <c r="AT51" s="116"/>
      <c r="AU51" s="118"/>
    </row>
    <row r="52" spans="1:47" ht="15.75" customHeight="1" x14ac:dyDescent="0.2">
      <c r="A52" s="99"/>
      <c r="B52" s="5">
        <f>IF(C52&lt;&gt;"",COUNTA($C$7:C52),"")</f>
        <v>31</v>
      </c>
      <c r="C52" s="6">
        <f>$Y$10</f>
        <v>50</v>
      </c>
      <c r="D52" s="475">
        <f>$R$46%*(C52+C53)+$Z$12</f>
        <v>50</v>
      </c>
      <c r="E52" s="467"/>
      <c r="F52" s="467"/>
      <c r="G52" s="467"/>
      <c r="H52" s="467"/>
      <c r="I52" s="467"/>
      <c r="J52" s="467"/>
      <c r="K52" s="467"/>
      <c r="L52" s="467"/>
      <c r="M52" s="467"/>
      <c r="N52" s="98"/>
      <c r="O52" s="99"/>
      <c r="Q52" s="149" t="s">
        <v>22</v>
      </c>
      <c r="R52" s="151">
        <v>40</v>
      </c>
      <c r="S52" s="152"/>
      <c r="U52" s="98"/>
      <c r="W52" s="146"/>
      <c r="X52" s="103" t="s">
        <v>59</v>
      </c>
      <c r="Y52" s="457" t="s">
        <v>3</v>
      </c>
      <c r="Z52" s="328"/>
      <c r="AA52" s="457" t="s">
        <v>4</v>
      </c>
      <c r="AB52" s="328"/>
      <c r="AC52" s="457" t="s">
        <v>5</v>
      </c>
      <c r="AD52" s="328"/>
      <c r="AE52" s="457" t="s">
        <v>6</v>
      </c>
      <c r="AF52" s="328"/>
      <c r="AG52" s="457" t="s">
        <v>7</v>
      </c>
      <c r="AH52" s="328"/>
      <c r="AI52" s="457" t="s">
        <v>8</v>
      </c>
      <c r="AJ52" s="328"/>
      <c r="AK52" s="457" t="s">
        <v>9</v>
      </c>
      <c r="AL52" s="328"/>
      <c r="AM52" s="457" t="s">
        <v>10</v>
      </c>
      <c r="AN52" s="328"/>
      <c r="AO52" s="457" t="s">
        <v>11</v>
      </c>
      <c r="AP52" s="328"/>
      <c r="AQ52" s="457" t="s">
        <v>12</v>
      </c>
      <c r="AR52" s="328"/>
      <c r="AS52" s="129"/>
      <c r="AT52" s="116"/>
      <c r="AU52" s="118"/>
    </row>
    <row r="53" spans="1:47" ht="15.75" customHeight="1" x14ac:dyDescent="0.2">
      <c r="A53" s="99"/>
      <c r="B53" s="5">
        <f>IF(C53&lt;&gt;"",COUNTA($C$7:C53),"")</f>
        <v>32</v>
      </c>
      <c r="C53" s="6">
        <f>$Y$12</f>
        <v>50</v>
      </c>
      <c r="D53" s="319"/>
      <c r="E53" s="319"/>
      <c r="F53" s="319"/>
      <c r="G53" s="319"/>
      <c r="H53" s="319"/>
      <c r="I53" s="467"/>
      <c r="J53" s="467"/>
      <c r="K53" s="467"/>
      <c r="L53" s="467"/>
      <c r="M53" s="467"/>
      <c r="N53" s="98"/>
      <c r="O53" s="99"/>
      <c r="Q53" s="149" t="s">
        <v>23</v>
      </c>
      <c r="R53" s="151">
        <v>40</v>
      </c>
      <c r="S53" s="152"/>
      <c r="U53" s="98"/>
      <c r="W53" s="146"/>
      <c r="X53" s="104"/>
      <c r="Y53" s="133" t="s">
        <v>94</v>
      </c>
      <c r="Z53" s="133" t="s">
        <v>95</v>
      </c>
      <c r="AA53" s="133" t="s">
        <v>95</v>
      </c>
      <c r="AB53" s="133" t="s">
        <v>96</v>
      </c>
      <c r="AC53" s="133" t="s">
        <v>96</v>
      </c>
      <c r="AD53" s="133" t="s">
        <v>97</v>
      </c>
      <c r="AE53" s="133" t="s">
        <v>97</v>
      </c>
      <c r="AF53" s="135" t="s">
        <v>98</v>
      </c>
      <c r="AG53" s="135" t="s">
        <v>98</v>
      </c>
      <c r="AH53" s="135" t="s">
        <v>99</v>
      </c>
      <c r="AI53" s="135" t="s">
        <v>99</v>
      </c>
      <c r="AJ53" s="135" t="s">
        <v>100</v>
      </c>
      <c r="AK53" s="135" t="s">
        <v>100</v>
      </c>
      <c r="AL53" s="135" t="s">
        <v>101</v>
      </c>
      <c r="AM53" s="135" t="s">
        <v>101</v>
      </c>
      <c r="AN53" s="135" t="s">
        <v>102</v>
      </c>
      <c r="AO53" s="135" t="s">
        <v>102</v>
      </c>
      <c r="AP53" s="135" t="s">
        <v>103</v>
      </c>
      <c r="AQ53" s="135" t="s">
        <v>103</v>
      </c>
      <c r="AR53" s="135" t="s">
        <v>104</v>
      </c>
      <c r="AS53" s="136"/>
      <c r="AT53" s="116"/>
      <c r="AU53" s="118"/>
    </row>
    <row r="54" spans="1:47" ht="15.75" customHeight="1" x14ac:dyDescent="0.2">
      <c r="A54" s="99"/>
      <c r="B54" s="5" t="str">
        <f>IF(C54&lt;&gt;"",COUNTA($C$7:C54),"")</f>
        <v/>
      </c>
      <c r="C54" s="9"/>
      <c r="D54" s="9"/>
      <c r="E54" s="9"/>
      <c r="F54" s="9"/>
      <c r="G54" s="9"/>
      <c r="H54" s="9"/>
      <c r="I54" s="467"/>
      <c r="J54" s="467"/>
      <c r="K54" s="467"/>
      <c r="L54" s="467"/>
      <c r="M54" s="467"/>
      <c r="N54" s="98"/>
      <c r="O54" s="99"/>
      <c r="Q54" s="149" t="s">
        <v>24</v>
      </c>
      <c r="R54" s="151">
        <v>40</v>
      </c>
      <c r="S54" s="152"/>
      <c r="U54" s="98"/>
      <c r="W54" s="146"/>
      <c r="X54" s="458" t="s">
        <v>36</v>
      </c>
      <c r="Y54" s="412">
        <f t="shared" ref="Y54:AQ54" si="2">(Y42*$T$10)/1000</f>
        <v>295.10181000000006</v>
      </c>
      <c r="Z54" s="414">
        <f t="shared" si="2"/>
        <v>106.23665160000003</v>
      </c>
      <c r="AA54" s="414">
        <f t="shared" si="2"/>
        <v>95.612986440000014</v>
      </c>
      <c r="AB54" s="416">
        <f t="shared" si="2"/>
        <v>34.420675118400005</v>
      </c>
      <c r="AC54" s="416">
        <f t="shared" si="2"/>
        <v>30.978607606560008</v>
      </c>
      <c r="AD54" s="418">
        <f t="shared" si="2"/>
        <v>11.152298738361601</v>
      </c>
      <c r="AE54" s="418">
        <f t="shared" si="2"/>
        <v>10.037068864525441</v>
      </c>
      <c r="AF54" s="360">
        <f t="shared" si="2"/>
        <v>361.33447912291587</v>
      </c>
      <c r="AG54" s="360">
        <f t="shared" si="2"/>
        <v>3252.010312106243</v>
      </c>
      <c r="AH54" s="362">
        <f t="shared" si="2"/>
        <v>1170.7237123582474</v>
      </c>
      <c r="AI54" s="362">
        <f t="shared" si="2"/>
        <v>1053.6513411224225</v>
      </c>
      <c r="AJ54" s="474">
        <f t="shared" si="2"/>
        <v>379.31448280407221</v>
      </c>
      <c r="AK54" s="474">
        <f t="shared" si="2"/>
        <v>341.38303452366495</v>
      </c>
      <c r="AL54" s="495">
        <f t="shared" si="2"/>
        <v>122.8978924285194</v>
      </c>
      <c r="AM54" s="495">
        <f t="shared" si="2"/>
        <v>110.60810318566749</v>
      </c>
      <c r="AN54" s="403">
        <f t="shared" si="2"/>
        <v>39.818917146840292</v>
      </c>
      <c r="AO54" s="403">
        <f t="shared" si="2"/>
        <v>35.837025432156267</v>
      </c>
      <c r="AP54" s="405">
        <f t="shared" si="2"/>
        <v>12.901329155576258</v>
      </c>
      <c r="AQ54" s="405">
        <f t="shared" si="2"/>
        <v>11.611196240018632</v>
      </c>
      <c r="AR54" s="503">
        <f>(AR42*T10)/1000</f>
        <v>4.180030646406709</v>
      </c>
      <c r="AS54" s="25"/>
      <c r="AT54" s="116"/>
      <c r="AU54" s="118"/>
    </row>
    <row r="55" spans="1:47" ht="15.75" customHeight="1" x14ac:dyDescent="0.2">
      <c r="A55" s="26"/>
      <c r="B55" s="5">
        <f>IF(C55&lt;&gt;"",COUNTA($C$7:C55),"")</f>
        <v>33</v>
      </c>
      <c r="C55" s="6">
        <f>$Y$10</f>
        <v>50</v>
      </c>
      <c r="D55" s="475">
        <f>$R$46%*(C55+C56)+$Z$10</f>
        <v>50</v>
      </c>
      <c r="E55" s="476">
        <f>$R$47%*(D55+D58)+$AA$10</f>
        <v>50</v>
      </c>
      <c r="F55" s="477">
        <f>$R$48%*(E55+E61)+$AB$10</f>
        <v>50</v>
      </c>
      <c r="G55" s="513">
        <f>$R$49%*(F55+F67)+$AC$10</f>
        <v>50</v>
      </c>
      <c r="H55" s="514">
        <f>$R$50%*(G55+G79)+$AD$12</f>
        <v>50</v>
      </c>
      <c r="I55" s="467"/>
      <c r="J55" s="467"/>
      <c r="K55" s="467"/>
      <c r="L55" s="467"/>
      <c r="M55" s="467"/>
      <c r="N55" s="98"/>
      <c r="O55" s="99"/>
      <c r="Q55" s="149" t="s">
        <v>25</v>
      </c>
      <c r="R55" s="151">
        <v>40</v>
      </c>
      <c r="S55" s="152"/>
      <c r="U55" s="98"/>
      <c r="W55" s="146"/>
      <c r="X55" s="319"/>
      <c r="Y55" s="319"/>
      <c r="Z55" s="319"/>
      <c r="AA55" s="319"/>
      <c r="AB55" s="319"/>
      <c r="AC55" s="319"/>
      <c r="AD55" s="319"/>
      <c r="AE55" s="319"/>
      <c r="AF55" s="473"/>
      <c r="AG55" s="473"/>
      <c r="AH55" s="473"/>
      <c r="AI55" s="473"/>
      <c r="AJ55" s="319"/>
      <c r="AK55" s="319"/>
      <c r="AL55" s="319"/>
      <c r="AM55" s="319"/>
      <c r="AN55" s="319"/>
      <c r="AO55" s="319"/>
      <c r="AP55" s="319"/>
      <c r="AQ55" s="319"/>
      <c r="AR55" s="467"/>
      <c r="AS55" s="25"/>
      <c r="AT55" s="116"/>
      <c r="AU55" s="118"/>
    </row>
    <row r="56" spans="1:47" ht="15.75" customHeight="1" x14ac:dyDescent="0.2">
      <c r="A56" s="99"/>
      <c r="B56" s="5">
        <f>IF(C56&lt;&gt;"",COUNTA($C$7:C56),"")</f>
        <v>34</v>
      </c>
      <c r="C56" s="6">
        <f>$Y$12</f>
        <v>50</v>
      </c>
      <c r="D56" s="319"/>
      <c r="E56" s="467"/>
      <c r="F56" s="467"/>
      <c r="G56" s="467"/>
      <c r="H56" s="467"/>
      <c r="I56" s="467"/>
      <c r="J56" s="467"/>
      <c r="K56" s="467"/>
      <c r="L56" s="467"/>
      <c r="M56" s="467"/>
      <c r="N56" s="98"/>
      <c r="O56" s="99"/>
      <c r="U56" s="98"/>
      <c r="W56" s="146"/>
      <c r="X56" s="458" t="s">
        <v>38</v>
      </c>
      <c r="Y56" s="412">
        <f t="shared" ref="Y56:AQ56" si="3">(Y44*$T$10)/1000</f>
        <v>295.10181000000006</v>
      </c>
      <c r="Z56" s="414">
        <f t="shared" si="3"/>
        <v>106.23665160000003</v>
      </c>
      <c r="AA56" s="414">
        <f t="shared" si="3"/>
        <v>95.612986440000014</v>
      </c>
      <c r="AB56" s="416">
        <f t="shared" si="3"/>
        <v>34.420675118400005</v>
      </c>
      <c r="AC56" s="416">
        <f t="shared" si="3"/>
        <v>30.978607606560008</v>
      </c>
      <c r="AD56" s="418">
        <f t="shared" si="3"/>
        <v>11.152298738361601</v>
      </c>
      <c r="AE56" s="418">
        <f t="shared" si="3"/>
        <v>10.037068864525443</v>
      </c>
      <c r="AF56" s="360">
        <f t="shared" si="3"/>
        <v>361.33447912291587</v>
      </c>
      <c r="AG56" s="360">
        <f t="shared" si="3"/>
        <v>3252.010312106243</v>
      </c>
      <c r="AH56" s="362">
        <f t="shared" si="3"/>
        <v>1170.7237123582474</v>
      </c>
      <c r="AI56" s="362">
        <f t="shared" si="3"/>
        <v>1053.6513411224225</v>
      </c>
      <c r="AJ56" s="474">
        <f t="shared" si="3"/>
        <v>379.31448280407221</v>
      </c>
      <c r="AK56" s="474">
        <f t="shared" si="3"/>
        <v>341.38303452366495</v>
      </c>
      <c r="AL56" s="495">
        <f t="shared" si="3"/>
        <v>122.8978924285194</v>
      </c>
      <c r="AM56" s="495">
        <f t="shared" si="3"/>
        <v>110.60810318566749</v>
      </c>
      <c r="AN56" s="403">
        <f t="shared" si="3"/>
        <v>39.818917146840292</v>
      </c>
      <c r="AO56" s="403">
        <f t="shared" si="3"/>
        <v>35.837025432156267</v>
      </c>
      <c r="AP56" s="405">
        <f t="shared" si="3"/>
        <v>12.901329155576258</v>
      </c>
      <c r="AQ56" s="405">
        <f t="shared" si="3"/>
        <v>11.611196240018632</v>
      </c>
      <c r="AR56" s="467"/>
      <c r="AS56" s="25"/>
      <c r="AT56" s="116"/>
      <c r="AU56" s="118"/>
    </row>
    <row r="57" spans="1:47" ht="15.75" customHeight="1" thickBot="1" x14ac:dyDescent="0.25">
      <c r="A57" s="99"/>
      <c r="B57" s="5" t="str">
        <f>IF(C57&lt;&gt;"",COUNTA($C$7:C57),"")</f>
        <v/>
      </c>
      <c r="C57" s="9"/>
      <c r="D57" s="9"/>
      <c r="E57" s="467"/>
      <c r="F57" s="467"/>
      <c r="G57" s="467"/>
      <c r="H57" s="467"/>
      <c r="I57" s="467"/>
      <c r="J57" s="467"/>
      <c r="K57" s="467"/>
      <c r="L57" s="467"/>
      <c r="M57" s="467"/>
      <c r="N57" s="98"/>
      <c r="U57" s="98"/>
      <c r="W57" s="146"/>
      <c r="X57" s="319"/>
      <c r="Y57" s="319"/>
      <c r="Z57" s="319"/>
      <c r="AA57" s="319"/>
      <c r="AB57" s="319"/>
      <c r="AC57" s="319"/>
      <c r="AD57" s="319"/>
      <c r="AE57" s="319"/>
      <c r="AF57" s="473"/>
      <c r="AG57" s="473"/>
      <c r="AH57" s="473"/>
      <c r="AI57" s="473"/>
      <c r="AJ57" s="319"/>
      <c r="AK57" s="319"/>
      <c r="AL57" s="319"/>
      <c r="AM57" s="319"/>
      <c r="AN57" s="319"/>
      <c r="AO57" s="319"/>
      <c r="AP57" s="319"/>
      <c r="AQ57" s="319"/>
      <c r="AR57" s="319"/>
      <c r="AS57" s="25"/>
      <c r="AT57" s="116"/>
      <c r="AU57" s="118"/>
    </row>
    <row r="58" spans="1:47" ht="15.75" customHeight="1" x14ac:dyDescent="0.2">
      <c r="A58" s="99"/>
      <c r="B58" s="5">
        <f>IF(C58&lt;&gt;"",COUNTA($C$7:C58),"")</f>
        <v>35</v>
      </c>
      <c r="C58" s="6">
        <f>$Y$10</f>
        <v>50</v>
      </c>
      <c r="D58" s="475">
        <f>$R$46%*(C58+C59)+$Z$12</f>
        <v>50</v>
      </c>
      <c r="E58" s="467"/>
      <c r="F58" s="467"/>
      <c r="G58" s="467"/>
      <c r="H58" s="467"/>
      <c r="I58" s="467"/>
      <c r="J58" s="467"/>
      <c r="K58" s="467"/>
      <c r="L58" s="467"/>
      <c r="M58" s="467"/>
      <c r="N58" s="98"/>
      <c r="Q58" s="566" t="s">
        <v>105</v>
      </c>
      <c r="R58" s="567"/>
      <c r="S58" s="568"/>
      <c r="U58" s="98"/>
      <c r="W58" s="146"/>
      <c r="AJ58" s="146"/>
      <c r="AK58" s="146"/>
      <c r="AL58" s="146"/>
      <c r="AM58" s="146"/>
      <c r="AT58" s="116"/>
      <c r="AU58" s="118"/>
    </row>
    <row r="59" spans="1:47" ht="15.75" customHeight="1" thickBot="1" x14ac:dyDescent="0.25">
      <c r="A59" s="99"/>
      <c r="B59" s="5">
        <f>IF(C59&lt;&gt;"",COUNTA($C$7:C59),"")</f>
        <v>36</v>
      </c>
      <c r="C59" s="6">
        <f>$Y$12</f>
        <v>50</v>
      </c>
      <c r="D59" s="319"/>
      <c r="E59" s="319"/>
      <c r="F59" s="467"/>
      <c r="G59" s="467"/>
      <c r="H59" s="467"/>
      <c r="I59" s="467"/>
      <c r="J59" s="467"/>
      <c r="K59" s="467"/>
      <c r="L59" s="467"/>
      <c r="M59" s="467"/>
      <c r="N59" s="98"/>
      <c r="Q59" s="569"/>
      <c r="R59" s="570"/>
      <c r="S59" s="571"/>
      <c r="U59" s="98"/>
      <c r="W59" s="146"/>
      <c r="AJ59" s="146"/>
      <c r="AK59" s="146"/>
      <c r="AL59" s="146"/>
      <c r="AM59" s="146"/>
      <c r="AT59" s="116"/>
      <c r="AU59" s="118"/>
    </row>
    <row r="60" spans="1:47" ht="15.75" customHeight="1" x14ac:dyDescent="0.2">
      <c r="A60" s="99"/>
      <c r="B60" s="5" t="str">
        <f>IF(C60&lt;&gt;"",COUNTA($C$7:C60),"")</f>
        <v/>
      </c>
      <c r="C60" s="9"/>
      <c r="D60" s="9"/>
      <c r="E60" s="9"/>
      <c r="F60" s="467"/>
      <c r="G60" s="467"/>
      <c r="H60" s="467"/>
      <c r="I60" s="467"/>
      <c r="J60" s="467"/>
      <c r="K60" s="467"/>
      <c r="L60" s="467"/>
      <c r="M60" s="467"/>
      <c r="N60" s="98"/>
      <c r="U60" s="98"/>
      <c r="W60" s="146"/>
      <c r="AJ60" s="146"/>
      <c r="AK60" s="146"/>
      <c r="AL60" s="146"/>
      <c r="AM60" s="146"/>
      <c r="AT60" s="116"/>
      <c r="AU60" s="118"/>
    </row>
    <row r="61" spans="1:47" ht="15.75" customHeight="1" thickBot="1" x14ac:dyDescent="0.25">
      <c r="A61" s="99"/>
      <c r="B61" s="5">
        <f>IF(C61&lt;&gt;"",COUNTA($C$7:C61),"")</f>
        <v>37</v>
      </c>
      <c r="C61" s="6">
        <f>$Y$10</f>
        <v>50</v>
      </c>
      <c r="D61" s="475">
        <f>$R$46%*(C61+C62)+$Z$10</f>
        <v>50</v>
      </c>
      <c r="E61" s="476">
        <f>$R$47%*(D61+D64)+$AA$12</f>
        <v>50</v>
      </c>
      <c r="F61" s="467"/>
      <c r="G61" s="467"/>
      <c r="H61" s="467"/>
      <c r="I61" s="467"/>
      <c r="J61" s="467"/>
      <c r="K61" s="467"/>
      <c r="L61" s="467"/>
      <c r="M61" s="467"/>
      <c r="N61" s="98"/>
      <c r="P61" s="270" t="s">
        <v>209</v>
      </c>
      <c r="Q61" s="271"/>
      <c r="R61" s="153"/>
      <c r="S61" s="153">
        <v>90</v>
      </c>
      <c r="U61" s="98"/>
      <c r="V61" s="154"/>
      <c r="W61" s="155"/>
      <c r="X61" s="154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5"/>
      <c r="AK61" s="155"/>
      <c r="AL61" s="155"/>
      <c r="AM61" s="155"/>
      <c r="AN61" s="154"/>
      <c r="AO61" s="154"/>
      <c r="AP61" s="154"/>
      <c r="AQ61" s="154"/>
      <c r="AR61" s="154"/>
      <c r="AS61" s="114"/>
      <c r="AT61" s="114"/>
      <c r="AU61" s="157"/>
    </row>
    <row r="62" spans="1:47" ht="16.5" thickTop="1" x14ac:dyDescent="0.2">
      <c r="A62" s="99"/>
      <c r="B62" s="5">
        <f>IF(C62&lt;&gt;"",COUNTA($C$7:C62),"")</f>
        <v>38</v>
      </c>
      <c r="C62" s="6">
        <f>$Y$12</f>
        <v>50</v>
      </c>
      <c r="D62" s="319"/>
      <c r="E62" s="467"/>
      <c r="F62" s="467"/>
      <c r="G62" s="467"/>
      <c r="H62" s="467"/>
      <c r="I62" s="467"/>
      <c r="J62" s="467"/>
      <c r="K62" s="467"/>
      <c r="L62" s="467"/>
      <c r="M62" s="467"/>
      <c r="N62" s="98"/>
      <c r="P62" s="158"/>
      <c r="Q62" s="158"/>
      <c r="R62" s="158"/>
      <c r="S62" s="158"/>
      <c r="U62" s="118"/>
      <c r="V62" s="262"/>
      <c r="W62" s="146"/>
      <c r="AJ62" s="146"/>
      <c r="AK62" s="146"/>
      <c r="AL62" s="146"/>
      <c r="AM62" s="146"/>
      <c r="AT62" s="116"/>
      <c r="AU62" s="118"/>
    </row>
    <row r="63" spans="1:47" ht="15.75" x14ac:dyDescent="0.2">
      <c r="A63" s="99"/>
      <c r="B63" s="5" t="str">
        <f>IF(C63&lt;&gt;"",COUNTA($C$7:C63),"")</f>
        <v/>
      </c>
      <c r="C63" s="9"/>
      <c r="D63" s="9"/>
      <c r="E63" s="467"/>
      <c r="F63" s="467"/>
      <c r="G63" s="467"/>
      <c r="H63" s="467"/>
      <c r="I63" s="467"/>
      <c r="J63" s="467"/>
      <c r="K63" s="467"/>
      <c r="L63" s="467"/>
      <c r="M63" s="467"/>
      <c r="N63" s="98"/>
      <c r="P63" s="517" t="s">
        <v>208</v>
      </c>
      <c r="Q63" s="328"/>
      <c r="R63" s="153"/>
      <c r="S63" s="153">
        <v>90</v>
      </c>
      <c r="U63" s="118"/>
      <c r="V63" s="231"/>
      <c r="W63" s="146"/>
      <c r="AJ63" s="146"/>
      <c r="AK63" s="146"/>
      <c r="AL63" s="146"/>
      <c r="AM63" s="146"/>
      <c r="AT63" s="116"/>
      <c r="AU63" s="118"/>
    </row>
    <row r="64" spans="1:47" ht="15.75" customHeight="1" thickBot="1" x14ac:dyDescent="0.25">
      <c r="A64" s="99"/>
      <c r="B64" s="5">
        <f>IF(C64&lt;&gt;"",COUNTA($C$7:C64),"")</f>
        <v>39</v>
      </c>
      <c r="C64" s="6">
        <f>$Y$10</f>
        <v>50</v>
      </c>
      <c r="D64" s="475">
        <f>$R$46%*(C64+C65)+$Z$12</f>
        <v>50</v>
      </c>
      <c r="E64" s="467"/>
      <c r="F64" s="467"/>
      <c r="G64" s="467"/>
      <c r="H64" s="467"/>
      <c r="I64" s="467"/>
      <c r="J64" s="467"/>
      <c r="K64" s="467"/>
      <c r="L64" s="467"/>
      <c r="M64" s="467"/>
      <c r="N64" s="98"/>
      <c r="P64" s="159"/>
      <c r="U64" s="118"/>
      <c r="V64" s="264"/>
      <c r="W64" s="146"/>
      <c r="X64" s="116"/>
      <c r="AJ64" s="146"/>
      <c r="AK64" s="27"/>
      <c r="AL64" s="146"/>
      <c r="AM64" s="146"/>
      <c r="AT64" s="116"/>
      <c r="AU64" s="118"/>
    </row>
    <row r="65" spans="1:47" ht="15.75" customHeight="1" x14ac:dyDescent="0.2">
      <c r="A65" s="99"/>
      <c r="B65" s="5">
        <f>IF(C65&lt;&gt;"",COUNTA($C$7:C65),"")</f>
        <v>40</v>
      </c>
      <c r="C65" s="6">
        <f>$Y$12</f>
        <v>50</v>
      </c>
      <c r="D65" s="319"/>
      <c r="E65" s="319"/>
      <c r="F65" s="319"/>
      <c r="G65" s="467"/>
      <c r="H65" s="467"/>
      <c r="I65" s="467"/>
      <c r="J65" s="467"/>
      <c r="K65" s="467"/>
      <c r="L65" s="467"/>
      <c r="M65" s="467"/>
      <c r="N65" s="98"/>
      <c r="P65" s="159"/>
      <c r="U65" s="118"/>
      <c r="V65" s="231"/>
      <c r="W65" s="146"/>
      <c r="Y65" s="507" t="s">
        <v>106</v>
      </c>
      <c r="Z65" s="508"/>
      <c r="AA65" s="508"/>
      <c r="AB65" s="508"/>
      <c r="AC65" s="508"/>
      <c r="AD65" s="508"/>
      <c r="AE65" s="508"/>
      <c r="AF65" s="508"/>
      <c r="AG65" s="508"/>
      <c r="AH65" s="508"/>
      <c r="AI65" s="508"/>
      <c r="AJ65" s="508"/>
      <c r="AK65" s="509"/>
      <c r="AL65" s="146"/>
      <c r="AM65" s="146"/>
      <c r="AT65" s="116"/>
      <c r="AU65" s="118"/>
    </row>
    <row r="66" spans="1:47" ht="15.75" customHeight="1" thickBot="1" x14ac:dyDescent="0.25">
      <c r="A66" s="99"/>
      <c r="B66" s="5" t="str">
        <f>IF(C66&lt;&gt;"",COUNTA($C$7:C66),"")</f>
        <v/>
      </c>
      <c r="C66" s="9"/>
      <c r="D66" s="9"/>
      <c r="E66" s="9"/>
      <c r="F66" s="9"/>
      <c r="G66" s="467"/>
      <c r="H66" s="467"/>
      <c r="I66" s="467"/>
      <c r="J66" s="467"/>
      <c r="K66" s="467"/>
      <c r="L66" s="467"/>
      <c r="M66" s="467"/>
      <c r="N66" s="98"/>
      <c r="P66" s="159"/>
      <c r="U66" s="118"/>
      <c r="V66" s="231"/>
      <c r="W66" s="146"/>
      <c r="X66" s="28"/>
      <c r="Y66" s="510"/>
      <c r="Z66" s="511"/>
      <c r="AA66" s="511"/>
      <c r="AB66" s="511"/>
      <c r="AC66" s="511"/>
      <c r="AD66" s="511"/>
      <c r="AE66" s="511"/>
      <c r="AF66" s="511"/>
      <c r="AG66" s="511"/>
      <c r="AH66" s="511"/>
      <c r="AI66" s="511"/>
      <c r="AJ66" s="511"/>
      <c r="AK66" s="512"/>
      <c r="AL66" s="146"/>
      <c r="AM66" s="146"/>
      <c r="AO66" s="110"/>
      <c r="AT66" s="116"/>
      <c r="AU66" s="118"/>
    </row>
    <row r="67" spans="1:47" ht="15.75" customHeight="1" x14ac:dyDescent="0.2">
      <c r="A67" s="99"/>
      <c r="B67" s="5">
        <f>IF(C67&lt;&gt;"",COUNTA($C$7:C67),"")</f>
        <v>41</v>
      </c>
      <c r="C67" s="6">
        <f>$Y$10</f>
        <v>50</v>
      </c>
      <c r="D67" s="475">
        <f>$R$46%*(C67+C68)+$Z$10</f>
        <v>50</v>
      </c>
      <c r="E67" s="476">
        <f>$R$47%*(D67+D70)+$AA$10</f>
        <v>50</v>
      </c>
      <c r="F67" s="477">
        <f>$R$48%*(E67+E73)+$AB$12</f>
        <v>50</v>
      </c>
      <c r="G67" s="467"/>
      <c r="H67" s="467"/>
      <c r="I67" s="467"/>
      <c r="J67" s="467"/>
      <c r="K67" s="467"/>
      <c r="L67" s="467"/>
      <c r="M67" s="467"/>
      <c r="N67" s="98"/>
      <c r="U67" s="118"/>
      <c r="V67" s="231"/>
      <c r="W67" s="146"/>
      <c r="X67" s="146"/>
      <c r="Y67" s="160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46"/>
      <c r="AL67" s="146"/>
      <c r="AM67" s="146"/>
      <c r="AT67" s="116"/>
      <c r="AU67" s="118"/>
    </row>
    <row r="68" spans="1:47" ht="15.75" customHeight="1" x14ac:dyDescent="0.2">
      <c r="A68" s="99"/>
      <c r="B68" s="5">
        <f>IF(C68&lt;&gt;"",COUNTA($C$7:C68),"")</f>
        <v>42</v>
      </c>
      <c r="C68" s="6">
        <f>$Y$12</f>
        <v>50</v>
      </c>
      <c r="D68" s="319"/>
      <c r="E68" s="467"/>
      <c r="F68" s="467"/>
      <c r="G68" s="467"/>
      <c r="H68" s="467"/>
      <c r="I68" s="467"/>
      <c r="J68" s="467"/>
      <c r="K68" s="467"/>
      <c r="L68" s="467"/>
      <c r="M68" s="467"/>
      <c r="N68" s="98"/>
      <c r="U68" s="118"/>
      <c r="V68" s="231"/>
      <c r="W68" s="146"/>
      <c r="X68" s="28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27"/>
      <c r="AL68" s="146"/>
      <c r="AM68" s="146"/>
      <c r="AT68" s="116"/>
      <c r="AU68" s="118"/>
    </row>
    <row r="69" spans="1:47" ht="15.75" customHeight="1" thickBot="1" x14ac:dyDescent="0.25">
      <c r="A69" s="99"/>
      <c r="B69" s="5" t="str">
        <f>IF(C69&lt;&gt;"",COUNTA($C$7:C69),"")</f>
        <v/>
      </c>
      <c r="C69" s="9"/>
      <c r="D69" s="9"/>
      <c r="E69" s="467"/>
      <c r="F69" s="467"/>
      <c r="G69" s="467"/>
      <c r="H69" s="467"/>
      <c r="I69" s="467"/>
      <c r="J69" s="467"/>
      <c r="K69" s="467"/>
      <c r="L69" s="467"/>
      <c r="M69" s="467"/>
      <c r="N69" s="98"/>
      <c r="O69" s="154"/>
      <c r="P69" s="154"/>
      <c r="Q69" s="154"/>
      <c r="R69" s="154"/>
      <c r="S69" s="154"/>
      <c r="T69" s="154"/>
      <c r="U69" s="161"/>
      <c r="V69" s="231"/>
      <c r="W69" s="146"/>
      <c r="X69" s="146"/>
      <c r="Y69" s="30"/>
      <c r="AJ69" s="30"/>
      <c r="AK69" s="146"/>
      <c r="AL69" s="146"/>
      <c r="AM69" s="146"/>
      <c r="AT69" s="116"/>
      <c r="AU69" s="118"/>
    </row>
    <row r="70" spans="1:47" ht="15.75" customHeight="1" thickTop="1" x14ac:dyDescent="0.2">
      <c r="A70" s="99"/>
      <c r="B70" s="5">
        <f>IF(C70&lt;&gt;"",COUNTA($C$7:C70),"")</f>
        <v>43</v>
      </c>
      <c r="C70" s="6">
        <f>$Y$10</f>
        <v>50</v>
      </c>
      <c r="D70" s="475">
        <f>$R$46%*(C70+C71)+$Z$12</f>
        <v>50</v>
      </c>
      <c r="E70" s="467"/>
      <c r="F70" s="467"/>
      <c r="G70" s="467"/>
      <c r="H70" s="467"/>
      <c r="I70" s="467"/>
      <c r="J70" s="467"/>
      <c r="K70" s="467"/>
      <c r="L70" s="467"/>
      <c r="M70" s="467"/>
      <c r="N70" s="98"/>
      <c r="V70" s="231"/>
      <c r="W70" s="146"/>
      <c r="X70" s="28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146"/>
      <c r="AK70" s="27"/>
      <c r="AL70" s="146"/>
      <c r="AM70" s="146"/>
      <c r="AT70" s="116"/>
      <c r="AU70" s="118"/>
    </row>
    <row r="71" spans="1:47" ht="15.75" customHeight="1" x14ac:dyDescent="0.2">
      <c r="A71" s="99"/>
      <c r="B71" s="5">
        <f>IF(C71&lt;&gt;"",COUNTA($C$7:C71),"")</f>
        <v>44</v>
      </c>
      <c r="C71" s="6">
        <f>$Y$12</f>
        <v>50</v>
      </c>
      <c r="D71" s="319"/>
      <c r="E71" s="319"/>
      <c r="F71" s="467"/>
      <c r="G71" s="467"/>
      <c r="H71" s="467"/>
      <c r="I71" s="467"/>
      <c r="J71" s="467"/>
      <c r="K71" s="467"/>
      <c r="L71" s="467"/>
      <c r="M71" s="467"/>
      <c r="N71" s="98"/>
      <c r="V71" s="231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T71" s="116"/>
      <c r="AU71" s="118"/>
    </row>
    <row r="72" spans="1:47" ht="15.75" customHeight="1" x14ac:dyDescent="0.2">
      <c r="A72" s="99"/>
      <c r="B72" s="5" t="str">
        <f>IF(C72&lt;&gt;"",COUNTA($C$7:C72),"")</f>
        <v/>
      </c>
      <c r="C72" s="9"/>
      <c r="D72" s="9"/>
      <c r="E72" s="9"/>
      <c r="F72" s="467"/>
      <c r="G72" s="467"/>
      <c r="H72" s="467"/>
      <c r="I72" s="467"/>
      <c r="J72" s="467"/>
      <c r="K72" s="467"/>
      <c r="L72" s="467"/>
      <c r="M72" s="467"/>
      <c r="N72" s="98"/>
      <c r="Q72" s="326" t="s">
        <v>107</v>
      </c>
      <c r="R72" s="327"/>
      <c r="S72" s="328"/>
      <c r="V72" s="231"/>
      <c r="W72" s="146"/>
      <c r="X72" s="162"/>
      <c r="Y72" s="326" t="s">
        <v>108</v>
      </c>
      <c r="Z72" s="327"/>
      <c r="AA72" s="327"/>
      <c r="AB72" s="327"/>
      <c r="AC72" s="327"/>
      <c r="AD72" s="327"/>
      <c r="AE72" s="327"/>
      <c r="AF72" s="327"/>
      <c r="AG72" s="327"/>
      <c r="AH72" s="327"/>
      <c r="AI72" s="328"/>
      <c r="AJ72" s="123"/>
      <c r="AK72" s="123"/>
      <c r="AL72" s="123"/>
      <c r="AM72" s="123"/>
      <c r="AN72" s="123"/>
      <c r="AS72" s="123"/>
      <c r="AT72" s="116"/>
      <c r="AU72" s="118"/>
    </row>
    <row r="73" spans="1:47" ht="15.75" customHeight="1" x14ac:dyDescent="0.2">
      <c r="A73" s="99"/>
      <c r="B73" s="5">
        <f>IF(C73&lt;&gt;"",COUNTA($C$7:C73),"")</f>
        <v>45</v>
      </c>
      <c r="C73" s="6">
        <f>$Y$10</f>
        <v>50</v>
      </c>
      <c r="D73" s="475">
        <f>$R$46%*(C73+C74)+$Z$10</f>
        <v>50</v>
      </c>
      <c r="E73" s="476">
        <f>$R$47%*(D73+D76)+$AA$12</f>
        <v>50</v>
      </c>
      <c r="F73" s="467"/>
      <c r="G73" s="467"/>
      <c r="H73" s="467"/>
      <c r="I73" s="467"/>
      <c r="J73" s="467"/>
      <c r="K73" s="467"/>
      <c r="L73" s="467"/>
      <c r="M73" s="467"/>
      <c r="N73" s="98"/>
      <c r="O73" s="99"/>
      <c r="Q73" s="3"/>
      <c r="R73" s="3"/>
      <c r="S73" s="3"/>
      <c r="V73" s="231"/>
      <c r="W73" s="146"/>
      <c r="Y73" s="131"/>
      <c r="Z73" s="131"/>
      <c r="AA73" s="131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23"/>
      <c r="AT73" s="116"/>
      <c r="AU73" s="118"/>
    </row>
    <row r="74" spans="1:47" ht="15.75" customHeight="1" x14ac:dyDescent="0.2">
      <c r="A74" s="99"/>
      <c r="B74" s="5">
        <f>IF(C74&lt;&gt;"",COUNTA($C$7:C74),"")</f>
        <v>46</v>
      </c>
      <c r="C74" s="6">
        <f>$Y$12</f>
        <v>50</v>
      </c>
      <c r="D74" s="319"/>
      <c r="E74" s="467"/>
      <c r="F74" s="467"/>
      <c r="G74" s="467"/>
      <c r="H74" s="467"/>
      <c r="I74" s="467"/>
      <c r="J74" s="467"/>
      <c r="K74" s="467"/>
      <c r="L74" s="467"/>
      <c r="M74" s="467"/>
      <c r="N74" s="98"/>
      <c r="Q74" s="104" t="s">
        <v>109</v>
      </c>
      <c r="R74" s="104" t="s">
        <v>110</v>
      </c>
      <c r="S74" s="104" t="s">
        <v>124</v>
      </c>
      <c r="V74" s="231"/>
      <c r="W74" s="146"/>
      <c r="X74" s="164"/>
      <c r="Y74" s="165" t="s">
        <v>57</v>
      </c>
      <c r="Z74" s="165" t="s">
        <v>58</v>
      </c>
      <c r="AA74" s="165" t="s">
        <v>57</v>
      </c>
      <c r="AB74" s="165" t="s">
        <v>58</v>
      </c>
      <c r="AC74" s="165" t="s">
        <v>57</v>
      </c>
      <c r="AD74" s="165" t="s">
        <v>58</v>
      </c>
      <c r="AE74" s="165" t="s">
        <v>57</v>
      </c>
      <c r="AF74" s="165" t="s">
        <v>58</v>
      </c>
      <c r="AG74" s="165" t="s">
        <v>57</v>
      </c>
      <c r="AH74" s="165" t="s">
        <v>58</v>
      </c>
      <c r="AI74" s="165" t="s">
        <v>57</v>
      </c>
      <c r="AJ74" s="165" t="s">
        <v>58</v>
      </c>
      <c r="AK74" s="165" t="s">
        <v>57</v>
      </c>
      <c r="AL74" s="165" t="s">
        <v>58</v>
      </c>
      <c r="AM74" s="165" t="s">
        <v>57</v>
      </c>
      <c r="AN74" s="165" t="s">
        <v>58</v>
      </c>
      <c r="AO74" s="165" t="s">
        <v>57</v>
      </c>
      <c r="AP74" s="165" t="s">
        <v>58</v>
      </c>
      <c r="AQ74" s="165" t="s">
        <v>57</v>
      </c>
      <c r="AR74" s="165" t="s">
        <v>58</v>
      </c>
      <c r="AS74" s="125"/>
      <c r="AT74" s="116"/>
      <c r="AU74" s="118"/>
    </row>
    <row r="75" spans="1:47" ht="15.75" customHeight="1" x14ac:dyDescent="0.2">
      <c r="A75" s="99"/>
      <c r="B75" s="5" t="str">
        <f>IF(C75&lt;&gt;"",COUNTA($C$7:C75),"")</f>
        <v/>
      </c>
      <c r="C75" s="9"/>
      <c r="D75" s="9"/>
      <c r="E75" s="467"/>
      <c r="F75" s="467"/>
      <c r="G75" s="467"/>
      <c r="H75" s="467"/>
      <c r="I75" s="467"/>
      <c r="J75" s="467"/>
      <c r="K75" s="467"/>
      <c r="L75" s="467"/>
      <c r="M75" s="467"/>
      <c r="N75" s="98"/>
      <c r="Q75" s="166">
        <v>3</v>
      </c>
      <c r="R75" s="166">
        <v>0</v>
      </c>
      <c r="S75" s="167">
        <v>100</v>
      </c>
      <c r="V75" s="231"/>
      <c r="W75" s="146"/>
      <c r="X75" s="168" t="s">
        <v>59</v>
      </c>
      <c r="Y75" s="457" t="s">
        <v>3</v>
      </c>
      <c r="Z75" s="328"/>
      <c r="AA75" s="457" t="s">
        <v>4</v>
      </c>
      <c r="AB75" s="328"/>
      <c r="AC75" s="457" t="s">
        <v>5</v>
      </c>
      <c r="AD75" s="328"/>
      <c r="AE75" s="457" t="s">
        <v>6</v>
      </c>
      <c r="AF75" s="328"/>
      <c r="AG75" s="457" t="s">
        <v>7</v>
      </c>
      <c r="AH75" s="328"/>
      <c r="AI75" s="457" t="s">
        <v>8</v>
      </c>
      <c r="AJ75" s="328"/>
      <c r="AK75" s="457" t="s">
        <v>9</v>
      </c>
      <c r="AL75" s="328"/>
      <c r="AM75" s="457" t="s">
        <v>10</v>
      </c>
      <c r="AN75" s="328"/>
      <c r="AO75" s="457" t="s">
        <v>11</v>
      </c>
      <c r="AP75" s="328"/>
      <c r="AQ75" s="457" t="s">
        <v>12</v>
      </c>
      <c r="AR75" s="328"/>
      <c r="AS75" s="169"/>
      <c r="AT75" s="116"/>
      <c r="AU75" s="118"/>
    </row>
    <row r="76" spans="1:47" ht="15.75" customHeight="1" x14ac:dyDescent="0.2">
      <c r="A76" s="99"/>
      <c r="B76" s="5">
        <f>IF(C76&lt;&gt;"",COUNTA($C$7:C76),"")</f>
        <v>47</v>
      </c>
      <c r="C76" s="6">
        <f>$Y$10</f>
        <v>50</v>
      </c>
      <c r="D76" s="475">
        <f>$R$46%*(C76+C77)+$Z$12</f>
        <v>50</v>
      </c>
      <c r="E76" s="467"/>
      <c r="F76" s="467"/>
      <c r="G76" s="467"/>
      <c r="H76" s="467"/>
      <c r="I76" s="467"/>
      <c r="J76" s="467"/>
      <c r="K76" s="467"/>
      <c r="L76" s="467"/>
      <c r="M76" s="467"/>
      <c r="N76" s="98"/>
      <c r="Q76" s="170">
        <v>5</v>
      </c>
      <c r="R76" s="170">
        <v>1</v>
      </c>
      <c r="S76" s="171">
        <f>($Z$101+$Z$103)/2</f>
        <v>81.000000000000028</v>
      </c>
      <c r="V76" s="231"/>
      <c r="W76" s="146"/>
      <c r="X76" s="164"/>
      <c r="Y76" s="172" t="s">
        <v>60</v>
      </c>
      <c r="Z76" s="172" t="s">
        <v>61</v>
      </c>
      <c r="AA76" s="172" t="s">
        <v>61</v>
      </c>
      <c r="AB76" s="172" t="s">
        <v>62</v>
      </c>
      <c r="AC76" s="172" t="s">
        <v>62</v>
      </c>
      <c r="AD76" s="172" t="s">
        <v>63</v>
      </c>
      <c r="AE76" s="172" t="s">
        <v>63</v>
      </c>
      <c r="AF76" s="173" t="s">
        <v>64</v>
      </c>
      <c r="AG76" s="174" t="s">
        <v>64</v>
      </c>
      <c r="AH76" s="174" t="s">
        <v>65</v>
      </c>
      <c r="AI76" s="174" t="s">
        <v>65</v>
      </c>
      <c r="AJ76" s="174" t="s">
        <v>66</v>
      </c>
      <c r="AK76" s="174" t="s">
        <v>66</v>
      </c>
      <c r="AL76" s="174" t="s">
        <v>67</v>
      </c>
      <c r="AM76" s="174" t="s">
        <v>67</v>
      </c>
      <c r="AN76" s="174" t="s">
        <v>68</v>
      </c>
      <c r="AO76" s="135" t="s">
        <v>68</v>
      </c>
      <c r="AP76" s="135" t="s">
        <v>69</v>
      </c>
      <c r="AQ76" s="135" t="s">
        <v>69</v>
      </c>
      <c r="AR76" s="135" t="s">
        <v>70</v>
      </c>
      <c r="AS76" s="136"/>
      <c r="AT76" s="116"/>
      <c r="AU76" s="118"/>
    </row>
    <row r="77" spans="1:47" ht="15.75" customHeight="1" x14ac:dyDescent="0.2">
      <c r="A77" s="99"/>
      <c r="B77" s="5">
        <f>IF(C77&lt;&gt;"",COUNTA($C$7:C77),"")</f>
        <v>48</v>
      </c>
      <c r="C77" s="6">
        <f>$Y$12</f>
        <v>50</v>
      </c>
      <c r="D77" s="319"/>
      <c r="E77" s="319"/>
      <c r="F77" s="319"/>
      <c r="G77" s="319"/>
      <c r="H77" s="467"/>
      <c r="I77" s="467"/>
      <c r="J77" s="467"/>
      <c r="K77" s="467"/>
      <c r="L77" s="467"/>
      <c r="M77" s="467"/>
      <c r="N77" s="98"/>
      <c r="Q77" s="175">
        <v>9</v>
      </c>
      <c r="R77" s="175">
        <v>2</v>
      </c>
      <c r="S77" s="176">
        <f>($AB$101+$AB$103)/2</f>
        <v>65.610000000000014</v>
      </c>
      <c r="V77" s="231"/>
      <c r="W77" s="146"/>
      <c r="X77" s="458" t="s">
        <v>36</v>
      </c>
      <c r="Y77" s="496">
        <f>(($S$10*$Q$10)/$C$7)</f>
        <v>0.2</v>
      </c>
      <c r="Z77" s="497">
        <f>(((($Y$77+$Y$79)/2)*($R$46%*(($C$7+$C$8)/2)))/(($R$46%*($C$7+$C$8))+$R$30+$R$31+$R$32+$R$34+0.4*($R$27)))</f>
        <v>8.3333333333333329E-2</v>
      </c>
      <c r="AA77" s="497">
        <f>(((($Y$77+$Y$79)/2)*($R$46%*(($C$7+$C$8)/2)))/$D$7)</f>
        <v>0.08</v>
      </c>
      <c r="AB77" s="494">
        <f>(((($AA$77+$AA$79)/2)*($R$47%*(($D$7+$D$10)/2)))/(($R$47%*($D$7+$D$10))+$R$30+$R$31+$R$32+$R$34+0.4*($R$27)))</f>
        <v>3.3333333333333333E-2</v>
      </c>
      <c r="AC77" s="494">
        <f>(((($AA$77+$AA$79)/2)*($R$47%*(($D$7+$D$10)/2)))/$E$7)</f>
        <v>3.2000000000000001E-2</v>
      </c>
      <c r="AD77" s="488">
        <f>(((($AC$77+$AC$79)/2)*($R$48%*(($E$7+$E$13)/2)))/(($R$48%*(($E$7+$E$13))+$R$30+$R$31+$R$32+$R$34+0.4*($R$27))))</f>
        <v>1.3333333333333334E-2</v>
      </c>
      <c r="AE77" s="488">
        <f>((((($AC$77+$AC$79)/2)*(($R$48%*(($E$7+$E$13))/2))/$F$7)))</f>
        <v>1.2800000000000001E-2</v>
      </c>
      <c r="AF77" s="469">
        <f>(((($AE$77+$AE$79)/2)*($R$49%*(($F$7+$F$19)/2)))/(($R$49%*(($F$7+$F$19))+$R$30+$R$31+$R$32+$R$34+0.4*($R$27))))*1000</f>
        <v>5.333333333333333</v>
      </c>
      <c r="AG77" s="469">
        <f>(((($AE$77+$AE$79)/2)*(($R$49%*(($F$7+$F$19))/2))/$G$7))*1000</f>
        <v>5.12</v>
      </c>
      <c r="AH77" s="470">
        <f>(((($AG$77+$AG$79)/2)*($R$50%*(($G$7+$G$31)/2)))/(($R$50%*(($G$7+$G$31))+$R$30+$R$31+$R$32+$R$34+0.4*($R$27))))</f>
        <v>2.1333333333333333</v>
      </c>
      <c r="AI77" s="470">
        <f>(((($AG$77+$AG$79)/2)*(($R$50%*(($G$7+$G$31))/2))/$H$7))</f>
        <v>2.048</v>
      </c>
      <c r="AJ77" s="471">
        <f>(((($AI$77+$AI$79)/2)*($R$51%*(($H$7+$H$55)/2)))/(($R$51%*(($H$7+$H$55))+$R$30+$R$31+$R$32+$R$34+0.4*($R$27))))</f>
        <v>0.85333333333333339</v>
      </c>
      <c r="AK77" s="471">
        <f>(((($AI$77+$AI$79)/2)*(($R$51%*(($H$7+$H$55))/2))/$I$7))</f>
        <v>0.81920000000000004</v>
      </c>
      <c r="AL77" s="468">
        <f>(((($AK$77+$AK$79)/2)*($R$52%*(($I$7+$I$103)/2)))/(($R$52%*(($I$7+$I$103))+$R$30+$R$31+$R$32+$R$34+0.4*($R$27))))</f>
        <v>0.34133333333333332</v>
      </c>
      <c r="AM77" s="468">
        <f>(((($AK$77+$AK$79)/2)*(($R$52%*(($I$7+$I$103)/2))/$J$7)))</f>
        <v>0.32768000000000003</v>
      </c>
      <c r="AN77" s="489">
        <f>(((($AM$77+$AM$79)/2)*($R$53%*(($J$7+$J$199)/2)))/(($R$53%*(($J$7+$J$199))+$R$30+$R$31+$R$32+$R$34+0.4*($R$27))))</f>
        <v>0.13653333333333334</v>
      </c>
      <c r="AO77" s="489">
        <f>(((($AM$77+$AM$79)/2)*(($R$53%*(($J$7+$J$199))/2))/$K$7))</f>
        <v>0.13107199999999999</v>
      </c>
      <c r="AP77" s="490">
        <f>(((($AO$77+$AO$79)/2)*($R$54%*(($K$7+$K$391)/2)))/(($R$54%*(($K$7+$K$391))+$R$30+$R$31+$R$32+$R$34+0.4*($R$27))))</f>
        <v>5.4613333333333326E-2</v>
      </c>
      <c r="AQ77" s="490">
        <f>((($AO$77+$AO$79)/2)*(($R$54%*(($K$7+$K$391))/2))/$L$7)</f>
        <v>5.2428799999999998E-2</v>
      </c>
      <c r="AR77" s="498">
        <f>((($AQ$77+$AQ$79)/2)*(($R$55%*($L$7+$L$775))/2))/$M$7</f>
        <v>2.097152E-2</v>
      </c>
      <c r="AS77" s="31"/>
      <c r="AT77" s="116"/>
      <c r="AU77" s="118"/>
    </row>
    <row r="78" spans="1:47" ht="15.75" customHeight="1" x14ac:dyDescent="0.2">
      <c r="A78" s="99"/>
      <c r="B78" s="5" t="str">
        <f>IF(C78&lt;&gt;"",COUNTA($C$7:C78),"")</f>
        <v/>
      </c>
      <c r="C78" s="9"/>
      <c r="D78" s="9"/>
      <c r="E78" s="9"/>
      <c r="F78" s="9"/>
      <c r="G78" s="9"/>
      <c r="H78" s="467"/>
      <c r="I78" s="467"/>
      <c r="J78" s="467"/>
      <c r="K78" s="467"/>
      <c r="L78" s="467"/>
      <c r="M78" s="467"/>
      <c r="N78" s="98"/>
      <c r="Q78" s="177">
        <v>17</v>
      </c>
      <c r="R78" s="177">
        <v>3</v>
      </c>
      <c r="S78" s="178">
        <f>($AD$101+$AD$103)/2</f>
        <v>53.144100000000009</v>
      </c>
      <c r="V78" s="231"/>
      <c r="W78" s="146"/>
      <c r="X78" s="319"/>
      <c r="Y78" s="319"/>
      <c r="Z78" s="319"/>
      <c r="AA78" s="319"/>
      <c r="AB78" s="319"/>
      <c r="AC78" s="319"/>
      <c r="AD78" s="319"/>
      <c r="AE78" s="319"/>
      <c r="AF78" s="319"/>
      <c r="AG78" s="319"/>
      <c r="AH78" s="319"/>
      <c r="AI78" s="319"/>
      <c r="AJ78" s="319"/>
      <c r="AK78" s="319"/>
      <c r="AL78" s="319"/>
      <c r="AM78" s="319"/>
      <c r="AN78" s="319"/>
      <c r="AO78" s="319"/>
      <c r="AP78" s="319"/>
      <c r="AQ78" s="319"/>
      <c r="AR78" s="467"/>
      <c r="AS78" s="31"/>
      <c r="AT78" s="116"/>
      <c r="AU78" s="118"/>
    </row>
    <row r="79" spans="1:47" ht="15.75" customHeight="1" x14ac:dyDescent="0.2">
      <c r="A79" s="99"/>
      <c r="B79" s="5">
        <f>IF(C79&lt;&gt;"",COUNTA($C$7:C79),"")</f>
        <v>49</v>
      </c>
      <c r="C79" s="6">
        <f>$Y$10</f>
        <v>50</v>
      </c>
      <c r="D79" s="475">
        <f>$R$46%*(C79+C80)+$Z$10</f>
        <v>50</v>
      </c>
      <c r="E79" s="476">
        <f>$R$47%*(D79+D82)+$AA$10</f>
        <v>50</v>
      </c>
      <c r="F79" s="477">
        <f>$R$48%*(E79+E85)+$AB$10</f>
        <v>50</v>
      </c>
      <c r="G79" s="513">
        <f>$R$49%*(F79+F91)+$AC$12</f>
        <v>50</v>
      </c>
      <c r="H79" s="467"/>
      <c r="I79" s="467"/>
      <c r="J79" s="467"/>
      <c r="K79" s="467"/>
      <c r="L79" s="467"/>
      <c r="M79" s="467"/>
      <c r="N79" s="98"/>
      <c r="Q79" s="179">
        <v>33</v>
      </c>
      <c r="R79" s="179">
        <v>4</v>
      </c>
      <c r="S79" s="180">
        <f>($AF$101+$AF$103)/2</f>
        <v>43.046721000000012</v>
      </c>
      <c r="V79" s="231"/>
      <c r="W79" s="146"/>
      <c r="X79" s="458" t="s">
        <v>38</v>
      </c>
      <c r="Y79" s="496">
        <f>(($S$10*$Q$11)/$C$8)</f>
        <v>0.2</v>
      </c>
      <c r="Z79" s="497">
        <f>(((($Y$77+$Y$79)/2)*($R$46%*(($C$10+$C$11)/2)))/(($R$46%*(($C$10+$C$11))+$R$30+$R$31+$R$32+$R$34+0.4*($R$27))))</f>
        <v>8.3333333333333329E-2</v>
      </c>
      <c r="AA79" s="497">
        <f>(((($Y$77+$Y$79)/2)*($R$46%*(($C$10+$C$11)/2)))/$D$10)</f>
        <v>0.08</v>
      </c>
      <c r="AB79" s="494">
        <f>(((($AA$77+$AA$79)/2)*($R$47%*(($D$13+$D$16)/2)))/(($R$47%*($D$13+$D$16))+$R$30+$R$31+$R$32+$R$34+0.4*($R$27)))</f>
        <v>3.3333333333333333E-2</v>
      </c>
      <c r="AC79" s="494">
        <f>(((($AA$77+$AA$79)/2)*(($R$47%*(($D$13+$D$16))/2))/$E$13))</f>
        <v>3.2000000000000001E-2</v>
      </c>
      <c r="AD79" s="488">
        <f>(((($AC$77+$AC$79)/2)*($R$48%*(($E$19+$E$25)/2)))/(($R$48%*(($E$19+$E$25))+$R$30+$R$31+$R$32+$R$34+0.4*($R$27))))</f>
        <v>1.3333333333333334E-2</v>
      </c>
      <c r="AE79" s="488">
        <f>(((($AC$77+$AC$79)/2)*(($R$48%*(($E$19+$E$25))/2)/$F$19)))</f>
        <v>1.2800000000000001E-2</v>
      </c>
      <c r="AF79" s="469">
        <f>(((($AE$77+$AE$79)/2)*($R$49%*(($F$31+$F$43)/2)))/(($R$49%*(($F$31+$F$43))+$R$30+$R$31+$R$32+$R$34+0.4*($R$27))))*100</f>
        <v>0.53333333333333333</v>
      </c>
      <c r="AG79" s="469">
        <f>(((($AE$77+$AE$79)/2)*(($R$49%*(($F$31+$F$43))/2))/$G$31))*1000</f>
        <v>5.12</v>
      </c>
      <c r="AH79" s="470">
        <f>(((($AG$77+$AG$79)/2)*($R$50%*(($G$55+$G$79)/2)))/(($R$50%*(($G$55+$G$79))+$R$30+$R$31+$R$32+$R$34+0.4*($R$27))))</f>
        <v>2.1333333333333333</v>
      </c>
      <c r="AI79" s="470">
        <f>(((($AG$77+$AG$79)/2)*(($R$50%*(($G$55+$G$79))/2))/$H$55))</f>
        <v>2.048</v>
      </c>
      <c r="AJ79" s="471">
        <f>(((($AI$77+$AI$79)/2)*($R$51%*(($H$103+$H$151)/2)))/(($R$51%*(($H$103+$H$151))+$R$30+$R$31+$R$32+$R$34+0.4*($R$27))))</f>
        <v>0.85333333333333339</v>
      </c>
      <c r="AK79" s="471">
        <f>(((($AI$77+$AI$79)/2)*(($R$51%*($H$103+$H$151)/2))/$I$103))</f>
        <v>0.81920000000000004</v>
      </c>
      <c r="AL79" s="468">
        <f>(((($AK$77+$AK$79)/2)*($R$52%*(($I$199+$I$295)/2)))/(($R$52%*(($I$199+$I$295))+$R$30+$R$31+$R$32+$R$34+0.4*($R$27))))</f>
        <v>0.34133333333333332</v>
      </c>
      <c r="AM79" s="468">
        <f>(((($AK$77+$AK$79)/2)*(($R$52%*(($I$199+$I$295))/2))/$J$199))</f>
        <v>0.32768000000000003</v>
      </c>
      <c r="AN79" s="489">
        <f>(((($AM$77+$AM$79)/2)*($R$53%*(($J$391+$J$583)/2)))/(($R$53%*(($J$391+$J$583))+$R$30+$R$31+$R$32+$R$34+0.4*($R$27))))</f>
        <v>0.13653333333333334</v>
      </c>
      <c r="AO79" s="489">
        <f>(((($AM$77+$AM$79)/2)*(($R$53%*(($J$391+$J$583))/2))/$K$391))</f>
        <v>0.13107199999999999</v>
      </c>
      <c r="AP79" s="490">
        <f>(((($AO$77+$AO$79)/2)*($R$54%*(($K$775+$K$1159)/2)))/(($R$54%*(($K$775+$K$1159))+$R$30+$R$31+$R$32+$R$34+0.4*($R$27))))</f>
        <v>5.4613333333333326E-2</v>
      </c>
      <c r="AQ79" s="490">
        <f>((($AO$77+$AO$79)/2)*(($R$54%*(($K$775+$K$1159))/2))/$L$775)</f>
        <v>5.2428799999999998E-2</v>
      </c>
      <c r="AR79" s="467"/>
      <c r="AS79" s="31"/>
      <c r="AT79" s="116"/>
      <c r="AU79" s="118"/>
    </row>
    <row r="80" spans="1:47" ht="15.75" customHeight="1" x14ac:dyDescent="0.2">
      <c r="A80" s="99"/>
      <c r="B80" s="5">
        <f>IF(C80&lt;&gt;"",COUNTA($C$7:C80),"")</f>
        <v>50</v>
      </c>
      <c r="C80" s="6">
        <f>$Y$12</f>
        <v>50</v>
      </c>
      <c r="D80" s="319"/>
      <c r="E80" s="467"/>
      <c r="F80" s="467"/>
      <c r="G80" s="467"/>
      <c r="H80" s="467"/>
      <c r="I80" s="467"/>
      <c r="J80" s="467"/>
      <c r="K80" s="467"/>
      <c r="L80" s="467"/>
      <c r="M80" s="467"/>
      <c r="N80" s="98"/>
      <c r="Q80" s="181">
        <v>65</v>
      </c>
      <c r="R80" s="181">
        <v>5</v>
      </c>
      <c r="S80" s="182">
        <f>($AH$101+$AH$103)/2</f>
        <v>34.867844010000013</v>
      </c>
      <c r="V80" s="231"/>
      <c r="W80" s="146"/>
      <c r="X80" s="319"/>
      <c r="Y80" s="319"/>
      <c r="Z80" s="319"/>
      <c r="AA80" s="319"/>
      <c r="AB80" s="319"/>
      <c r="AC80" s="319"/>
      <c r="AD80" s="319"/>
      <c r="AE80" s="319"/>
      <c r="AF80" s="319"/>
      <c r="AG80" s="319"/>
      <c r="AH80" s="319"/>
      <c r="AI80" s="319"/>
      <c r="AJ80" s="319"/>
      <c r="AK80" s="319"/>
      <c r="AL80" s="319"/>
      <c r="AM80" s="319"/>
      <c r="AN80" s="319"/>
      <c r="AO80" s="319"/>
      <c r="AP80" s="319"/>
      <c r="AQ80" s="319"/>
      <c r="AR80" s="319"/>
      <c r="AS80" s="31"/>
      <c r="AT80" s="116"/>
      <c r="AU80" s="118"/>
    </row>
    <row r="81" spans="1:47" ht="15.75" customHeight="1" x14ac:dyDescent="0.2">
      <c r="A81" s="99"/>
      <c r="B81" s="5" t="str">
        <f>IF(C81&lt;&gt;"",COUNTA($C$7:C81),"")</f>
        <v/>
      </c>
      <c r="C81" s="9"/>
      <c r="D81" s="9"/>
      <c r="E81" s="467"/>
      <c r="F81" s="467"/>
      <c r="G81" s="467"/>
      <c r="H81" s="467"/>
      <c r="I81" s="467"/>
      <c r="J81" s="467"/>
      <c r="K81" s="467"/>
      <c r="L81" s="467"/>
      <c r="M81" s="467"/>
      <c r="N81" s="98"/>
      <c r="Q81" s="145">
        <v>129</v>
      </c>
      <c r="R81" s="145">
        <v>6</v>
      </c>
      <c r="S81" s="183">
        <f>($AJ$101+$AJ$103)/2</f>
        <v>28.242953648100006</v>
      </c>
      <c r="V81" s="231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T81" s="116"/>
      <c r="AU81" s="118"/>
    </row>
    <row r="82" spans="1:47" ht="15.75" customHeight="1" x14ac:dyDescent="0.2">
      <c r="A82" s="99"/>
      <c r="B82" s="5">
        <f>IF(C82&lt;&gt;"",COUNTA($C$7:C82),"")</f>
        <v>51</v>
      </c>
      <c r="C82" s="6">
        <f>$Y$10</f>
        <v>50</v>
      </c>
      <c r="D82" s="475">
        <f>$R$46%*(C82+C83)+$Z$12</f>
        <v>50</v>
      </c>
      <c r="E82" s="467"/>
      <c r="F82" s="467"/>
      <c r="G82" s="467"/>
      <c r="H82" s="467"/>
      <c r="I82" s="467"/>
      <c r="J82" s="467"/>
      <c r="K82" s="467"/>
      <c r="L82" s="467"/>
      <c r="M82" s="467"/>
      <c r="N82" s="98"/>
      <c r="Q82" s="184">
        <v>257</v>
      </c>
      <c r="R82" s="184">
        <v>7</v>
      </c>
      <c r="S82" s="185">
        <f>($AL$101+$AL$103)/2</f>
        <v>22.876792454961009</v>
      </c>
      <c r="V82" s="231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T82" s="116"/>
      <c r="AU82" s="118"/>
    </row>
    <row r="83" spans="1:47" ht="15.75" customHeight="1" x14ac:dyDescent="0.2">
      <c r="A83" s="99"/>
      <c r="B83" s="5">
        <f>IF(C83&lt;&gt;"",COUNTA($C$7:C83),"")</f>
        <v>52</v>
      </c>
      <c r="C83" s="6">
        <f>$Y$12</f>
        <v>50</v>
      </c>
      <c r="D83" s="319"/>
      <c r="E83" s="319"/>
      <c r="F83" s="467"/>
      <c r="G83" s="467"/>
      <c r="H83" s="467"/>
      <c r="I83" s="467"/>
      <c r="J83" s="467"/>
      <c r="K83" s="467"/>
      <c r="L83" s="467"/>
      <c r="M83" s="467"/>
      <c r="N83" s="98"/>
      <c r="Q83" s="119">
        <v>513</v>
      </c>
      <c r="R83" s="119">
        <v>8</v>
      </c>
      <c r="S83" s="186">
        <f>($AN$101+$AN$103)/2</f>
        <v>18.53020188851842</v>
      </c>
      <c r="V83" s="231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T83" s="116"/>
      <c r="AU83" s="118"/>
    </row>
    <row r="84" spans="1:47" ht="15.75" customHeight="1" x14ac:dyDescent="0.2">
      <c r="A84" s="99"/>
      <c r="B84" s="5" t="str">
        <f>IF(C84&lt;&gt;"",COUNTA($C$7:C84),"")</f>
        <v/>
      </c>
      <c r="C84" s="9"/>
      <c r="D84" s="9"/>
      <c r="E84" s="9"/>
      <c r="F84" s="467"/>
      <c r="G84" s="467"/>
      <c r="H84" s="467"/>
      <c r="I84" s="467"/>
      <c r="J84" s="467"/>
      <c r="K84" s="467"/>
      <c r="L84" s="467"/>
      <c r="M84" s="467"/>
      <c r="N84" s="98"/>
      <c r="Q84" s="187">
        <v>1025</v>
      </c>
      <c r="R84" s="187">
        <v>9</v>
      </c>
      <c r="S84" s="188">
        <f>($AP$101+$AP$103)/2</f>
        <v>15.009463529699923</v>
      </c>
      <c r="V84" s="231"/>
      <c r="W84" s="146"/>
      <c r="X84" s="123"/>
      <c r="Y84" s="326" t="s">
        <v>111</v>
      </c>
      <c r="Z84" s="327"/>
      <c r="AA84" s="327"/>
      <c r="AB84" s="327"/>
      <c r="AC84" s="327"/>
      <c r="AD84" s="327"/>
      <c r="AE84" s="327"/>
      <c r="AF84" s="327"/>
      <c r="AG84" s="327"/>
      <c r="AH84" s="327"/>
      <c r="AI84" s="328"/>
      <c r="AJ84" s="123"/>
      <c r="AK84" s="123"/>
      <c r="AL84" s="123"/>
      <c r="AM84" s="123"/>
      <c r="AN84" s="123"/>
      <c r="AS84" s="123"/>
      <c r="AT84" s="116"/>
      <c r="AU84" s="118"/>
    </row>
    <row r="85" spans="1:47" ht="15.75" customHeight="1" x14ac:dyDescent="0.2">
      <c r="A85" s="99"/>
      <c r="B85" s="5">
        <f>IF(C85&lt;&gt;"",COUNTA($C$7:C85),"")</f>
        <v>53</v>
      </c>
      <c r="C85" s="6">
        <f>$Y$10</f>
        <v>50</v>
      </c>
      <c r="D85" s="475">
        <f>$R$46%*(C85+C86)+$Z$10</f>
        <v>50</v>
      </c>
      <c r="E85" s="476">
        <f>$R$47%*(D85+D88)+$AA$12</f>
        <v>50</v>
      </c>
      <c r="F85" s="467"/>
      <c r="G85" s="467"/>
      <c r="H85" s="467"/>
      <c r="I85" s="467"/>
      <c r="J85" s="467"/>
      <c r="K85" s="467"/>
      <c r="L85" s="467"/>
      <c r="M85" s="467"/>
      <c r="N85" s="98"/>
      <c r="Q85" s="189">
        <v>2049</v>
      </c>
      <c r="R85" s="189">
        <v>10</v>
      </c>
      <c r="S85" s="190">
        <f>AR101</f>
        <v>12.157665459056942</v>
      </c>
      <c r="V85" s="231"/>
      <c r="W85" s="146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S85" s="123"/>
      <c r="AT85" s="116"/>
      <c r="AU85" s="118"/>
    </row>
    <row r="86" spans="1:47" ht="15.75" customHeight="1" x14ac:dyDescent="0.2">
      <c r="A86" s="99"/>
      <c r="B86" s="5">
        <f>IF(C86&lt;&gt;"",COUNTA($C$7:C86),"")</f>
        <v>54</v>
      </c>
      <c r="C86" s="6">
        <f>$Y$12</f>
        <v>50</v>
      </c>
      <c r="D86" s="319"/>
      <c r="E86" s="467"/>
      <c r="F86" s="467"/>
      <c r="G86" s="467"/>
      <c r="H86" s="467"/>
      <c r="I86" s="467"/>
      <c r="J86" s="467"/>
      <c r="K86" s="467"/>
      <c r="L86" s="467"/>
      <c r="M86" s="467"/>
      <c r="N86" s="98"/>
      <c r="V86" s="231"/>
      <c r="W86" s="146"/>
      <c r="X86" s="123"/>
      <c r="Y86" s="191" t="s">
        <v>57</v>
      </c>
      <c r="Z86" s="191" t="s">
        <v>58</v>
      </c>
      <c r="AA86" s="191" t="s">
        <v>57</v>
      </c>
      <c r="AB86" s="191" t="s">
        <v>58</v>
      </c>
      <c r="AC86" s="191" t="s">
        <v>57</v>
      </c>
      <c r="AD86" s="191" t="s">
        <v>58</v>
      </c>
      <c r="AE86" s="191" t="s">
        <v>57</v>
      </c>
      <c r="AF86" s="191" t="s">
        <v>58</v>
      </c>
      <c r="AG86" s="191" t="s">
        <v>57</v>
      </c>
      <c r="AH86" s="191" t="s">
        <v>58</v>
      </c>
      <c r="AI86" s="191" t="s">
        <v>57</v>
      </c>
      <c r="AJ86" s="191" t="s">
        <v>58</v>
      </c>
      <c r="AK86" s="191" t="s">
        <v>57</v>
      </c>
      <c r="AL86" s="191" t="s">
        <v>58</v>
      </c>
      <c r="AM86" s="191" t="s">
        <v>57</v>
      </c>
      <c r="AN86" s="191" t="s">
        <v>58</v>
      </c>
      <c r="AO86" s="124" t="s">
        <v>57</v>
      </c>
      <c r="AP86" s="124" t="s">
        <v>58</v>
      </c>
      <c r="AQ86" s="124" t="s">
        <v>57</v>
      </c>
      <c r="AR86" s="124" t="s">
        <v>58</v>
      </c>
      <c r="AS86" s="125"/>
      <c r="AT86" s="116"/>
      <c r="AU86" s="118"/>
    </row>
    <row r="87" spans="1:47" ht="15.75" customHeight="1" x14ac:dyDescent="0.2">
      <c r="A87" s="99"/>
      <c r="B87" s="5" t="str">
        <f>IF(C87&lt;&gt;"",COUNTA($C$7:C87),"")</f>
        <v/>
      </c>
      <c r="C87" s="9"/>
      <c r="D87" s="9"/>
      <c r="E87" s="467"/>
      <c r="F87" s="467"/>
      <c r="G87" s="467"/>
      <c r="H87" s="467"/>
      <c r="I87" s="467"/>
      <c r="J87" s="467"/>
      <c r="K87" s="467"/>
      <c r="L87" s="467"/>
      <c r="M87" s="467"/>
      <c r="N87" s="98"/>
      <c r="V87" s="231"/>
      <c r="W87" s="146"/>
      <c r="X87" s="168" t="s">
        <v>59</v>
      </c>
      <c r="Y87" s="457" t="s">
        <v>3</v>
      </c>
      <c r="Z87" s="328"/>
      <c r="AA87" s="457" t="s">
        <v>4</v>
      </c>
      <c r="AB87" s="328"/>
      <c r="AC87" s="457" t="s">
        <v>5</v>
      </c>
      <c r="AD87" s="328"/>
      <c r="AE87" s="457" t="s">
        <v>6</v>
      </c>
      <c r="AF87" s="328"/>
      <c r="AG87" s="457" t="s">
        <v>7</v>
      </c>
      <c r="AH87" s="328"/>
      <c r="AI87" s="457" t="s">
        <v>8</v>
      </c>
      <c r="AJ87" s="328"/>
      <c r="AK87" s="457" t="s">
        <v>9</v>
      </c>
      <c r="AL87" s="328"/>
      <c r="AM87" s="457" t="s">
        <v>10</v>
      </c>
      <c r="AN87" s="328"/>
      <c r="AO87" s="457" t="s">
        <v>11</v>
      </c>
      <c r="AP87" s="328"/>
      <c r="AQ87" s="457" t="s">
        <v>12</v>
      </c>
      <c r="AR87" s="328"/>
      <c r="AS87" s="129"/>
      <c r="AT87" s="116"/>
      <c r="AU87" s="118"/>
    </row>
    <row r="88" spans="1:47" ht="15.75" customHeight="1" x14ac:dyDescent="0.2">
      <c r="A88" s="99"/>
      <c r="B88" s="5">
        <f>IF(C88&lt;&gt;"",COUNTA($C$7:C88),"")</f>
        <v>55</v>
      </c>
      <c r="C88" s="6">
        <f>$Y$10</f>
        <v>50</v>
      </c>
      <c r="D88" s="475">
        <f>$R$46%*(C88+C89)+$Z$12</f>
        <v>50</v>
      </c>
      <c r="E88" s="467"/>
      <c r="F88" s="467"/>
      <c r="G88" s="467"/>
      <c r="H88" s="467"/>
      <c r="I88" s="467"/>
      <c r="J88" s="467"/>
      <c r="K88" s="467"/>
      <c r="L88" s="467"/>
      <c r="M88" s="467"/>
      <c r="N88" s="98"/>
      <c r="V88" s="231"/>
      <c r="W88" s="146"/>
      <c r="X88" s="164"/>
      <c r="Y88" s="172" t="s">
        <v>60</v>
      </c>
      <c r="Z88" s="172" t="s">
        <v>61</v>
      </c>
      <c r="AA88" s="172" t="s">
        <v>61</v>
      </c>
      <c r="AB88" s="172" t="s">
        <v>62</v>
      </c>
      <c r="AC88" s="172" t="s">
        <v>62</v>
      </c>
      <c r="AD88" s="172" t="s">
        <v>63</v>
      </c>
      <c r="AE88" s="172" t="s">
        <v>63</v>
      </c>
      <c r="AF88" s="173" t="s">
        <v>64</v>
      </c>
      <c r="AG88" s="174" t="s">
        <v>64</v>
      </c>
      <c r="AH88" s="174" t="s">
        <v>65</v>
      </c>
      <c r="AI88" s="174" t="s">
        <v>65</v>
      </c>
      <c r="AJ88" s="174" t="s">
        <v>66</v>
      </c>
      <c r="AK88" s="174" t="s">
        <v>66</v>
      </c>
      <c r="AL88" s="174" t="s">
        <v>67</v>
      </c>
      <c r="AM88" s="174" t="s">
        <v>67</v>
      </c>
      <c r="AN88" s="174" t="s">
        <v>68</v>
      </c>
      <c r="AO88" s="135" t="s">
        <v>68</v>
      </c>
      <c r="AP88" s="135" t="s">
        <v>69</v>
      </c>
      <c r="AQ88" s="135" t="s">
        <v>69</v>
      </c>
      <c r="AR88" s="135" t="s">
        <v>70</v>
      </c>
      <c r="AS88" s="136"/>
      <c r="AT88" s="116"/>
      <c r="AU88" s="118"/>
    </row>
    <row r="89" spans="1:47" ht="15.75" customHeight="1" x14ac:dyDescent="0.2">
      <c r="A89" s="99"/>
      <c r="B89" s="5">
        <f>IF(C89&lt;&gt;"",COUNTA($C$7:C89),"")</f>
        <v>56</v>
      </c>
      <c r="C89" s="6">
        <f>$Y$12</f>
        <v>50</v>
      </c>
      <c r="D89" s="319"/>
      <c r="E89" s="319"/>
      <c r="F89" s="319"/>
      <c r="G89" s="467"/>
      <c r="H89" s="467"/>
      <c r="I89" s="467"/>
      <c r="J89" s="467"/>
      <c r="K89" s="467"/>
      <c r="L89" s="467"/>
      <c r="M89" s="467"/>
      <c r="N89" s="98"/>
      <c r="V89" s="231"/>
      <c r="W89" s="146"/>
      <c r="X89" s="458" t="s">
        <v>36</v>
      </c>
      <c r="Y89" s="496">
        <f>($S$63%*1)*(($S$10*$Q$10)/$C$7)</f>
        <v>0.18000000000000002</v>
      </c>
      <c r="Z89" s="497">
        <f>($S$61%*1)*(((($Y$30+$Y$32)/2)*($R$46%*(($C$7+$C$8)/2)))/(($R$46%*($C$7+$C$8))+$R$30+$R$31+$R$32+$R$34+0.4*($R$27)))</f>
        <v>6.7500000000000018E-2</v>
      </c>
      <c r="AA89" s="497">
        <f>($S$63%*1)*($S$61%*1)*(((($Y$30+$Y$32)/2)*($R$46%*(($C$7+$C$8)/2)))/$D$7)</f>
        <v>5.8320000000000011E-2</v>
      </c>
      <c r="AB89" s="494">
        <f>($S$61%*1)*(((($AA$30+$AA$32)/2)*($R$47%*(($D$7+$D$10)/2)))/(($R$47%*($D$7+$D$10))+$R$30+$R$31+$R$32+$R$34+0.4*($R$27)))</f>
        <v>2.1870000000000004E-2</v>
      </c>
      <c r="AC89" s="494">
        <f>($S$63%*1)*($S$61%*1)*(((($AA$30+$AA$32)/2)*($R$47%*(($D$7+$D$10)/2)))/$E$7)</f>
        <v>1.8895680000000005E-2</v>
      </c>
      <c r="AD89" s="488">
        <f>($S$61%*1)*(((($AC$30+$AC$32)/2)*($R$48%*(($E$7+$E$13)/2)))/(($R$48%*(($E$7+$E$13))+$R$30+$R$31+$R$32+$R$34+0.4*($R$27))))</f>
        <v>7.0858800000000019E-3</v>
      </c>
      <c r="AE89" s="488">
        <f>($S$63%*1)*($S$61%*1)*((((($AC$30+$AC$32)/2)*(($R$48%*(($E$7+$E$13))/2))/$F$7)))</f>
        <v>6.1222003200000017E-3</v>
      </c>
      <c r="AF89" s="469">
        <f>($S$61%*1)*(((($AE$30+$AE$32)/2)*($R$49%*(($F$7+$F$19)/2)))/(($R$49%*(($F$7+$F$19))+$R$30+$R$31+$R$32+$R$34+0.4*($R$27))))*1000</f>
        <v>2.2958251200000004</v>
      </c>
      <c r="AG89" s="469">
        <f>($S$63%*1)*($S$61%*1)*(((($AE$30+$AE$32)/2)*(($R$49%*(($F$7+$F$19))/2))/$G$7))*1000</f>
        <v>1.9835929036800004</v>
      </c>
      <c r="AH89" s="470">
        <f>($S$61%*1)*(((($AG$30+$AG$32)/2)*($R$50%*(($G$7+$G$31)/2)))/(($R$50%*(($G$7+$G$31))+$R$30+$R$31+$R$32+$R$34+0.4*($R$27))))</f>
        <v>0.74384733888000021</v>
      </c>
      <c r="AI89" s="470">
        <f>($S$63%*1)*($S$61%*1)*(((($AG$30+$AG$32)/2)*(($R$50%*(($G$7+$G$31))/2))/$H$7))</f>
        <v>0.64268410079232019</v>
      </c>
      <c r="AJ89" s="471">
        <f>($S$61%*1)*(((($AI$30+$AI$32)/2)*($R$51%*(($H$7+$H$55)/2)))/(($R$51%*(($H$7+$H$55))+$R$30+$R$31+$R$32+$R$34+0.4*($R$27))))</f>
        <v>0.24100653779712009</v>
      </c>
      <c r="AK89" s="471">
        <f>($S$63%*1)*($S$61%*1)*(((($AI$30+$AI$32)/2)*(($R$51%*(($H$7+$H$55))/2))/$I$7))</f>
        <v>0.20822964865671176</v>
      </c>
      <c r="AL89" s="468">
        <f>($S$61%*1)*(((($AK$30+$AK$32)/2)*($R$52%*(($I$7+$I$103)/2)))/(($R$52%*(($I$7+$I$103))+$R$30+$R$31+$R$32+$R$34+0.4*($R$27))))</f>
        <v>7.8086118246266906E-2</v>
      </c>
      <c r="AM89" s="468">
        <f>($S$63%*1)*($S$61%*1)*(((($AK$30+$AK$32)/2)*(($R$52%*(($I$7+$I$103)/2))/$J$7)))</f>
        <v>6.7466406164774617E-2</v>
      </c>
      <c r="AN89" s="489">
        <f>($S$61%*1)*(((($AM$30+$AM$32)/2)*($R$53%*(($J$7+$J$199)/2)))/(($R$53%*(($J$7+$J$199))+$R$30+$R$31+$R$32+$R$34+0.4*($R$27))))</f>
        <v>2.5299902311790481E-2</v>
      </c>
      <c r="AO89" s="489">
        <f>($S$63%*1)*($S$61%*1)*(((($AM$30+$AM$32)/2)*(($R$53%*(($J$7+$J$199))/2))/$K$7))</f>
        <v>2.1859115597386979E-2</v>
      </c>
      <c r="AP89" s="490">
        <f>($S$61%*1)*(((($AO$30+$AO$32)/2)*($R$54%*(($K$7+$K$391)/2)))/(($R$54%*(($K$7+$K$391))+$R$30+$R$31+$R$32+$R$34+0.4*($R$27))))</f>
        <v>8.1971683490201178E-3</v>
      </c>
      <c r="AQ89" s="490">
        <f>($S$63%*1)*($S$61%*1)*((($AO$30+$AO$32)/2)*(($R$54%*(($K$7+$K$391))/2))/$L$7)</f>
        <v>7.0823534535533828E-3</v>
      </c>
      <c r="AR89" s="498">
        <f>($S$61%*1)*((($AQ$30+$AQ$32)/2)*(($R$55%*($L$7+$L$775))/2))/$M$7</f>
        <v>2.5496472432792183E-3</v>
      </c>
      <c r="AS89" s="23"/>
      <c r="AT89" s="116"/>
      <c r="AU89" s="118"/>
    </row>
    <row r="90" spans="1:47" ht="15.75" customHeight="1" x14ac:dyDescent="0.2">
      <c r="A90" s="99"/>
      <c r="B90" s="5" t="str">
        <f>IF(C90&lt;&gt;"",COUNTA($C$7:C90),"")</f>
        <v/>
      </c>
      <c r="C90" s="9"/>
      <c r="D90" s="9"/>
      <c r="E90" s="9"/>
      <c r="F90" s="9"/>
      <c r="G90" s="467"/>
      <c r="H90" s="467"/>
      <c r="I90" s="467"/>
      <c r="J90" s="467"/>
      <c r="K90" s="467"/>
      <c r="L90" s="467"/>
      <c r="M90" s="467"/>
      <c r="N90" s="98"/>
      <c r="V90" s="231"/>
      <c r="W90" s="146"/>
      <c r="X90" s="319"/>
      <c r="Y90" s="319"/>
      <c r="Z90" s="319"/>
      <c r="AA90" s="319"/>
      <c r="AB90" s="319"/>
      <c r="AC90" s="319"/>
      <c r="AD90" s="319"/>
      <c r="AE90" s="319"/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467"/>
      <c r="AS90" s="23"/>
      <c r="AT90" s="116"/>
      <c r="AU90" s="118"/>
    </row>
    <row r="91" spans="1:47" ht="15.75" customHeight="1" x14ac:dyDescent="0.2">
      <c r="A91" s="99"/>
      <c r="B91" s="5">
        <f>IF(C91&lt;&gt;"",COUNTA($C$7:C91),"")</f>
        <v>57</v>
      </c>
      <c r="C91" s="6">
        <f>$Y$10</f>
        <v>50</v>
      </c>
      <c r="D91" s="475">
        <f>$R$46%*(C91+C92)+$Z$10</f>
        <v>50</v>
      </c>
      <c r="E91" s="476">
        <f>$R$47%*(D91+D94)+$AA$10</f>
        <v>50</v>
      </c>
      <c r="F91" s="477">
        <f>$R$48%*(E91+E97)+$AB$12</f>
        <v>50</v>
      </c>
      <c r="G91" s="467"/>
      <c r="H91" s="467"/>
      <c r="I91" s="467"/>
      <c r="J91" s="467"/>
      <c r="K91" s="467"/>
      <c r="L91" s="467"/>
      <c r="M91" s="467"/>
      <c r="N91" s="98"/>
      <c r="V91" s="231"/>
      <c r="W91" s="146"/>
      <c r="X91" s="458" t="s">
        <v>38</v>
      </c>
      <c r="Y91" s="496">
        <f>($S$63%*1)*(($S$10*$Q$11)/$C$8)</f>
        <v>0.18000000000000002</v>
      </c>
      <c r="Z91" s="497">
        <f>($S$61%*1)*(((($Y$30+$Y$32)/2)*($R$46%*(($C$10+$C$11)/2)))/(($R$46%*(($C$10+$C$11))+$R$30+$R$31+$R$32+$R$34+0.4*($R$27))))</f>
        <v>6.7500000000000018E-2</v>
      </c>
      <c r="AA91" s="497">
        <f>($S$63%*1)*($S$61%*1)*(((($Y$30+$Y$32)/2)*($R$46%*(($C$10+$C$11)/2)))/$D$10)</f>
        <v>5.8320000000000011E-2</v>
      </c>
      <c r="AB91" s="494">
        <f>($S$61%*1)*(((($AA$30+$AA$32)/2)*($R$47%*(($D$13+$D$16)/2)))/(($R$47%*($D$13+$D$16))+$R$30+$R$31+$R$32+$R$34+0.4*($R$27)))</f>
        <v>2.1870000000000004E-2</v>
      </c>
      <c r="AC91" s="494">
        <f>($S$63%*1)*($S$61%*1)*(((($AA$30+$AA$32)/2)*(($R$47%*(($D$13+$D$16))/2))/$E$13))</f>
        <v>1.8895680000000005E-2</v>
      </c>
      <c r="AD91" s="488">
        <f>($S$61%*1)*(((($AC$30+$AC$32)/2)*($R$48%*(($E$19+$E$25)/2)))/(($R$48%*(($E$19+$E$25))+$R$30+$R$31+$R$32+$R$34+0.4*($R$27))))</f>
        <v>7.0858800000000019E-3</v>
      </c>
      <c r="AE91" s="488">
        <f>($S$63%*1)*($S$61%*1)*(((($AC$30+$AC$32)/2)*(($R$48%*(($E$19+$E$25))/2)/$F$19)))</f>
        <v>6.1222003200000026E-3</v>
      </c>
      <c r="AF91" s="469">
        <f>($S$61%*1)*(((($AE$30+$AE$32)/2)*($R$49%*(($F$31+$F$43)/2)))/(($R$49%*(($F$31+$F$43))+$R$30+$R$31+$R$32+$R$34+0.4*($R$27))))*100</f>
        <v>0.22958251200000004</v>
      </c>
      <c r="AG91" s="469">
        <f>($S$63%*1)*($S$61%*1)*(((($AE$30+$AE$32)/2)*(($R$49%*(($F$31+$F$43))/2))/$G$31))*1000</f>
        <v>1.9835929036800004</v>
      </c>
      <c r="AH91" s="470">
        <f>($S$61%*1)*(((($AG$30+$AG$32)/2)*($R$50%*(($G$55+$G$79)/2)))/(($R$50%*(($G$55+$G$79))+$R$30+$R$31+$R$32+$R$34+0.4*($R$27))))</f>
        <v>0.74384733888000021</v>
      </c>
      <c r="AI91" s="470">
        <f>($S$63%*1)*($S$61%*1)*(((($AG$30+$AG$32)/2)*(($R$50%*(($G$55+$G$79))/2))/$H$55))</f>
        <v>0.64268410079232019</v>
      </c>
      <c r="AJ91" s="471">
        <f>($S$61%*1)*(((($AI$30+$AI$32)/2)*($R$51%*(($H$103+$H$151)/2)))/(($R$51%*(($H$103+$H$151))+$R$30+$R$31+$R$32+$R$34+0.4*($R$27))))</f>
        <v>0.24100653779712009</v>
      </c>
      <c r="AK91" s="471">
        <f>($S$63%*1)*($S$61%*1)*(((($AI$30+$AI$32)/2)*(($R$51%*($H$103+$H$151)/2))/$I$103))</f>
        <v>0.20822964865671176</v>
      </c>
      <c r="AL91" s="468">
        <f>($S$61%*1)*(((($AK$30+$AK$32)/2)*($R$52%*(($I$199+$I$295)/2)))/(($R$52%*(($I$199+$I$295))+$R$30+$R$31+$R$32+$R$34+0.4*($R$27))))</f>
        <v>7.8086118246266906E-2</v>
      </c>
      <c r="AM91" s="468">
        <f>($S$63%*1)*($S$61%*1)*(((($AK$30+$AK$32)/2)*(($R$52%*(($I$199+$I$295))/2))/$J$199))</f>
        <v>6.7466406164774617E-2</v>
      </c>
      <c r="AN91" s="489">
        <f>($S$61%*1)*(((($AM$30+$AM$32)/2)*($R$53%*(($J$391+$J$583)/2)))/(($R$53%*(($J$391+$J$583))+$R$30+$R$31+$R$32+$R$34+0.4*($R$27))))</f>
        <v>2.5299902311790481E-2</v>
      </c>
      <c r="AO91" s="489">
        <f>($S$63%*1)*($S$61%*1)*(((($AM$30+$AM$32)/2)*(($R$53%*(($J$391+$J$583))/2))/$K$391))</f>
        <v>2.1859115597386979E-2</v>
      </c>
      <c r="AP91" s="490">
        <f>($S$61%*1)*(((($AO$30+$AO$32)/2)*($R$54%*(($K$775+$K$1159)/2)))/(($R$54%*(($K$775+$K$1159))+$R$30+$R$31+$R$32+$R$34+0.4*($R$27))))</f>
        <v>8.1971683490201178E-3</v>
      </c>
      <c r="AQ91" s="490">
        <f>($S$63%*1)*($S$61%*1)*((($AO$30+$AO$32)/2)*(($R$54%*(($K$775+$K$1159))/2))/$L$775)</f>
        <v>7.0823534535533828E-3</v>
      </c>
      <c r="AR91" s="467"/>
      <c r="AS91" s="23"/>
      <c r="AT91" s="116"/>
      <c r="AU91" s="118"/>
    </row>
    <row r="92" spans="1:47" ht="15.75" customHeight="1" x14ac:dyDescent="0.2">
      <c r="A92" s="99"/>
      <c r="B92" s="5">
        <f>IF(C92&lt;&gt;"",COUNTA($C$7:C92),"")</f>
        <v>58</v>
      </c>
      <c r="C92" s="6">
        <f>$Y$12</f>
        <v>50</v>
      </c>
      <c r="D92" s="319"/>
      <c r="E92" s="467"/>
      <c r="F92" s="467"/>
      <c r="G92" s="467"/>
      <c r="H92" s="467"/>
      <c r="I92" s="467"/>
      <c r="J92" s="467"/>
      <c r="K92" s="467"/>
      <c r="L92" s="467"/>
      <c r="M92" s="467"/>
      <c r="N92" s="98"/>
      <c r="V92" s="231"/>
      <c r="W92" s="146"/>
      <c r="X92" s="319"/>
      <c r="Y92" s="319"/>
      <c r="Z92" s="319"/>
      <c r="AA92" s="319"/>
      <c r="AB92" s="319"/>
      <c r="AC92" s="319"/>
      <c r="AD92" s="319"/>
      <c r="AE92" s="319"/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23"/>
      <c r="AT92" s="116"/>
      <c r="AU92" s="118"/>
    </row>
    <row r="93" spans="1:47" ht="15.75" customHeight="1" x14ac:dyDescent="0.2">
      <c r="A93" s="99"/>
      <c r="B93" s="5" t="str">
        <f>IF(C93&lt;&gt;"",COUNTA($C$7:C93),"")</f>
        <v/>
      </c>
      <c r="C93" s="9"/>
      <c r="D93" s="9"/>
      <c r="E93" s="467"/>
      <c r="F93" s="467"/>
      <c r="G93" s="467"/>
      <c r="H93" s="467"/>
      <c r="I93" s="467"/>
      <c r="J93" s="467"/>
      <c r="K93" s="467"/>
      <c r="L93" s="467"/>
      <c r="M93" s="467"/>
      <c r="N93" s="98"/>
      <c r="V93" s="231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T93" s="116"/>
      <c r="AU93" s="118"/>
    </row>
    <row r="94" spans="1:47" ht="15.75" customHeight="1" x14ac:dyDescent="0.2">
      <c r="A94" s="99"/>
      <c r="B94" s="5">
        <f>IF(C94&lt;&gt;"",COUNTA($C$7:C94),"")</f>
        <v>59</v>
      </c>
      <c r="C94" s="6">
        <f>$Y$10</f>
        <v>50</v>
      </c>
      <c r="D94" s="475">
        <f>$R$46%*(C94+C95)+$Z$12</f>
        <v>50</v>
      </c>
      <c r="E94" s="467"/>
      <c r="F94" s="467"/>
      <c r="G94" s="467"/>
      <c r="H94" s="467"/>
      <c r="I94" s="467"/>
      <c r="J94" s="467"/>
      <c r="K94" s="467"/>
      <c r="L94" s="467"/>
      <c r="M94" s="467"/>
      <c r="N94" s="98"/>
      <c r="V94" s="231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T94" s="116"/>
      <c r="AU94" s="118"/>
    </row>
    <row r="95" spans="1:47" ht="15.75" customHeight="1" x14ac:dyDescent="0.2">
      <c r="A95" s="99"/>
      <c r="B95" s="5">
        <f>IF(C95&lt;&gt;"",COUNTA($C$7:C95),"")</f>
        <v>60</v>
      </c>
      <c r="C95" s="6">
        <f>$Y$12</f>
        <v>50</v>
      </c>
      <c r="D95" s="319"/>
      <c r="E95" s="319"/>
      <c r="F95" s="467"/>
      <c r="G95" s="467"/>
      <c r="H95" s="467"/>
      <c r="I95" s="467"/>
      <c r="J95" s="467"/>
      <c r="K95" s="467"/>
      <c r="L95" s="467"/>
      <c r="M95" s="467"/>
      <c r="N95" s="98"/>
      <c r="V95" s="231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T95" s="116"/>
      <c r="AU95" s="118"/>
    </row>
    <row r="96" spans="1:47" ht="15.75" customHeight="1" x14ac:dyDescent="0.2">
      <c r="A96" s="99"/>
      <c r="B96" s="5" t="str">
        <f>IF(C96&lt;&gt;"",COUNTA($C$7:C96),"")</f>
        <v/>
      </c>
      <c r="C96" s="9"/>
      <c r="D96" s="9"/>
      <c r="E96" s="9"/>
      <c r="F96" s="467"/>
      <c r="G96" s="467"/>
      <c r="H96" s="467"/>
      <c r="I96" s="467"/>
      <c r="J96" s="467"/>
      <c r="K96" s="467"/>
      <c r="L96" s="467"/>
      <c r="M96" s="467"/>
      <c r="N96" s="98"/>
      <c r="V96" s="231"/>
      <c r="W96" s="146"/>
      <c r="X96" s="123"/>
      <c r="Y96" s="326" t="s">
        <v>112</v>
      </c>
      <c r="Z96" s="327"/>
      <c r="AA96" s="327"/>
      <c r="AB96" s="327"/>
      <c r="AC96" s="327"/>
      <c r="AD96" s="327"/>
      <c r="AE96" s="327"/>
      <c r="AF96" s="327"/>
      <c r="AG96" s="327"/>
      <c r="AH96" s="327"/>
      <c r="AI96" s="328"/>
      <c r="AJ96" s="123"/>
      <c r="AK96" s="123"/>
      <c r="AL96" s="123"/>
      <c r="AM96" s="123"/>
      <c r="AN96" s="123"/>
      <c r="AS96" s="123"/>
      <c r="AT96" s="116"/>
      <c r="AU96" s="118"/>
    </row>
    <row r="97" spans="1:47" ht="15.75" customHeight="1" x14ac:dyDescent="0.2">
      <c r="A97" s="99"/>
      <c r="B97" s="5">
        <f>IF(C97&lt;&gt;"",COUNTA($C$7:C97),"")</f>
        <v>61</v>
      </c>
      <c r="C97" s="6">
        <f>$Y$10</f>
        <v>50</v>
      </c>
      <c r="D97" s="475">
        <f>$R$46%*(C97+C98)+$Z$10</f>
        <v>50</v>
      </c>
      <c r="E97" s="476">
        <f>$R$47%*(D97+D100)+$AA$12</f>
        <v>50</v>
      </c>
      <c r="F97" s="467"/>
      <c r="G97" s="467"/>
      <c r="H97" s="467"/>
      <c r="I97" s="467"/>
      <c r="J97" s="467"/>
      <c r="K97" s="467"/>
      <c r="L97" s="467"/>
      <c r="M97" s="467"/>
      <c r="N97" s="98"/>
      <c r="V97" s="231"/>
      <c r="W97" s="146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S97" s="123"/>
      <c r="AT97" s="116"/>
      <c r="AU97" s="118"/>
    </row>
    <row r="98" spans="1:47" ht="15.75" customHeight="1" x14ac:dyDescent="0.2">
      <c r="A98" s="99"/>
      <c r="B98" s="5">
        <f>IF(C98&lt;&gt;"",COUNTA($C$7:C98),"")</f>
        <v>62</v>
      </c>
      <c r="C98" s="6">
        <f>$Y$12</f>
        <v>50</v>
      </c>
      <c r="D98" s="319"/>
      <c r="E98" s="467"/>
      <c r="F98" s="467"/>
      <c r="G98" s="467"/>
      <c r="H98" s="467"/>
      <c r="I98" s="467"/>
      <c r="J98" s="467"/>
      <c r="K98" s="467"/>
      <c r="L98" s="467"/>
      <c r="M98" s="467"/>
      <c r="N98" s="98"/>
      <c r="V98" s="231"/>
      <c r="W98" s="146"/>
      <c r="X98" s="123"/>
      <c r="Y98" s="191" t="s">
        <v>57</v>
      </c>
      <c r="Z98" s="191" t="s">
        <v>58</v>
      </c>
      <c r="AA98" s="191" t="s">
        <v>57</v>
      </c>
      <c r="AB98" s="191" t="s">
        <v>58</v>
      </c>
      <c r="AC98" s="191" t="s">
        <v>57</v>
      </c>
      <c r="AD98" s="191" t="s">
        <v>58</v>
      </c>
      <c r="AE98" s="191" t="s">
        <v>57</v>
      </c>
      <c r="AF98" s="191" t="s">
        <v>58</v>
      </c>
      <c r="AG98" s="191" t="s">
        <v>57</v>
      </c>
      <c r="AH98" s="191" t="s">
        <v>58</v>
      </c>
      <c r="AI98" s="191" t="s">
        <v>57</v>
      </c>
      <c r="AJ98" s="191" t="s">
        <v>58</v>
      </c>
      <c r="AK98" s="191" t="s">
        <v>57</v>
      </c>
      <c r="AL98" s="191" t="s">
        <v>58</v>
      </c>
      <c r="AM98" s="191" t="s">
        <v>57</v>
      </c>
      <c r="AN98" s="191" t="s">
        <v>58</v>
      </c>
      <c r="AO98" s="124" t="s">
        <v>57</v>
      </c>
      <c r="AP98" s="124" t="s">
        <v>58</v>
      </c>
      <c r="AQ98" s="124" t="s">
        <v>57</v>
      </c>
      <c r="AR98" s="124" t="s">
        <v>58</v>
      </c>
      <c r="AS98" s="125"/>
      <c r="AT98" s="116"/>
      <c r="AU98" s="118"/>
    </row>
    <row r="99" spans="1:47" ht="15.75" customHeight="1" x14ac:dyDescent="0.2">
      <c r="A99" s="99"/>
      <c r="B99" s="5" t="str">
        <f>IF(C99&lt;&gt;"",COUNTA($C$7:C99),"")</f>
        <v/>
      </c>
      <c r="C99" s="9"/>
      <c r="D99" s="9"/>
      <c r="E99" s="467"/>
      <c r="F99" s="467"/>
      <c r="G99" s="467"/>
      <c r="H99" s="467"/>
      <c r="I99" s="467"/>
      <c r="J99" s="467"/>
      <c r="K99" s="467"/>
      <c r="L99" s="467"/>
      <c r="M99" s="467"/>
      <c r="N99" s="98"/>
      <c r="V99" s="231"/>
      <c r="W99" s="146"/>
      <c r="X99" s="168" t="s">
        <v>59</v>
      </c>
      <c r="Y99" s="457" t="s">
        <v>3</v>
      </c>
      <c r="Z99" s="328"/>
      <c r="AA99" s="457" t="s">
        <v>4</v>
      </c>
      <c r="AB99" s="328"/>
      <c r="AC99" s="457" t="s">
        <v>5</v>
      </c>
      <c r="AD99" s="328"/>
      <c r="AE99" s="457" t="s">
        <v>6</v>
      </c>
      <c r="AF99" s="328"/>
      <c r="AG99" s="457" t="s">
        <v>7</v>
      </c>
      <c r="AH99" s="328"/>
      <c r="AI99" s="457" t="s">
        <v>8</v>
      </c>
      <c r="AJ99" s="328"/>
      <c r="AK99" s="457" t="s">
        <v>9</v>
      </c>
      <c r="AL99" s="328"/>
      <c r="AM99" s="457" t="s">
        <v>10</v>
      </c>
      <c r="AN99" s="328"/>
      <c r="AO99" s="457" t="s">
        <v>11</v>
      </c>
      <c r="AP99" s="328"/>
      <c r="AQ99" s="457" t="s">
        <v>12</v>
      </c>
      <c r="AR99" s="328"/>
      <c r="AS99" s="129"/>
      <c r="AT99" s="116"/>
      <c r="AU99" s="118"/>
    </row>
    <row r="100" spans="1:47" ht="15.75" customHeight="1" x14ac:dyDescent="0.2">
      <c r="A100" s="99"/>
      <c r="B100" s="5">
        <f>IF(C100&lt;&gt;"",COUNTA($C$7:C100),"")</f>
        <v>63</v>
      </c>
      <c r="C100" s="6">
        <f>$Y$10</f>
        <v>50</v>
      </c>
      <c r="D100" s="475">
        <f>$R$46%*(C100+C101)+$Z$12</f>
        <v>50</v>
      </c>
      <c r="E100" s="467"/>
      <c r="F100" s="467"/>
      <c r="G100" s="467"/>
      <c r="H100" s="467"/>
      <c r="I100" s="467"/>
      <c r="J100" s="467"/>
      <c r="K100" s="467"/>
      <c r="L100" s="467"/>
      <c r="M100" s="467"/>
      <c r="N100" s="98"/>
      <c r="V100" s="231"/>
      <c r="W100" s="146"/>
      <c r="X100" s="164"/>
      <c r="Y100" s="172" t="s">
        <v>113</v>
      </c>
      <c r="Z100" s="172" t="s">
        <v>114</v>
      </c>
      <c r="AA100" s="172" t="s">
        <v>114</v>
      </c>
      <c r="AB100" s="172" t="s">
        <v>115</v>
      </c>
      <c r="AC100" s="172" t="s">
        <v>115</v>
      </c>
      <c r="AD100" s="172" t="s">
        <v>116</v>
      </c>
      <c r="AE100" s="172" t="s">
        <v>116</v>
      </c>
      <c r="AF100" s="173" t="s">
        <v>117</v>
      </c>
      <c r="AG100" s="174" t="s">
        <v>117</v>
      </c>
      <c r="AH100" s="174" t="s">
        <v>118</v>
      </c>
      <c r="AI100" s="174" t="s">
        <v>118</v>
      </c>
      <c r="AJ100" s="174" t="s">
        <v>119</v>
      </c>
      <c r="AK100" s="174" t="s">
        <v>119</v>
      </c>
      <c r="AL100" s="174" t="s">
        <v>120</v>
      </c>
      <c r="AM100" s="174" t="s">
        <v>120</v>
      </c>
      <c r="AN100" s="174" t="s">
        <v>121</v>
      </c>
      <c r="AO100" s="174" t="s">
        <v>121</v>
      </c>
      <c r="AP100" s="174" t="s">
        <v>122</v>
      </c>
      <c r="AQ100" s="174" t="s">
        <v>122</v>
      </c>
      <c r="AR100" s="174" t="s">
        <v>123</v>
      </c>
      <c r="AS100" s="136"/>
      <c r="AT100" s="116"/>
      <c r="AU100" s="118"/>
    </row>
    <row r="101" spans="1:47" ht="15.75" customHeight="1" x14ac:dyDescent="0.2">
      <c r="A101" s="99"/>
      <c r="B101" s="5">
        <f>IF(C101&lt;&gt;"",COUNTA($C$7:C101),"")</f>
        <v>64</v>
      </c>
      <c r="C101" s="6">
        <f>$Y$12</f>
        <v>50</v>
      </c>
      <c r="D101" s="319"/>
      <c r="E101" s="319"/>
      <c r="F101" s="319"/>
      <c r="G101" s="319"/>
      <c r="H101" s="319"/>
      <c r="I101" s="319"/>
      <c r="J101" s="467"/>
      <c r="K101" s="467"/>
      <c r="L101" s="467"/>
      <c r="M101" s="467"/>
      <c r="N101" s="98"/>
      <c r="V101" s="231"/>
      <c r="W101" s="146"/>
      <c r="X101" s="458" t="s">
        <v>36</v>
      </c>
      <c r="Y101" s="412">
        <f>($Y$89/$Y$77)*100</f>
        <v>90</v>
      </c>
      <c r="Z101" s="414">
        <f>($Z$89/$Z$77)*100</f>
        <v>81.000000000000028</v>
      </c>
      <c r="AA101" s="414">
        <f>($AA$89/$AA$77)*100</f>
        <v>72.900000000000006</v>
      </c>
      <c r="AB101" s="416">
        <f>($AB$89/$AB$77)*100</f>
        <v>65.610000000000014</v>
      </c>
      <c r="AC101" s="416">
        <f>($AC$89/$AC$77)*100</f>
        <v>59.049000000000021</v>
      </c>
      <c r="AD101" s="418">
        <f>($AD$89/$AD$77)*100</f>
        <v>53.144100000000009</v>
      </c>
      <c r="AE101" s="418">
        <f>($AE$89/$AE$77)*100</f>
        <v>47.829690000000014</v>
      </c>
      <c r="AF101" s="420">
        <f>($AF$89/$AF$77)*100</f>
        <v>43.046721000000012</v>
      </c>
      <c r="AG101" s="420">
        <f>($AG$89/$AG$77)*100</f>
        <v>38.742048900000007</v>
      </c>
      <c r="AH101" s="422">
        <f>($AH$89/$AH$77)*100</f>
        <v>34.867844010000013</v>
      </c>
      <c r="AI101" s="422">
        <f>($AI$89/$AI$77)*100</f>
        <v>31.381059609000005</v>
      </c>
      <c r="AJ101" s="474">
        <f>($AJ$89/$AJ$77)*100</f>
        <v>28.242953648100006</v>
      </c>
      <c r="AK101" s="474">
        <f>($AK$89/$AK$77)*100</f>
        <v>25.418658283290007</v>
      </c>
      <c r="AL101" s="495">
        <f>($AL$89/$AL$77)*100</f>
        <v>22.876792454961009</v>
      </c>
      <c r="AM101" s="495">
        <f>($AM$89/$AM$77)*100</f>
        <v>20.589113209464909</v>
      </c>
      <c r="AN101" s="403">
        <f>($AN$89/$AN$77)*100</f>
        <v>18.53020188851842</v>
      </c>
      <c r="AO101" s="403">
        <f>($AO$89/$AO$77)*100</f>
        <v>16.67718169966658</v>
      </c>
      <c r="AP101" s="493">
        <f>($AP$89/$AP$77)*100</f>
        <v>15.009463529699923</v>
      </c>
      <c r="AQ101" s="493">
        <f>($AQ$89/$AQ$77)*100</f>
        <v>13.508517176729933</v>
      </c>
      <c r="AR101" s="503">
        <f>($AR$89/$AR$77)*100</f>
        <v>12.157665459056942</v>
      </c>
      <c r="AS101" s="25"/>
      <c r="AT101" s="116"/>
      <c r="AU101" s="118"/>
    </row>
    <row r="102" spans="1:47" ht="15.75" customHeight="1" x14ac:dyDescent="0.2">
      <c r="A102" s="99"/>
      <c r="B102" s="5" t="str">
        <f>IF(C102&lt;&gt;"",COUNTA($C$7:C102),"")</f>
        <v/>
      </c>
      <c r="C102" s="9"/>
      <c r="D102" s="9"/>
      <c r="E102" s="9"/>
      <c r="F102" s="9"/>
      <c r="G102" s="9"/>
      <c r="H102" s="9"/>
      <c r="I102" s="9"/>
      <c r="J102" s="467"/>
      <c r="K102" s="467"/>
      <c r="L102" s="467"/>
      <c r="M102" s="467"/>
      <c r="N102" s="98"/>
      <c r="V102" s="231"/>
      <c r="W102" s="146"/>
      <c r="X102" s="319"/>
      <c r="Y102" s="319"/>
      <c r="Z102" s="319"/>
      <c r="AA102" s="319"/>
      <c r="AB102" s="319"/>
      <c r="AC102" s="319"/>
      <c r="AD102" s="319"/>
      <c r="AE102" s="319"/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467"/>
      <c r="AS102" s="25"/>
      <c r="AT102" s="116"/>
      <c r="AU102" s="118"/>
    </row>
    <row r="103" spans="1:47" ht="15.75" customHeight="1" x14ac:dyDescent="0.2">
      <c r="A103" s="99"/>
      <c r="B103" s="5">
        <f>IF(C103&lt;&gt;"",COUNTA($C$7:C103),"")</f>
        <v>65</v>
      </c>
      <c r="C103" s="6">
        <f>$Y$10</f>
        <v>50</v>
      </c>
      <c r="D103" s="475">
        <f>$R$46%*(C103+C104)+$Z$10</f>
        <v>50</v>
      </c>
      <c r="E103" s="476">
        <f>$R$47%*(D103+D106)+$AA$10</f>
        <v>50</v>
      </c>
      <c r="F103" s="477">
        <f>$R$48%*(E103+E109)+$AB$10</f>
        <v>50</v>
      </c>
      <c r="G103" s="513">
        <f>$R$49%*(F103+F115)+$AC$10</f>
        <v>50</v>
      </c>
      <c r="H103" s="514">
        <f>$R$50%*(G103+G127)+$AD$10</f>
        <v>50</v>
      </c>
      <c r="I103" s="515">
        <f>$R$51%*(H103+H151)+$AE$12</f>
        <v>50</v>
      </c>
      <c r="J103" s="467"/>
      <c r="K103" s="467"/>
      <c r="L103" s="467"/>
      <c r="M103" s="467"/>
      <c r="N103" s="98"/>
      <c r="V103" s="231"/>
      <c r="W103" s="146"/>
      <c r="X103" s="458" t="s">
        <v>38</v>
      </c>
      <c r="Y103" s="412">
        <f>($Y$91/$Y$79)*100</f>
        <v>90</v>
      </c>
      <c r="Z103" s="414">
        <f>($Z$91/$Z$79)*100</f>
        <v>81.000000000000028</v>
      </c>
      <c r="AA103" s="414">
        <f>($AA$91/$AA$79)*100</f>
        <v>72.900000000000006</v>
      </c>
      <c r="AB103" s="416">
        <f>($AB$91/$AB$79)*100</f>
        <v>65.610000000000014</v>
      </c>
      <c r="AC103" s="416">
        <f>($AC$91/$AC$79)*100</f>
        <v>59.049000000000021</v>
      </c>
      <c r="AD103" s="418">
        <f>($AD$91/$AD$79)*100</f>
        <v>53.144100000000009</v>
      </c>
      <c r="AE103" s="418">
        <f>($AE$91/$AE$79)*100</f>
        <v>47.829690000000021</v>
      </c>
      <c r="AF103" s="420">
        <f>($AF$91/$AF$79)*100</f>
        <v>43.046721000000012</v>
      </c>
      <c r="AG103" s="420">
        <f>($AG$91/$AG$79)*100</f>
        <v>38.742048900000007</v>
      </c>
      <c r="AH103" s="422">
        <f>($AH$91/$AH$79)*100</f>
        <v>34.867844010000013</v>
      </c>
      <c r="AI103" s="422">
        <f>($AI$91/$AI$79)*100</f>
        <v>31.381059609000005</v>
      </c>
      <c r="AJ103" s="474">
        <f>($AJ$91/$AJ$79)*100</f>
        <v>28.242953648100006</v>
      </c>
      <c r="AK103" s="474">
        <f>($AK$91/$AK$79)*100</f>
        <v>25.418658283290007</v>
      </c>
      <c r="AL103" s="495">
        <f>($AL$91/$AL$79)*100</f>
        <v>22.876792454961009</v>
      </c>
      <c r="AM103" s="495">
        <f>($AM$91/$AM$79)*100</f>
        <v>20.589113209464909</v>
      </c>
      <c r="AN103" s="403">
        <f>($AN$91/$AN$79)*100</f>
        <v>18.53020188851842</v>
      </c>
      <c r="AO103" s="403">
        <f>($AO$91/$AO$79)*100</f>
        <v>16.67718169966658</v>
      </c>
      <c r="AP103" s="493">
        <f>($AP$91/$AP$79)*100</f>
        <v>15.009463529699923</v>
      </c>
      <c r="AQ103" s="493">
        <f>($AQ$91/$AQ$79)*100</f>
        <v>13.508517176729933</v>
      </c>
      <c r="AR103" s="467"/>
      <c r="AS103" s="25"/>
      <c r="AT103" s="116"/>
      <c r="AU103" s="118"/>
    </row>
    <row r="104" spans="1:47" ht="15.75" customHeight="1" x14ac:dyDescent="0.2">
      <c r="A104" s="99"/>
      <c r="B104" s="5">
        <f>IF(C104&lt;&gt;"",COUNTA($C$7:C104),"")</f>
        <v>66</v>
      </c>
      <c r="C104" s="6">
        <f>$Y$12</f>
        <v>50</v>
      </c>
      <c r="D104" s="319"/>
      <c r="E104" s="467"/>
      <c r="F104" s="467"/>
      <c r="G104" s="467"/>
      <c r="H104" s="467"/>
      <c r="I104" s="467"/>
      <c r="J104" s="467"/>
      <c r="K104" s="467"/>
      <c r="L104" s="467"/>
      <c r="M104" s="467"/>
      <c r="N104" s="98"/>
      <c r="V104" s="231"/>
      <c r="W104" s="146"/>
      <c r="X104" s="319"/>
      <c r="Y104" s="319"/>
      <c r="Z104" s="319"/>
      <c r="AA104" s="319"/>
      <c r="AB104" s="319"/>
      <c r="AC104" s="319"/>
      <c r="AD104" s="319"/>
      <c r="AE104" s="319"/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25"/>
      <c r="AT104" s="116"/>
      <c r="AU104" s="118"/>
    </row>
    <row r="105" spans="1:47" ht="15.75" customHeight="1" x14ac:dyDescent="0.2">
      <c r="A105" s="99"/>
      <c r="B105" s="5" t="str">
        <f>IF(C105&lt;&gt;"",COUNTA($C$7:C105),"")</f>
        <v/>
      </c>
      <c r="C105" s="9"/>
      <c r="D105" s="9"/>
      <c r="E105" s="467"/>
      <c r="F105" s="467"/>
      <c r="G105" s="467"/>
      <c r="H105" s="467"/>
      <c r="I105" s="467"/>
      <c r="J105" s="467"/>
      <c r="K105" s="467"/>
      <c r="L105" s="467"/>
      <c r="M105" s="467"/>
      <c r="N105" s="98"/>
      <c r="P105" s="11"/>
      <c r="Q105" s="3"/>
      <c r="T105" s="192"/>
      <c r="V105" s="231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T105" s="116"/>
      <c r="AU105" s="118"/>
    </row>
    <row r="106" spans="1:47" ht="15.75" customHeight="1" x14ac:dyDescent="0.2">
      <c r="A106" s="99"/>
      <c r="B106" s="5">
        <f>IF(C106&lt;&gt;"",COUNTA($C$7:C106),"")</f>
        <v>67</v>
      </c>
      <c r="C106" s="6">
        <f>$Y$10</f>
        <v>50</v>
      </c>
      <c r="D106" s="475">
        <f>$R$46%*(C106+C107)+$Z$12</f>
        <v>50</v>
      </c>
      <c r="E106" s="467"/>
      <c r="F106" s="467"/>
      <c r="G106" s="467"/>
      <c r="H106" s="467"/>
      <c r="I106" s="467"/>
      <c r="J106" s="467"/>
      <c r="K106" s="467"/>
      <c r="L106" s="467"/>
      <c r="M106" s="467"/>
      <c r="N106" s="98"/>
      <c r="T106" s="192"/>
      <c r="V106" s="231"/>
      <c r="W106" s="146"/>
      <c r="X106" s="28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146"/>
      <c r="AK106" s="32"/>
      <c r="AL106" s="146"/>
      <c r="AM106" s="146"/>
      <c r="AT106" s="116"/>
      <c r="AU106" s="118"/>
    </row>
    <row r="107" spans="1:47" ht="15.75" customHeight="1" x14ac:dyDescent="0.2">
      <c r="A107" s="99"/>
      <c r="B107" s="5">
        <f>IF(C107&lt;&gt;"",COUNTA($C$7:C107),"")</f>
        <v>68</v>
      </c>
      <c r="C107" s="6">
        <f>$Y$12</f>
        <v>50</v>
      </c>
      <c r="D107" s="319"/>
      <c r="E107" s="319"/>
      <c r="F107" s="467"/>
      <c r="G107" s="467"/>
      <c r="H107" s="467"/>
      <c r="I107" s="467"/>
      <c r="J107" s="467"/>
      <c r="K107" s="467"/>
      <c r="L107" s="467"/>
      <c r="M107" s="467"/>
      <c r="N107" s="98"/>
      <c r="P107" s="11"/>
      <c r="Q107" s="3"/>
      <c r="T107" s="192"/>
      <c r="V107" s="231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T107" s="116"/>
      <c r="AU107" s="118"/>
    </row>
    <row r="108" spans="1:47" ht="15.75" customHeight="1" x14ac:dyDescent="0.2">
      <c r="A108" s="99"/>
      <c r="B108" s="5" t="str">
        <f>IF(C108&lt;&gt;"",COUNTA($C$7:C108),"")</f>
        <v/>
      </c>
      <c r="C108" s="9"/>
      <c r="D108" s="9"/>
      <c r="E108" s="9"/>
      <c r="F108" s="467"/>
      <c r="G108" s="467"/>
      <c r="H108" s="467"/>
      <c r="I108" s="467"/>
      <c r="J108" s="467"/>
      <c r="K108" s="467"/>
      <c r="L108" s="467"/>
      <c r="M108" s="467"/>
      <c r="N108" s="98"/>
      <c r="O108" s="116"/>
      <c r="P108" s="116"/>
      <c r="Q108" s="116"/>
      <c r="R108" s="116"/>
      <c r="S108" s="116"/>
      <c r="T108" s="193"/>
      <c r="U108" s="116"/>
      <c r="V108" s="231"/>
      <c r="W108" s="37"/>
      <c r="X108" s="33"/>
      <c r="Y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7"/>
      <c r="AK108" s="35"/>
      <c r="AL108" s="37"/>
      <c r="AM108" s="37"/>
      <c r="AN108" s="116"/>
      <c r="AO108" s="116"/>
      <c r="AP108" s="116"/>
      <c r="AQ108" s="116"/>
      <c r="AR108" s="116"/>
      <c r="AS108" s="116"/>
      <c r="AT108" s="116"/>
      <c r="AU108" s="118"/>
    </row>
    <row r="109" spans="1:47" ht="15.75" customHeight="1" x14ac:dyDescent="0.2">
      <c r="A109" s="99"/>
      <c r="B109" s="5">
        <f>IF(C109&lt;&gt;"",COUNTA($C$7:C109),"")</f>
        <v>69</v>
      </c>
      <c r="C109" s="6">
        <f>$Y$10</f>
        <v>50</v>
      </c>
      <c r="D109" s="475">
        <f>$R$46%*(C109+C110)+$Z$10</f>
        <v>50</v>
      </c>
      <c r="E109" s="476">
        <f>$R$47%*(D109+D112)+$AA$12</f>
        <v>50</v>
      </c>
      <c r="F109" s="467"/>
      <c r="G109" s="467"/>
      <c r="H109" s="467"/>
      <c r="I109" s="467"/>
      <c r="J109" s="467"/>
      <c r="K109" s="467"/>
      <c r="L109" s="467"/>
      <c r="M109" s="467"/>
      <c r="N109" s="98"/>
      <c r="O109" s="116"/>
      <c r="P109" s="36"/>
      <c r="Q109" s="36"/>
      <c r="R109" s="116"/>
      <c r="S109" s="116"/>
      <c r="T109" s="193"/>
      <c r="U109" s="116"/>
      <c r="V109" s="231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116"/>
      <c r="AO109" s="116"/>
      <c r="AP109" s="116"/>
      <c r="AQ109" s="116"/>
      <c r="AR109" s="116"/>
      <c r="AS109" s="116"/>
      <c r="AT109" s="116"/>
      <c r="AU109" s="118"/>
    </row>
    <row r="110" spans="1:47" ht="15.75" customHeight="1" x14ac:dyDescent="0.2">
      <c r="A110" s="99"/>
      <c r="B110" s="5">
        <f>IF(C110&lt;&gt;"",COUNTA($C$7:C110),"")</f>
        <v>70</v>
      </c>
      <c r="C110" s="6">
        <f>$Y$12</f>
        <v>50</v>
      </c>
      <c r="D110" s="319"/>
      <c r="E110" s="467"/>
      <c r="F110" s="467"/>
      <c r="G110" s="467"/>
      <c r="H110" s="467"/>
      <c r="I110" s="467"/>
      <c r="J110" s="467"/>
      <c r="K110" s="467"/>
      <c r="L110" s="467"/>
      <c r="M110" s="467"/>
      <c r="N110" s="98"/>
      <c r="O110" s="116" t="s">
        <v>0</v>
      </c>
      <c r="P110" s="36"/>
      <c r="Q110" s="36"/>
      <c r="R110" s="116"/>
      <c r="S110" s="116"/>
      <c r="T110" s="193"/>
      <c r="U110" s="116"/>
      <c r="V110" s="231"/>
      <c r="W110" s="37"/>
      <c r="X110" s="37"/>
      <c r="Y110" s="35"/>
      <c r="Z110" s="35"/>
      <c r="AA110" s="35"/>
      <c r="AB110" s="34"/>
      <c r="AC110" s="34"/>
      <c r="AD110" s="34"/>
      <c r="AE110" s="34"/>
      <c r="AF110" s="34"/>
      <c r="AG110" s="34"/>
      <c r="AH110" s="34"/>
      <c r="AI110" s="34"/>
      <c r="AJ110" s="37"/>
      <c r="AK110" s="35"/>
      <c r="AL110" s="37"/>
      <c r="AM110" s="37"/>
      <c r="AN110" s="116"/>
      <c r="AO110" s="116"/>
      <c r="AP110" s="116"/>
      <c r="AQ110" s="116"/>
      <c r="AR110" s="116"/>
      <c r="AS110" s="116"/>
      <c r="AT110" s="116"/>
      <c r="AU110" s="118"/>
    </row>
    <row r="111" spans="1:47" ht="15.75" customHeight="1" x14ac:dyDescent="0.2">
      <c r="A111" s="99"/>
      <c r="B111" s="5" t="str">
        <f>IF(C111&lt;&gt;"",COUNTA($C$7:C111),"")</f>
        <v/>
      </c>
      <c r="C111" s="9"/>
      <c r="D111" s="9"/>
      <c r="E111" s="467"/>
      <c r="F111" s="467"/>
      <c r="G111" s="467"/>
      <c r="H111" s="467"/>
      <c r="I111" s="467"/>
      <c r="J111" s="467"/>
      <c r="K111" s="467"/>
      <c r="L111" s="467"/>
      <c r="M111" s="467"/>
      <c r="N111" s="98"/>
      <c r="O111" s="99"/>
      <c r="P111" s="36"/>
      <c r="Q111" s="36"/>
      <c r="R111" s="36"/>
      <c r="S111" s="36"/>
      <c r="T111" s="36"/>
      <c r="U111" s="36"/>
      <c r="V111" s="263"/>
      <c r="W111" s="36"/>
      <c r="X111" s="36"/>
      <c r="Y111" s="36"/>
      <c r="Z111" s="36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116"/>
      <c r="AO111" s="116"/>
      <c r="AP111" s="116"/>
      <c r="AQ111" s="116"/>
      <c r="AR111" s="116"/>
      <c r="AS111" s="116"/>
      <c r="AT111" s="116"/>
      <c r="AU111" s="118"/>
    </row>
    <row r="112" spans="1:47" ht="15.75" customHeight="1" x14ac:dyDescent="0.2">
      <c r="A112" s="99"/>
      <c r="B112" s="5">
        <f>IF(C112&lt;&gt;"",COUNTA($C$7:C112),"")</f>
        <v>71</v>
      </c>
      <c r="C112" s="6">
        <f>$Y$10</f>
        <v>50</v>
      </c>
      <c r="D112" s="475">
        <f>$R$46%*(C112+C113)+$Z$12</f>
        <v>50</v>
      </c>
      <c r="E112" s="467"/>
      <c r="F112" s="467"/>
      <c r="G112" s="467"/>
      <c r="H112" s="467"/>
      <c r="I112" s="467"/>
      <c r="J112" s="467"/>
      <c r="K112" s="467"/>
      <c r="L112" s="467"/>
      <c r="M112" s="467"/>
      <c r="N112" s="194"/>
      <c r="O112" s="116"/>
      <c r="P112" s="116"/>
      <c r="Q112" s="116"/>
      <c r="R112" s="116"/>
      <c r="S112" s="116"/>
      <c r="T112" s="116"/>
      <c r="U112" s="116"/>
      <c r="V112" s="231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116"/>
      <c r="AO112" s="116"/>
      <c r="AP112" s="116"/>
      <c r="AQ112" s="116"/>
      <c r="AR112" s="116"/>
      <c r="AS112" s="116"/>
      <c r="AT112" s="116"/>
      <c r="AU112" s="118"/>
    </row>
    <row r="113" spans="1:59" ht="15.75" customHeight="1" thickBot="1" x14ac:dyDescent="0.25">
      <c r="A113" s="99"/>
      <c r="B113" s="5">
        <f>IF(C113&lt;&gt;"",COUNTA($C$7:C113),"")</f>
        <v>72</v>
      </c>
      <c r="C113" s="6">
        <f>$Y$12</f>
        <v>50</v>
      </c>
      <c r="D113" s="319"/>
      <c r="E113" s="319"/>
      <c r="F113" s="319"/>
      <c r="G113" s="467"/>
      <c r="H113" s="467"/>
      <c r="I113" s="467"/>
      <c r="J113" s="467"/>
      <c r="K113" s="467"/>
      <c r="L113" s="467"/>
      <c r="M113" s="467"/>
      <c r="N113" s="194"/>
      <c r="O113" s="195"/>
      <c r="P113" s="38"/>
      <c r="Q113" s="38"/>
      <c r="R113" s="196"/>
      <c r="S113" s="114"/>
      <c r="T113" s="114"/>
      <c r="U113" s="197"/>
      <c r="V113" s="261"/>
      <c r="W113" s="198"/>
      <c r="X113" s="198"/>
      <c r="Y113" s="199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14"/>
      <c r="AO113" s="114"/>
      <c r="AP113" s="114"/>
      <c r="AQ113" s="114"/>
      <c r="AR113" s="114"/>
      <c r="AS113" s="114"/>
      <c r="AT113" s="114"/>
      <c r="AU113" s="157"/>
    </row>
    <row r="114" spans="1:59" ht="15.75" customHeight="1" x14ac:dyDescent="0.2">
      <c r="A114" s="99"/>
      <c r="B114" s="5" t="str">
        <f>IF(C114&lt;&gt;"",COUNTA($C$7:C114),"")</f>
        <v/>
      </c>
      <c r="C114" s="9"/>
      <c r="D114" s="9"/>
      <c r="E114" s="9"/>
      <c r="F114" s="9"/>
      <c r="G114" s="467"/>
      <c r="H114" s="467"/>
      <c r="I114" s="467"/>
      <c r="J114" s="467"/>
      <c r="K114" s="467"/>
      <c r="L114" s="467"/>
      <c r="M114" s="467"/>
      <c r="N114" s="194"/>
      <c r="AI114" s="39"/>
      <c r="AJ114" s="39"/>
      <c r="AK114" s="39"/>
      <c r="AL114" s="39"/>
      <c r="AM114" s="39"/>
      <c r="AN114" s="39"/>
      <c r="AU114" s="118"/>
    </row>
    <row r="115" spans="1:59" ht="15.75" customHeight="1" thickBot="1" x14ac:dyDescent="0.25">
      <c r="A115" s="99"/>
      <c r="B115" s="5">
        <f>IF(C115&lt;&gt;"",COUNTA($C$7:C115),"")</f>
        <v>73</v>
      </c>
      <c r="C115" s="6">
        <f>$Y$10</f>
        <v>50</v>
      </c>
      <c r="D115" s="475">
        <f>$R$46%*(C115+C116)+$Z$10</f>
        <v>50</v>
      </c>
      <c r="E115" s="476">
        <f>$R$47%*(D115+D118)+$AA$10</f>
        <v>50</v>
      </c>
      <c r="F115" s="477">
        <f>$R$48%*(E115+E121)+$AB$12</f>
        <v>50</v>
      </c>
      <c r="G115" s="467"/>
      <c r="H115" s="467"/>
      <c r="I115" s="467"/>
      <c r="J115" s="467"/>
      <c r="K115" s="467"/>
      <c r="L115" s="467"/>
      <c r="M115" s="467"/>
      <c r="N115" s="98"/>
      <c r="AI115" s="39"/>
      <c r="AJ115" s="39"/>
      <c r="AK115" s="39"/>
      <c r="AL115" s="39"/>
      <c r="AM115" s="39"/>
      <c r="AN115" s="39"/>
      <c r="AU115" s="118"/>
    </row>
    <row r="116" spans="1:59" ht="15.75" customHeight="1" x14ac:dyDescent="0.2">
      <c r="A116" s="99"/>
      <c r="B116" s="5">
        <f>IF(C116&lt;&gt;"",COUNTA($C$7:C116),"")</f>
        <v>74</v>
      </c>
      <c r="C116" s="6">
        <f>$Y$12</f>
        <v>50</v>
      </c>
      <c r="D116" s="319"/>
      <c r="E116" s="467"/>
      <c r="F116" s="467"/>
      <c r="G116" s="467"/>
      <c r="H116" s="467"/>
      <c r="I116" s="467"/>
      <c r="J116" s="467"/>
      <c r="K116" s="467"/>
      <c r="L116" s="467"/>
      <c r="M116" s="467"/>
      <c r="N116" s="98"/>
      <c r="R116" s="507" t="s">
        <v>153</v>
      </c>
      <c r="S116" s="508"/>
      <c r="T116" s="508"/>
      <c r="U116" s="508"/>
      <c r="V116" s="508"/>
      <c r="W116" s="508"/>
      <c r="X116" s="508"/>
      <c r="Y116" s="508"/>
      <c r="Z116" s="508"/>
      <c r="AA116" s="508"/>
      <c r="AB116" s="508"/>
      <c r="AC116" s="508"/>
      <c r="AD116" s="508"/>
      <c r="AE116" s="508"/>
      <c r="AF116" s="508"/>
      <c r="AG116" s="508"/>
      <c r="AH116" s="508"/>
      <c r="AI116" s="508"/>
      <c r="AJ116" s="508"/>
      <c r="AK116" s="508"/>
      <c r="AL116" s="509"/>
      <c r="AM116" s="146"/>
      <c r="AU116" s="118"/>
    </row>
    <row r="117" spans="1:59" ht="15.75" customHeight="1" thickBot="1" x14ac:dyDescent="0.25">
      <c r="A117" s="99"/>
      <c r="B117" s="5" t="str">
        <f>IF(C117&lt;&gt;"",COUNTA($C$7:C117),"")</f>
        <v/>
      </c>
      <c r="C117" s="9"/>
      <c r="D117" s="9"/>
      <c r="E117" s="467"/>
      <c r="F117" s="467"/>
      <c r="G117" s="467"/>
      <c r="H117" s="467"/>
      <c r="I117" s="467"/>
      <c r="J117" s="467"/>
      <c r="K117" s="467"/>
      <c r="L117" s="467"/>
      <c r="M117" s="467"/>
      <c r="N117" s="98"/>
      <c r="Q117" s="3"/>
      <c r="R117" s="510"/>
      <c r="S117" s="511"/>
      <c r="T117" s="511"/>
      <c r="U117" s="511"/>
      <c r="V117" s="511"/>
      <c r="W117" s="511"/>
      <c r="X117" s="511"/>
      <c r="Y117" s="511"/>
      <c r="Z117" s="511"/>
      <c r="AA117" s="511"/>
      <c r="AB117" s="511"/>
      <c r="AC117" s="511"/>
      <c r="AD117" s="511"/>
      <c r="AE117" s="511"/>
      <c r="AF117" s="511"/>
      <c r="AG117" s="511"/>
      <c r="AH117" s="511"/>
      <c r="AI117" s="511"/>
      <c r="AJ117" s="511"/>
      <c r="AK117" s="511"/>
      <c r="AL117" s="512"/>
      <c r="AM117" s="146"/>
      <c r="AU117" s="118"/>
    </row>
    <row r="118" spans="1:59" ht="15.75" customHeight="1" x14ac:dyDescent="0.2">
      <c r="A118" s="99"/>
      <c r="B118" s="5">
        <f>IF(C118&lt;&gt;"",COUNTA($C$7:C118),"")</f>
        <v>75</v>
      </c>
      <c r="C118" s="6">
        <f>$Y$10</f>
        <v>50</v>
      </c>
      <c r="D118" s="475">
        <f>$R$46%*(C118+C119)+$Z$12</f>
        <v>50</v>
      </c>
      <c r="E118" s="467"/>
      <c r="F118" s="467"/>
      <c r="G118" s="467"/>
      <c r="H118" s="467"/>
      <c r="I118" s="467"/>
      <c r="J118" s="467"/>
      <c r="K118" s="467"/>
      <c r="L118" s="467"/>
      <c r="M118" s="467"/>
      <c r="N118" s="98"/>
      <c r="O118" s="200"/>
      <c r="P118" s="201"/>
      <c r="Q118" s="201"/>
      <c r="R118" s="202"/>
      <c r="S118" s="201"/>
      <c r="T118" s="201"/>
      <c r="U118" s="203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U118" s="118"/>
    </row>
    <row r="119" spans="1:59" ht="15.75" customHeight="1" x14ac:dyDescent="0.2">
      <c r="A119" s="99"/>
      <c r="B119" s="5">
        <f>IF(C119&lt;&gt;"",COUNTA($C$7:C119),"")</f>
        <v>76</v>
      </c>
      <c r="C119" s="6">
        <f>$Y$12</f>
        <v>50</v>
      </c>
      <c r="D119" s="319"/>
      <c r="E119" s="319"/>
      <c r="F119" s="467"/>
      <c r="G119" s="467"/>
      <c r="H119" s="467"/>
      <c r="I119" s="467"/>
      <c r="J119" s="467"/>
      <c r="K119" s="467"/>
      <c r="L119" s="467"/>
      <c r="M119" s="467"/>
      <c r="N119" s="98"/>
      <c r="O119" s="116"/>
      <c r="R119" s="204"/>
      <c r="U119" s="205"/>
      <c r="W119" s="146"/>
      <c r="X119" s="28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146"/>
      <c r="AK119" s="32"/>
      <c r="AL119" s="146"/>
      <c r="AM119" s="146"/>
      <c r="AU119" s="118"/>
    </row>
    <row r="120" spans="1:59" ht="15.75" customHeight="1" thickBot="1" x14ac:dyDescent="0.25">
      <c r="A120" s="99"/>
      <c r="B120" s="5" t="str">
        <f>IF(C120&lt;&gt;"",COUNTA($C$7:C120),"")</f>
        <v/>
      </c>
      <c r="C120" s="9"/>
      <c r="D120" s="9"/>
      <c r="E120" s="9"/>
      <c r="F120" s="467"/>
      <c r="G120" s="467"/>
      <c r="H120" s="467"/>
      <c r="I120" s="467"/>
      <c r="J120" s="467"/>
      <c r="K120" s="467"/>
      <c r="L120" s="467"/>
      <c r="M120" s="467"/>
      <c r="N120" s="98"/>
      <c r="O120" s="116"/>
      <c r="P120" s="110"/>
      <c r="Q120" s="63"/>
      <c r="R120" s="110"/>
      <c r="S120" s="110"/>
      <c r="T120" s="110"/>
      <c r="U120" s="206"/>
      <c r="W120" s="146"/>
      <c r="AU120" s="118"/>
    </row>
    <row r="121" spans="1:59" ht="15.75" customHeight="1" thickBot="1" x14ac:dyDescent="0.25">
      <c r="A121" s="99"/>
      <c r="B121" s="5">
        <f>IF(C121&lt;&gt;"",COUNTA($C$7:C121),"")</f>
        <v>77</v>
      </c>
      <c r="C121" s="6">
        <f>$Y$10</f>
        <v>50</v>
      </c>
      <c r="D121" s="475">
        <f>$R$46%*(C121+C122)+$Z$10</f>
        <v>50</v>
      </c>
      <c r="E121" s="476">
        <f>$R$47%*(D121+D124)+$AA$12</f>
        <v>50</v>
      </c>
      <c r="F121" s="467"/>
      <c r="G121" s="467"/>
      <c r="H121" s="467"/>
      <c r="I121" s="467"/>
      <c r="J121" s="467"/>
      <c r="K121" s="467"/>
      <c r="L121" s="467"/>
      <c r="M121" s="467"/>
      <c r="N121" s="98"/>
      <c r="O121" s="116"/>
      <c r="P121" s="110"/>
      <c r="Q121" s="524" t="s">
        <v>205</v>
      </c>
      <c r="R121" s="525"/>
      <c r="S121" s="526"/>
      <c r="T121" s="110"/>
      <c r="U121" s="207"/>
      <c r="W121" s="146"/>
      <c r="Y121" s="326" t="s">
        <v>170</v>
      </c>
      <c r="Z121" s="327"/>
      <c r="AA121" s="327"/>
      <c r="AB121" s="327"/>
      <c r="AC121" s="327"/>
      <c r="AD121" s="327"/>
      <c r="AE121" s="327"/>
      <c r="AF121" s="327"/>
      <c r="AG121" s="327"/>
      <c r="AH121" s="327"/>
      <c r="AI121" s="328"/>
      <c r="AU121" s="118"/>
    </row>
    <row r="122" spans="1:59" ht="15.75" customHeight="1" x14ac:dyDescent="0.2">
      <c r="A122" s="99"/>
      <c r="B122" s="5">
        <f>IF(C122&lt;&gt;"",COUNTA($C$7:C122),"")</f>
        <v>78</v>
      </c>
      <c r="C122" s="6">
        <f>$Y$12</f>
        <v>50</v>
      </c>
      <c r="D122" s="319"/>
      <c r="E122" s="467"/>
      <c r="F122" s="467"/>
      <c r="G122" s="467"/>
      <c r="H122" s="467"/>
      <c r="I122" s="467"/>
      <c r="J122" s="467"/>
      <c r="K122" s="467"/>
      <c r="L122" s="467"/>
      <c r="M122" s="467"/>
      <c r="N122" s="98"/>
      <c r="O122" s="116"/>
      <c r="P122" s="208"/>
      <c r="Q122" s="110"/>
      <c r="R122" s="110"/>
      <c r="S122" s="110"/>
      <c r="T122" s="110"/>
      <c r="U122" s="207"/>
      <c r="W122" s="146"/>
      <c r="AU122" s="118"/>
    </row>
    <row r="123" spans="1:59" ht="15.75" customHeight="1" thickBot="1" x14ac:dyDescent="0.25">
      <c r="A123" s="99"/>
      <c r="B123" s="5" t="str">
        <f>IF(C123&lt;&gt;"",COUNTA($C$7:C123),"")</f>
        <v/>
      </c>
      <c r="C123" s="9"/>
      <c r="D123" s="9"/>
      <c r="E123" s="467"/>
      <c r="F123" s="467"/>
      <c r="G123" s="467"/>
      <c r="H123" s="467"/>
      <c r="I123" s="467"/>
      <c r="J123" s="467"/>
      <c r="K123" s="467"/>
      <c r="L123" s="467"/>
      <c r="M123" s="467"/>
      <c r="N123" s="98"/>
      <c r="O123" s="116"/>
      <c r="P123" s="110"/>
      <c r="Q123" s="2"/>
      <c r="R123" s="2"/>
      <c r="S123" s="2"/>
      <c r="T123" s="2"/>
      <c r="U123" s="207"/>
      <c r="W123" s="146"/>
      <c r="Y123" s="209" t="s">
        <v>57</v>
      </c>
      <c r="Z123" s="210" t="s">
        <v>58</v>
      </c>
      <c r="AA123" s="210" t="s">
        <v>57</v>
      </c>
      <c r="AB123" s="210" t="s">
        <v>58</v>
      </c>
      <c r="AC123" s="210" t="s">
        <v>57</v>
      </c>
      <c r="AD123" s="210" t="s">
        <v>58</v>
      </c>
      <c r="AE123" s="210" t="s">
        <v>57</v>
      </c>
      <c r="AF123" s="210" t="s">
        <v>58</v>
      </c>
      <c r="AG123" s="210" t="s">
        <v>57</v>
      </c>
      <c r="AH123" s="210" t="s">
        <v>58</v>
      </c>
      <c r="AI123" s="210" t="s">
        <v>57</v>
      </c>
      <c r="AJ123" s="210" t="s">
        <v>58</v>
      </c>
      <c r="AK123" s="210" t="s">
        <v>57</v>
      </c>
      <c r="AL123" s="210" t="s">
        <v>58</v>
      </c>
      <c r="AM123" s="210" t="s">
        <v>57</v>
      </c>
      <c r="AN123" s="210" t="s">
        <v>58</v>
      </c>
      <c r="AO123" s="210" t="s">
        <v>57</v>
      </c>
      <c r="AP123" s="210" t="s">
        <v>58</v>
      </c>
      <c r="AQ123" s="210" t="s">
        <v>57</v>
      </c>
      <c r="AR123" s="210" t="s">
        <v>58</v>
      </c>
      <c r="AT123" s="95"/>
      <c r="AU123" s="118"/>
      <c r="BG123" s="110"/>
    </row>
    <row r="124" spans="1:59" ht="15.75" customHeight="1" x14ac:dyDescent="0.2">
      <c r="A124" s="99"/>
      <c r="B124" s="5">
        <f>IF(C124&lt;&gt;"",COUNTA($C$7:C124),"")</f>
        <v>79</v>
      </c>
      <c r="C124" s="6">
        <f>$Y$10</f>
        <v>50</v>
      </c>
      <c r="D124" s="475">
        <f>$R$46%*(C124+C125)+$Z$12</f>
        <v>50</v>
      </c>
      <c r="E124" s="467"/>
      <c r="F124" s="467"/>
      <c r="G124" s="467"/>
      <c r="H124" s="467"/>
      <c r="I124" s="467"/>
      <c r="J124" s="467"/>
      <c r="K124" s="467"/>
      <c r="L124" s="467"/>
      <c r="M124" s="467"/>
      <c r="N124" s="98"/>
      <c r="O124" s="116"/>
      <c r="P124" s="110"/>
      <c r="Q124" s="64" t="s">
        <v>204</v>
      </c>
      <c r="R124" s="65" t="s">
        <v>202</v>
      </c>
      <c r="S124" s="65" t="s">
        <v>193</v>
      </c>
      <c r="T124" s="66" t="s">
        <v>203</v>
      </c>
      <c r="U124" s="207"/>
      <c r="W124" s="146"/>
      <c r="X124" s="103" t="s">
        <v>59</v>
      </c>
      <c r="Y124" s="544" t="s">
        <v>3</v>
      </c>
      <c r="Z124" s="328"/>
      <c r="AA124" s="431" t="s">
        <v>4</v>
      </c>
      <c r="AB124" s="328"/>
      <c r="AC124" s="431" t="s">
        <v>5</v>
      </c>
      <c r="AD124" s="328"/>
      <c r="AE124" s="431" t="s">
        <v>6</v>
      </c>
      <c r="AF124" s="328"/>
      <c r="AG124" s="431" t="s">
        <v>7</v>
      </c>
      <c r="AH124" s="328"/>
      <c r="AI124" s="431" t="s">
        <v>8</v>
      </c>
      <c r="AJ124" s="328"/>
      <c r="AK124" s="431" t="s">
        <v>9</v>
      </c>
      <c r="AL124" s="328"/>
      <c r="AM124" s="431" t="s">
        <v>10</v>
      </c>
      <c r="AN124" s="328"/>
      <c r="AO124" s="431" t="s">
        <v>11</v>
      </c>
      <c r="AP124" s="328"/>
      <c r="AQ124" s="431" t="s">
        <v>12</v>
      </c>
      <c r="AR124" s="328"/>
      <c r="AT124" s="40" t="s">
        <v>176</v>
      </c>
      <c r="AU124" s="118"/>
    </row>
    <row r="125" spans="1:59" ht="15.75" customHeight="1" thickBot="1" x14ac:dyDescent="0.25">
      <c r="A125" s="99"/>
      <c r="B125" s="5">
        <f>IF(C125&lt;&gt;"",COUNTA($C$7:C125),"")</f>
        <v>80</v>
      </c>
      <c r="C125" s="6">
        <f>$Y$12</f>
        <v>50</v>
      </c>
      <c r="D125" s="319"/>
      <c r="E125" s="319"/>
      <c r="F125" s="319"/>
      <c r="G125" s="319"/>
      <c r="H125" s="467"/>
      <c r="I125" s="467"/>
      <c r="J125" s="467"/>
      <c r="K125" s="467"/>
      <c r="L125" s="467"/>
      <c r="M125" s="467"/>
      <c r="N125" s="98"/>
      <c r="O125" s="116"/>
      <c r="P125" s="110"/>
      <c r="Q125" s="67">
        <v>3</v>
      </c>
      <c r="R125" s="61">
        <v>0</v>
      </c>
      <c r="S125" s="61">
        <v>0</v>
      </c>
      <c r="T125" s="62">
        <v>0</v>
      </c>
      <c r="U125" s="207"/>
      <c r="W125" s="146"/>
      <c r="Y125" s="211" t="s">
        <v>155</v>
      </c>
      <c r="Z125" s="133" t="s">
        <v>156</v>
      </c>
      <c r="AA125" s="133" t="s">
        <v>156</v>
      </c>
      <c r="AB125" s="133" t="s">
        <v>157</v>
      </c>
      <c r="AC125" s="133" t="s">
        <v>157</v>
      </c>
      <c r="AD125" s="133" t="s">
        <v>158</v>
      </c>
      <c r="AE125" s="133" t="s">
        <v>158</v>
      </c>
      <c r="AF125" s="212" t="s">
        <v>159</v>
      </c>
      <c r="AG125" s="212" t="s">
        <v>159</v>
      </c>
      <c r="AH125" s="213" t="s">
        <v>160</v>
      </c>
      <c r="AI125" s="213" t="s">
        <v>160</v>
      </c>
      <c r="AJ125" s="213" t="s">
        <v>161</v>
      </c>
      <c r="AK125" s="213" t="s">
        <v>161</v>
      </c>
      <c r="AL125" s="213" t="s">
        <v>162</v>
      </c>
      <c r="AM125" s="213" t="s">
        <v>162</v>
      </c>
      <c r="AN125" s="213" t="s">
        <v>163</v>
      </c>
      <c r="AO125" s="213" t="s">
        <v>163</v>
      </c>
      <c r="AP125" s="213" t="s">
        <v>164</v>
      </c>
      <c r="AQ125" s="213" t="s">
        <v>164</v>
      </c>
      <c r="AR125" s="214" t="s">
        <v>165</v>
      </c>
      <c r="AT125" s="41" t="s">
        <v>177</v>
      </c>
      <c r="AU125" s="118"/>
    </row>
    <row r="126" spans="1:59" ht="15.75" customHeight="1" x14ac:dyDescent="0.2">
      <c r="A126" s="99"/>
      <c r="B126" s="5" t="str">
        <f>IF(C126&lt;&gt;"",COUNTA($C$7:C126),"")</f>
        <v/>
      </c>
      <c r="C126" s="9"/>
      <c r="D126" s="9"/>
      <c r="E126" s="9"/>
      <c r="F126" s="9"/>
      <c r="G126" s="9"/>
      <c r="H126" s="467"/>
      <c r="I126" s="467"/>
      <c r="J126" s="467"/>
      <c r="K126" s="467"/>
      <c r="L126" s="467"/>
      <c r="M126" s="467"/>
      <c r="N126" s="98"/>
      <c r="O126" s="116"/>
      <c r="P126" s="110"/>
      <c r="Q126" s="67">
        <v>5</v>
      </c>
      <c r="R126" s="61">
        <v>1</v>
      </c>
      <c r="S126" s="68">
        <f>$Y$212</f>
        <v>4.7833333333333332</v>
      </c>
      <c r="T126" s="69">
        <f>$Y$210</f>
        <v>287</v>
      </c>
      <c r="U126" s="207"/>
      <c r="W126" s="146"/>
      <c r="X126" s="318" t="s">
        <v>171</v>
      </c>
      <c r="Y126" s="352">
        <v>60</v>
      </c>
      <c r="Z126" s="354"/>
      <c r="AA126" s="354">
        <f>$Y$126</f>
        <v>60</v>
      </c>
      <c r="AB126" s="356"/>
      <c r="AC126" s="356">
        <f>$Y$126</f>
        <v>60</v>
      </c>
      <c r="AD126" s="358"/>
      <c r="AE126" s="358">
        <f>$Y$126</f>
        <v>60</v>
      </c>
      <c r="AF126" s="360"/>
      <c r="AG126" s="360">
        <f>$Y$126</f>
        <v>60</v>
      </c>
      <c r="AH126" s="362"/>
      <c r="AI126" s="362">
        <f>$Y$126</f>
        <v>60</v>
      </c>
      <c r="AJ126" s="542"/>
      <c r="AK126" s="542">
        <f>$Y$126</f>
        <v>60</v>
      </c>
      <c r="AL126" s="543"/>
      <c r="AM126" s="543">
        <f>$Y$126</f>
        <v>60</v>
      </c>
      <c r="AN126" s="368"/>
      <c r="AO126" s="368">
        <f>$Y$126</f>
        <v>60</v>
      </c>
      <c r="AP126" s="332"/>
      <c r="AQ126" s="332">
        <f>$Y$126</f>
        <v>60</v>
      </c>
      <c r="AR126" s="541"/>
      <c r="AT126" s="300">
        <f>$Y$126+$AA$126+$AC$126+$AE$126+$AG$126+$AI$126+$AK$126+$AM$126+$AO$126+$AQ$126</f>
        <v>600</v>
      </c>
      <c r="AU126" s="118"/>
    </row>
    <row r="127" spans="1:59" ht="15.75" customHeight="1" x14ac:dyDescent="0.2">
      <c r="A127" s="99"/>
      <c r="B127" s="5">
        <f>IF(C127&lt;&gt;"",COUNTA($C$7:C127),"")</f>
        <v>81</v>
      </c>
      <c r="C127" s="6">
        <f>$Y$10</f>
        <v>50</v>
      </c>
      <c r="D127" s="475">
        <f>$R$46%*(C127+C128)+$Z$10</f>
        <v>50</v>
      </c>
      <c r="E127" s="476">
        <f>$R$47%*(D127+D130)+$AA$10</f>
        <v>50</v>
      </c>
      <c r="F127" s="477">
        <f>$R$48%*(E127+E133)+$AB$10</f>
        <v>50</v>
      </c>
      <c r="G127" s="513">
        <f>$R$49%*(F127+F139)+$AC$12</f>
        <v>50</v>
      </c>
      <c r="H127" s="467"/>
      <c r="I127" s="467"/>
      <c r="J127" s="467"/>
      <c r="K127" s="467"/>
      <c r="L127" s="467"/>
      <c r="M127" s="467"/>
      <c r="N127" s="98"/>
      <c r="O127" s="116"/>
      <c r="P127" s="110"/>
      <c r="Q127" s="67">
        <v>9</v>
      </c>
      <c r="R127" s="61">
        <v>2</v>
      </c>
      <c r="S127" s="68">
        <f>$AA$212</f>
        <v>9.5666666666666664</v>
      </c>
      <c r="T127" s="69">
        <f>$AA$210</f>
        <v>574</v>
      </c>
      <c r="U127" s="207"/>
      <c r="W127" s="146"/>
      <c r="X127" s="319"/>
      <c r="Y127" s="330"/>
      <c r="Z127" s="319"/>
      <c r="AA127" s="319"/>
      <c r="AB127" s="319"/>
      <c r="AC127" s="319"/>
      <c r="AD127" s="319"/>
      <c r="AE127" s="319"/>
      <c r="AF127" s="319"/>
      <c r="AG127" s="319"/>
      <c r="AH127" s="319"/>
      <c r="AI127" s="319"/>
      <c r="AJ127" s="319"/>
      <c r="AK127" s="319"/>
      <c r="AL127" s="319"/>
      <c r="AM127" s="319"/>
      <c r="AN127" s="319"/>
      <c r="AO127" s="319"/>
      <c r="AP127" s="319"/>
      <c r="AQ127" s="319"/>
      <c r="AR127" s="319"/>
      <c r="AT127" s="301"/>
      <c r="AU127" s="118"/>
    </row>
    <row r="128" spans="1:59" ht="15.75" customHeight="1" x14ac:dyDescent="0.2">
      <c r="A128" s="99"/>
      <c r="B128" s="5">
        <f>IF(C128&lt;&gt;"",COUNTA($C$7:C128),"")</f>
        <v>82</v>
      </c>
      <c r="C128" s="6">
        <f>$Y$12</f>
        <v>50</v>
      </c>
      <c r="D128" s="319"/>
      <c r="E128" s="467"/>
      <c r="F128" s="467"/>
      <c r="G128" s="467"/>
      <c r="H128" s="467"/>
      <c r="I128" s="467"/>
      <c r="J128" s="467"/>
      <c r="K128" s="467"/>
      <c r="L128" s="467"/>
      <c r="M128" s="467"/>
      <c r="N128" s="98"/>
      <c r="O128" s="116"/>
      <c r="P128" s="110"/>
      <c r="Q128" s="67">
        <v>17</v>
      </c>
      <c r="R128" s="61">
        <v>3</v>
      </c>
      <c r="S128" s="68">
        <f>$AC$212</f>
        <v>14.35</v>
      </c>
      <c r="T128" s="69">
        <f>$AC$210</f>
        <v>861</v>
      </c>
      <c r="U128" s="207"/>
      <c r="W128" s="146"/>
      <c r="X128" s="433" t="s">
        <v>172</v>
      </c>
      <c r="Y128" s="379">
        <v>60</v>
      </c>
      <c r="Z128" s="354"/>
      <c r="AA128" s="354">
        <f>$Y$128</f>
        <v>60</v>
      </c>
      <c r="AB128" s="356"/>
      <c r="AC128" s="356">
        <f>$Y$128</f>
        <v>60</v>
      </c>
      <c r="AD128" s="358"/>
      <c r="AE128" s="358">
        <f>$Y$128</f>
        <v>60</v>
      </c>
      <c r="AF128" s="360"/>
      <c r="AG128" s="360">
        <f>$Y$128</f>
        <v>60</v>
      </c>
      <c r="AH128" s="362"/>
      <c r="AI128" s="362">
        <f>$Y$128</f>
        <v>60</v>
      </c>
      <c r="AJ128" s="542"/>
      <c r="AK128" s="542">
        <f>$Y$128</f>
        <v>60</v>
      </c>
      <c r="AL128" s="543"/>
      <c r="AM128" s="543">
        <f>$Y$128</f>
        <v>60</v>
      </c>
      <c r="AN128" s="368"/>
      <c r="AO128" s="368">
        <f>$Y$128</f>
        <v>60</v>
      </c>
      <c r="AP128" s="332"/>
      <c r="AQ128" s="332">
        <f>$Y$128</f>
        <v>60</v>
      </c>
      <c r="AR128" s="541"/>
      <c r="AT128" s="320">
        <f>$Y$128+$AA$128+$AC$128+$AE$128+$AG$128+$AI$128+$AK$128+$AM$128+$AO$128+$AQ$128</f>
        <v>600</v>
      </c>
      <c r="AU128" s="118"/>
    </row>
    <row r="129" spans="1:56" ht="15.75" customHeight="1" x14ac:dyDescent="0.2">
      <c r="A129" s="99"/>
      <c r="B129" s="5" t="str">
        <f>IF(C129&lt;&gt;"",COUNTA($C$7:C129),"")</f>
        <v/>
      </c>
      <c r="C129" s="9"/>
      <c r="D129" s="9"/>
      <c r="E129" s="467"/>
      <c r="F129" s="467"/>
      <c r="G129" s="467"/>
      <c r="H129" s="467"/>
      <c r="I129" s="467"/>
      <c r="J129" s="467"/>
      <c r="K129" s="467"/>
      <c r="L129" s="467"/>
      <c r="M129" s="467"/>
      <c r="N129" s="98"/>
      <c r="O129" s="116"/>
      <c r="P129" s="110"/>
      <c r="Q129" s="67">
        <v>33</v>
      </c>
      <c r="R129" s="61">
        <v>4</v>
      </c>
      <c r="S129" s="68">
        <f>$AE$212</f>
        <v>19.133333333333333</v>
      </c>
      <c r="T129" s="69">
        <f>$AE$210</f>
        <v>1148</v>
      </c>
      <c r="U129" s="207"/>
      <c r="W129" s="146"/>
      <c r="X129" s="319"/>
      <c r="Y129" s="319"/>
      <c r="Z129" s="319"/>
      <c r="AA129" s="319"/>
      <c r="AB129" s="319"/>
      <c r="AC129" s="319"/>
      <c r="AD129" s="319"/>
      <c r="AE129" s="319"/>
      <c r="AF129" s="319"/>
      <c r="AG129" s="319"/>
      <c r="AH129" s="319"/>
      <c r="AI129" s="319"/>
      <c r="AJ129" s="319"/>
      <c r="AK129" s="319"/>
      <c r="AL129" s="319"/>
      <c r="AM129" s="319"/>
      <c r="AN129" s="319"/>
      <c r="AO129" s="319"/>
      <c r="AP129" s="319"/>
      <c r="AQ129" s="319"/>
      <c r="AR129" s="319"/>
      <c r="AT129" s="301"/>
      <c r="AU129" s="118"/>
    </row>
    <row r="130" spans="1:56" ht="15.75" customHeight="1" x14ac:dyDescent="0.2">
      <c r="A130" s="99"/>
      <c r="B130" s="5">
        <f>IF(C130&lt;&gt;"",COUNTA($C$7:C130),"")</f>
        <v>83</v>
      </c>
      <c r="C130" s="6">
        <f>$Y$10</f>
        <v>50</v>
      </c>
      <c r="D130" s="475">
        <f>$R$46%*(C130+C131)+$Z$12</f>
        <v>50</v>
      </c>
      <c r="E130" s="467"/>
      <c r="F130" s="467"/>
      <c r="G130" s="467"/>
      <c r="H130" s="467"/>
      <c r="I130" s="467"/>
      <c r="J130" s="467"/>
      <c r="K130" s="467"/>
      <c r="L130" s="467"/>
      <c r="M130" s="467"/>
      <c r="N130" s="98"/>
      <c r="O130" s="116"/>
      <c r="P130" s="110"/>
      <c r="Q130" s="67">
        <v>65</v>
      </c>
      <c r="R130" s="61">
        <v>5</v>
      </c>
      <c r="S130" s="68">
        <f>$AG$212</f>
        <v>23.916666666666668</v>
      </c>
      <c r="T130" s="69">
        <f>$AG$210</f>
        <v>1435</v>
      </c>
      <c r="U130" s="207"/>
      <c r="W130" s="146"/>
      <c r="X130" s="318" t="s">
        <v>173</v>
      </c>
      <c r="Y130" s="379"/>
      <c r="Z130" s="354">
        <v>135</v>
      </c>
      <c r="AA130" s="354"/>
      <c r="AB130" s="356">
        <f>$Z$130</f>
        <v>135</v>
      </c>
      <c r="AC130" s="356"/>
      <c r="AD130" s="358">
        <f>$Z$130</f>
        <v>135</v>
      </c>
      <c r="AE130" s="358"/>
      <c r="AF130" s="360">
        <f>$Z$130</f>
        <v>135</v>
      </c>
      <c r="AG130" s="360"/>
      <c r="AH130" s="362">
        <f>$Z$130</f>
        <v>135</v>
      </c>
      <c r="AI130" s="362"/>
      <c r="AJ130" s="542">
        <f>$Z$130</f>
        <v>135</v>
      </c>
      <c r="AK130" s="542"/>
      <c r="AL130" s="543">
        <f>$Z$130</f>
        <v>135</v>
      </c>
      <c r="AM130" s="543"/>
      <c r="AN130" s="368">
        <f>$Z$130</f>
        <v>135</v>
      </c>
      <c r="AO130" s="368"/>
      <c r="AP130" s="332">
        <f>$Z$130</f>
        <v>135</v>
      </c>
      <c r="AQ130" s="332"/>
      <c r="AR130" s="545">
        <f>$Z$130</f>
        <v>135</v>
      </c>
      <c r="AT130" s="320">
        <f>$Z$130+$AB$130+$AD$130+$AF$130+$AH$130+$AJ$130+$AL$130+$AN$130+$AP$130+$AR$130</f>
        <v>1350</v>
      </c>
      <c r="AU130" s="118"/>
    </row>
    <row r="131" spans="1:56" ht="15.75" customHeight="1" x14ac:dyDescent="0.2">
      <c r="A131" s="99"/>
      <c r="B131" s="5">
        <f>IF(C131&lt;&gt;"",COUNTA($C$7:C131),"")</f>
        <v>84</v>
      </c>
      <c r="C131" s="6">
        <f>$Y$12</f>
        <v>50</v>
      </c>
      <c r="D131" s="319"/>
      <c r="E131" s="319"/>
      <c r="F131" s="467"/>
      <c r="G131" s="467"/>
      <c r="H131" s="467"/>
      <c r="I131" s="467"/>
      <c r="J131" s="467"/>
      <c r="K131" s="467"/>
      <c r="L131" s="467"/>
      <c r="M131" s="467"/>
      <c r="N131" s="98"/>
      <c r="O131" s="116"/>
      <c r="P131" s="110"/>
      <c r="Q131" s="67">
        <v>129</v>
      </c>
      <c r="R131" s="61">
        <v>6</v>
      </c>
      <c r="S131" s="68">
        <f>$AI$212</f>
        <v>28.7</v>
      </c>
      <c r="T131" s="69">
        <f>$AI$210</f>
        <v>1722</v>
      </c>
      <c r="U131" s="207"/>
      <c r="W131" s="146"/>
      <c r="X131" s="319"/>
      <c r="Y131" s="319"/>
      <c r="Z131" s="319"/>
      <c r="AA131" s="319"/>
      <c r="AB131" s="319"/>
      <c r="AC131" s="319"/>
      <c r="AD131" s="319"/>
      <c r="AE131" s="319"/>
      <c r="AF131" s="319"/>
      <c r="AG131" s="319"/>
      <c r="AH131" s="319"/>
      <c r="AI131" s="319"/>
      <c r="AJ131" s="319"/>
      <c r="AK131" s="319"/>
      <c r="AL131" s="319"/>
      <c r="AM131" s="319"/>
      <c r="AN131" s="319"/>
      <c r="AO131" s="319"/>
      <c r="AP131" s="319"/>
      <c r="AQ131" s="319"/>
      <c r="AR131" s="319"/>
      <c r="AT131" s="301"/>
      <c r="AU131" s="118"/>
    </row>
    <row r="132" spans="1:56" ht="15.75" customHeight="1" x14ac:dyDescent="0.2">
      <c r="A132" s="99"/>
      <c r="B132" s="5" t="str">
        <f>IF(C132&lt;&gt;"",COUNTA($C$7:C132),"")</f>
        <v/>
      </c>
      <c r="C132" s="9"/>
      <c r="D132" s="9"/>
      <c r="E132" s="9"/>
      <c r="F132" s="467"/>
      <c r="G132" s="467"/>
      <c r="H132" s="467"/>
      <c r="I132" s="467"/>
      <c r="J132" s="467"/>
      <c r="K132" s="467"/>
      <c r="L132" s="467"/>
      <c r="M132" s="467"/>
      <c r="N132" s="98"/>
      <c r="O132" s="116"/>
      <c r="P132" s="110"/>
      <c r="Q132" s="67">
        <v>257</v>
      </c>
      <c r="R132" s="61">
        <v>7</v>
      </c>
      <c r="S132" s="68">
        <f>$AK$212</f>
        <v>33.483333333333334</v>
      </c>
      <c r="T132" s="69">
        <f>$AK$210</f>
        <v>2009</v>
      </c>
      <c r="U132" s="207"/>
      <c r="W132" s="146"/>
      <c r="X132" s="318" t="s">
        <v>174</v>
      </c>
      <c r="Y132" s="379"/>
      <c r="Z132" s="354">
        <v>32</v>
      </c>
      <c r="AA132" s="354"/>
      <c r="AB132" s="356">
        <f>$Z$132</f>
        <v>32</v>
      </c>
      <c r="AC132" s="356"/>
      <c r="AD132" s="358">
        <f>$Z$132</f>
        <v>32</v>
      </c>
      <c r="AE132" s="358"/>
      <c r="AF132" s="360">
        <f>$Z$132</f>
        <v>32</v>
      </c>
      <c r="AG132" s="360"/>
      <c r="AH132" s="362">
        <f>$Z$132</f>
        <v>32</v>
      </c>
      <c r="AI132" s="362"/>
      <c r="AJ132" s="542">
        <f>$Z$132</f>
        <v>32</v>
      </c>
      <c r="AK132" s="542"/>
      <c r="AL132" s="543">
        <f>$Z$132</f>
        <v>32</v>
      </c>
      <c r="AM132" s="543"/>
      <c r="AN132" s="368">
        <f>$Z$132</f>
        <v>32</v>
      </c>
      <c r="AO132" s="368"/>
      <c r="AP132" s="332">
        <f>$Z$132</f>
        <v>32</v>
      </c>
      <c r="AQ132" s="332"/>
      <c r="AR132" s="545">
        <f>$Z$132</f>
        <v>32</v>
      </c>
      <c r="AT132" s="320">
        <f>$Z$132+$AB$132+$AD$132+$AF$132+$AH$132+$AJ$132+$AL$132+$AN$132+$AP$132+$AR$132</f>
        <v>320</v>
      </c>
      <c r="AU132" s="118"/>
      <c r="AZ132" s="110"/>
    </row>
    <row r="133" spans="1:56" ht="15.75" customHeight="1" thickBot="1" x14ac:dyDescent="0.25">
      <c r="A133" s="99"/>
      <c r="B133" s="5">
        <f>IF(C133&lt;&gt;"",COUNTA($C$7:C133),"")</f>
        <v>85</v>
      </c>
      <c r="C133" s="6">
        <f>$Y$10</f>
        <v>50</v>
      </c>
      <c r="D133" s="475">
        <f>$R$46%*(C133+C134)+$Z$10</f>
        <v>50</v>
      </c>
      <c r="E133" s="476">
        <f>$R$47%*(D133+D136)+$AA$12</f>
        <v>50</v>
      </c>
      <c r="F133" s="467"/>
      <c r="G133" s="467"/>
      <c r="H133" s="467"/>
      <c r="I133" s="467"/>
      <c r="J133" s="467"/>
      <c r="K133" s="467"/>
      <c r="L133" s="467"/>
      <c r="M133" s="467"/>
      <c r="N133" s="98"/>
      <c r="O133" s="116"/>
      <c r="P133" s="110"/>
      <c r="Q133" s="67">
        <v>513</v>
      </c>
      <c r="R133" s="61">
        <v>8</v>
      </c>
      <c r="S133" s="68">
        <f>$AM$212</f>
        <v>38.266666666666666</v>
      </c>
      <c r="T133" s="69">
        <f>$AM$210</f>
        <v>2296</v>
      </c>
      <c r="U133" s="207"/>
      <c r="W133" s="146"/>
      <c r="X133" s="319"/>
      <c r="Y133" s="319"/>
      <c r="Z133" s="319"/>
      <c r="AA133" s="319"/>
      <c r="AB133" s="319"/>
      <c r="AC133" s="319"/>
      <c r="AD133" s="319"/>
      <c r="AE133" s="319"/>
      <c r="AF133" s="319"/>
      <c r="AG133" s="319"/>
      <c r="AH133" s="319"/>
      <c r="AI133" s="319"/>
      <c r="AJ133" s="319"/>
      <c r="AK133" s="319"/>
      <c r="AL133" s="319"/>
      <c r="AM133" s="319"/>
      <c r="AN133" s="319"/>
      <c r="AO133" s="319"/>
      <c r="AP133" s="319"/>
      <c r="AQ133" s="319"/>
      <c r="AR133" s="319"/>
      <c r="AT133" s="459"/>
      <c r="AU133" s="118"/>
    </row>
    <row r="134" spans="1:56" ht="15.75" customHeight="1" x14ac:dyDescent="0.2">
      <c r="A134" s="99"/>
      <c r="B134" s="5">
        <f>IF(C134&lt;&gt;"",COUNTA($C$7:C134),"")</f>
        <v>86</v>
      </c>
      <c r="C134" s="6">
        <f>$Y$12</f>
        <v>50</v>
      </c>
      <c r="D134" s="319"/>
      <c r="E134" s="467"/>
      <c r="F134" s="467"/>
      <c r="G134" s="467"/>
      <c r="H134" s="467"/>
      <c r="I134" s="467"/>
      <c r="J134" s="467"/>
      <c r="K134" s="467"/>
      <c r="L134" s="467"/>
      <c r="M134" s="467"/>
      <c r="N134" s="98"/>
      <c r="O134" s="116"/>
      <c r="P134" s="110"/>
      <c r="Q134" s="67">
        <v>1025</v>
      </c>
      <c r="R134" s="61">
        <v>9</v>
      </c>
      <c r="S134" s="68">
        <f>$AO$212</f>
        <v>43.05</v>
      </c>
      <c r="T134" s="69">
        <f>$AO$210</f>
        <v>2583</v>
      </c>
      <c r="U134" s="207"/>
      <c r="W134" s="146"/>
      <c r="AT134" s="1" t="s">
        <v>178</v>
      </c>
      <c r="AU134" s="118"/>
    </row>
    <row r="135" spans="1:56" ht="15.75" customHeight="1" thickBot="1" x14ac:dyDescent="0.25">
      <c r="A135" s="99"/>
      <c r="B135" s="5" t="str">
        <f>IF(C135&lt;&gt;"",COUNTA($C$7:C135),"")</f>
        <v/>
      </c>
      <c r="C135" s="9"/>
      <c r="D135" s="9"/>
      <c r="E135" s="467"/>
      <c r="F135" s="467"/>
      <c r="G135" s="467"/>
      <c r="H135" s="467"/>
      <c r="I135" s="467"/>
      <c r="J135" s="467"/>
      <c r="K135" s="467"/>
      <c r="L135" s="467"/>
      <c r="M135" s="467"/>
      <c r="N135" s="98"/>
      <c r="O135" s="116"/>
      <c r="P135" s="110"/>
      <c r="Q135" s="70">
        <v>2049</v>
      </c>
      <c r="R135" s="71">
        <v>10</v>
      </c>
      <c r="S135" s="72">
        <f>$AQ$212</f>
        <v>47.833333333333336</v>
      </c>
      <c r="T135" s="73">
        <f>$AQ$210</f>
        <v>2870</v>
      </c>
      <c r="U135" s="207"/>
      <c r="W135" s="146"/>
      <c r="X135" s="318" t="s">
        <v>175</v>
      </c>
      <c r="Y135" s="276">
        <f>$Z$132+$Z$130+$Y$128+$Y$126</f>
        <v>287</v>
      </c>
      <c r="Z135" s="277"/>
      <c r="AA135" s="280">
        <f>$AA$126+$AA$128+$AB$130+$AB$132</f>
        <v>287</v>
      </c>
      <c r="AB135" s="281"/>
      <c r="AC135" s="284">
        <f>$AD$132+$AD$130+$AC$128+$AC$126</f>
        <v>287</v>
      </c>
      <c r="AD135" s="285"/>
      <c r="AE135" s="288">
        <f>$AF$132+$AF$130+$AE$128+$AE$126</f>
        <v>287</v>
      </c>
      <c r="AF135" s="289"/>
      <c r="AG135" s="292">
        <f>$AH$132+$AH$130+$AG$128+$AG$126</f>
        <v>287</v>
      </c>
      <c r="AH135" s="293"/>
      <c r="AI135" s="321">
        <f>$AJ$132+$AJ$130+$AI$128+$AI$126</f>
        <v>287</v>
      </c>
      <c r="AJ135" s="322"/>
      <c r="AK135" s="296">
        <f>$AL$132+$AL$130+$AK$128+$AK$126</f>
        <v>287</v>
      </c>
      <c r="AL135" s="297"/>
      <c r="AM135" s="302">
        <f>$AN$132+$AN$130+$AM$128+$AM$126</f>
        <v>287</v>
      </c>
      <c r="AN135" s="303"/>
      <c r="AO135" s="306">
        <f>$AP$132+$AP$130+$AO$128+$AO$126</f>
        <v>287</v>
      </c>
      <c r="AP135" s="307"/>
      <c r="AQ135" s="310">
        <f>$AR$132+$AR$130+$AQ$128+$AQ$126</f>
        <v>287</v>
      </c>
      <c r="AR135" s="311"/>
      <c r="AT135" s="453">
        <f>$Y$135+$AA$135+$AC$135+$AE$135+$AG$135+$AI$135+$AK$135+$AM$135+$AO$135+$AQ$135</f>
        <v>2870</v>
      </c>
      <c r="AU135" s="118"/>
    </row>
    <row r="136" spans="1:56" ht="15.75" customHeight="1" thickBot="1" x14ac:dyDescent="0.25">
      <c r="A136" s="99"/>
      <c r="B136" s="5">
        <f>IF(C136&lt;&gt;"",COUNTA($C$7:C136),"")</f>
        <v>87</v>
      </c>
      <c r="C136" s="6">
        <f>$Y$10</f>
        <v>50</v>
      </c>
      <c r="D136" s="475">
        <f>$R$46%*(C136+C137)+$Z$12</f>
        <v>50</v>
      </c>
      <c r="E136" s="467"/>
      <c r="F136" s="467"/>
      <c r="G136" s="467"/>
      <c r="H136" s="467"/>
      <c r="I136" s="467"/>
      <c r="J136" s="467"/>
      <c r="K136" s="467"/>
      <c r="L136" s="467"/>
      <c r="M136" s="467"/>
      <c r="N136" s="98"/>
      <c r="O136" s="116"/>
      <c r="P136" s="110"/>
      <c r="Q136" s="110"/>
      <c r="R136" s="110"/>
      <c r="S136" s="110"/>
      <c r="T136" s="110"/>
      <c r="U136" s="207"/>
      <c r="W136" s="146"/>
      <c r="X136" s="319"/>
      <c r="Y136" s="278"/>
      <c r="Z136" s="279"/>
      <c r="AA136" s="282"/>
      <c r="AB136" s="283"/>
      <c r="AC136" s="286"/>
      <c r="AD136" s="287"/>
      <c r="AE136" s="290"/>
      <c r="AF136" s="291"/>
      <c r="AG136" s="294"/>
      <c r="AH136" s="295"/>
      <c r="AI136" s="323"/>
      <c r="AJ136" s="324"/>
      <c r="AK136" s="298"/>
      <c r="AL136" s="299"/>
      <c r="AM136" s="304"/>
      <c r="AN136" s="305"/>
      <c r="AO136" s="308"/>
      <c r="AP136" s="309"/>
      <c r="AQ136" s="312"/>
      <c r="AR136" s="313"/>
      <c r="AT136" s="454"/>
      <c r="AU136" s="118"/>
    </row>
    <row r="137" spans="1:56" ht="15.75" customHeight="1" thickBot="1" x14ac:dyDescent="0.25">
      <c r="A137" s="99"/>
      <c r="B137" s="5">
        <f>IF(C137&lt;&gt;"",COUNTA($C$7:C137),"")</f>
        <v>88</v>
      </c>
      <c r="C137" s="6">
        <f>$Y$12</f>
        <v>50</v>
      </c>
      <c r="D137" s="319"/>
      <c r="E137" s="319"/>
      <c r="F137" s="319"/>
      <c r="G137" s="467"/>
      <c r="H137" s="467"/>
      <c r="I137" s="467"/>
      <c r="J137" s="467"/>
      <c r="K137" s="467"/>
      <c r="L137" s="467"/>
      <c r="M137" s="467"/>
      <c r="N137" s="98"/>
      <c r="O137" s="99"/>
      <c r="P137" s="208"/>
      <c r="Q137" s="110"/>
      <c r="R137" s="110"/>
      <c r="S137" s="110"/>
      <c r="T137" s="215"/>
      <c r="U137" s="207"/>
      <c r="W137" s="146"/>
      <c r="AT137" s="1" t="s">
        <v>179</v>
      </c>
      <c r="AU137" s="118"/>
      <c r="AV137" s="216"/>
      <c r="AW137" s="217"/>
      <c r="AX137" s="217"/>
      <c r="AY137" s="217"/>
      <c r="AZ137" s="217"/>
      <c r="BA137" s="217"/>
      <c r="BB137" s="217"/>
      <c r="BC137" s="217"/>
      <c r="BD137" s="217"/>
    </row>
    <row r="138" spans="1:56" ht="15.75" customHeight="1" thickBot="1" x14ac:dyDescent="0.25">
      <c r="A138" s="99"/>
      <c r="B138" s="5" t="str">
        <f>IF(C138&lt;&gt;"",COUNTA($C$7:C138),"")</f>
        <v/>
      </c>
      <c r="C138" s="9"/>
      <c r="D138" s="9"/>
      <c r="E138" s="9"/>
      <c r="F138" s="9"/>
      <c r="G138" s="467"/>
      <c r="H138" s="467"/>
      <c r="I138" s="467"/>
      <c r="J138" s="467"/>
      <c r="K138" s="467"/>
      <c r="L138" s="467"/>
      <c r="M138" s="467"/>
      <c r="N138" s="98"/>
      <c r="O138" s="99"/>
      <c r="P138" s="53"/>
      <c r="Q138" s="63"/>
      <c r="R138" s="110"/>
      <c r="S138" s="110"/>
      <c r="T138" s="215"/>
      <c r="U138" s="207"/>
      <c r="W138" s="146"/>
      <c r="AT138" s="453">
        <f>$AT$135/60</f>
        <v>47.833333333333336</v>
      </c>
      <c r="AU138" s="118"/>
      <c r="BD138" s="218"/>
    </row>
    <row r="139" spans="1:56" ht="15.75" customHeight="1" thickBot="1" x14ac:dyDescent="0.25">
      <c r="A139" s="99"/>
      <c r="B139" s="5">
        <f>IF(C139&lt;&gt;"",COUNTA($C$7:C139),"")</f>
        <v>89</v>
      </c>
      <c r="C139" s="6">
        <f>$Y$10</f>
        <v>50</v>
      </c>
      <c r="D139" s="475">
        <f>$R$46%*(C139+C140)+$Z$10</f>
        <v>50</v>
      </c>
      <c r="E139" s="476">
        <f>$R$47%*(D139+D142)+$AA$10</f>
        <v>50</v>
      </c>
      <c r="F139" s="477">
        <f>$R$48%*(E139+E145)+$AB$12</f>
        <v>50</v>
      </c>
      <c r="G139" s="467"/>
      <c r="H139" s="467"/>
      <c r="I139" s="467"/>
      <c r="J139" s="467"/>
      <c r="K139" s="467"/>
      <c r="L139" s="467"/>
      <c r="M139" s="467"/>
      <c r="N139" s="98"/>
      <c r="O139" s="99"/>
      <c r="P139" s="208"/>
      <c r="Q139" s="110"/>
      <c r="R139" s="110"/>
      <c r="S139" s="110"/>
      <c r="T139" s="215"/>
      <c r="U139" s="207"/>
      <c r="W139" s="146"/>
      <c r="AT139" s="454"/>
      <c r="AU139" s="118"/>
      <c r="AW139" s="478" t="s">
        <v>207</v>
      </c>
      <c r="AX139" s="479"/>
      <c r="AY139" s="479"/>
      <c r="AZ139" s="479"/>
      <c r="BA139" s="480"/>
      <c r="BD139" s="219"/>
    </row>
    <row r="140" spans="1:56" ht="15.75" customHeight="1" thickBot="1" x14ac:dyDescent="0.25">
      <c r="A140" s="99"/>
      <c r="B140" s="5">
        <f>IF(C140&lt;&gt;"",COUNTA($C$7:C140),"")</f>
        <v>90</v>
      </c>
      <c r="C140" s="6">
        <f>$Y$12</f>
        <v>50</v>
      </c>
      <c r="D140" s="319"/>
      <c r="E140" s="467"/>
      <c r="F140" s="467"/>
      <c r="G140" s="467"/>
      <c r="H140" s="467"/>
      <c r="I140" s="467"/>
      <c r="J140" s="467"/>
      <c r="K140" s="467"/>
      <c r="L140" s="467"/>
      <c r="M140" s="467"/>
      <c r="N140" s="98"/>
      <c r="O140" s="99"/>
      <c r="P140" s="208"/>
      <c r="Q140" s="63"/>
      <c r="R140" s="110"/>
      <c r="S140" s="110"/>
      <c r="T140" s="215"/>
      <c r="U140" s="207"/>
      <c r="W140" s="146"/>
      <c r="AU140" s="118"/>
      <c r="AW140" s="481"/>
      <c r="AX140" s="482"/>
      <c r="AY140" s="482"/>
      <c r="AZ140" s="482"/>
      <c r="BA140" s="483"/>
      <c r="BD140" s="219"/>
    </row>
    <row r="141" spans="1:56" ht="15.75" customHeight="1" x14ac:dyDescent="0.2">
      <c r="A141" s="99"/>
      <c r="B141" s="5" t="str">
        <f>IF(C141&lt;&gt;"",COUNTA($C$7:C141),"")</f>
        <v/>
      </c>
      <c r="C141" s="9"/>
      <c r="D141" s="9"/>
      <c r="E141" s="467"/>
      <c r="F141" s="467"/>
      <c r="G141" s="467"/>
      <c r="H141" s="467"/>
      <c r="I141" s="467"/>
      <c r="J141" s="467"/>
      <c r="K141" s="467"/>
      <c r="L141" s="467"/>
      <c r="M141" s="467"/>
      <c r="N141" s="98"/>
      <c r="O141" s="99"/>
      <c r="P141" s="208"/>
      <c r="Q141" s="63"/>
      <c r="R141" s="110"/>
      <c r="S141" s="110"/>
      <c r="T141" s="215"/>
      <c r="U141" s="207"/>
      <c r="W141" s="146"/>
      <c r="AU141" s="118"/>
      <c r="BD141" s="219"/>
    </row>
    <row r="142" spans="1:56" ht="15.75" customHeight="1" x14ac:dyDescent="0.2">
      <c r="A142" s="99"/>
      <c r="B142" s="5">
        <f>IF(C142&lt;&gt;"",COUNTA($C$7:C142),"")</f>
        <v>91</v>
      </c>
      <c r="C142" s="6">
        <f>$Y$10</f>
        <v>50</v>
      </c>
      <c r="D142" s="475">
        <f>$R$46%*(C142+C143)+$Z$12</f>
        <v>50</v>
      </c>
      <c r="E142" s="467"/>
      <c r="F142" s="467"/>
      <c r="G142" s="467"/>
      <c r="H142" s="467"/>
      <c r="I142" s="467"/>
      <c r="J142" s="467"/>
      <c r="K142" s="467"/>
      <c r="L142" s="467"/>
      <c r="M142" s="467"/>
      <c r="N142" s="98"/>
      <c r="O142" s="99"/>
      <c r="P142" s="53"/>
      <c r="Q142" s="63"/>
      <c r="R142" s="110"/>
      <c r="S142" s="110"/>
      <c r="T142" s="215"/>
      <c r="U142" s="207"/>
      <c r="W142" s="146"/>
      <c r="AU142" s="118"/>
      <c r="BD142" s="219"/>
    </row>
    <row r="143" spans="1:56" ht="15.75" customHeight="1" x14ac:dyDescent="0.2">
      <c r="A143" s="99"/>
      <c r="B143" s="5">
        <f>IF(C143&lt;&gt;"",COUNTA($C$7:C143),"")</f>
        <v>92</v>
      </c>
      <c r="C143" s="6">
        <f>$Y$12</f>
        <v>50</v>
      </c>
      <c r="D143" s="319"/>
      <c r="E143" s="319"/>
      <c r="F143" s="467"/>
      <c r="G143" s="467"/>
      <c r="H143" s="467"/>
      <c r="I143" s="467"/>
      <c r="J143" s="467"/>
      <c r="K143" s="467"/>
      <c r="L143" s="467"/>
      <c r="M143" s="467"/>
      <c r="N143" s="98"/>
      <c r="O143" s="99"/>
      <c r="P143" s="53"/>
      <c r="Q143" s="63"/>
      <c r="R143" s="110"/>
      <c r="S143" s="110"/>
      <c r="T143" s="215"/>
      <c r="U143" s="207"/>
      <c r="W143" s="146"/>
      <c r="X143" s="162"/>
      <c r="Y143" s="428" t="s">
        <v>154</v>
      </c>
      <c r="Z143" s="429"/>
      <c r="AA143" s="429"/>
      <c r="AB143" s="429"/>
      <c r="AC143" s="429"/>
      <c r="AD143" s="429"/>
      <c r="AE143" s="429"/>
      <c r="AF143" s="429"/>
      <c r="AG143" s="429"/>
      <c r="AH143" s="429"/>
      <c r="AI143" s="430"/>
      <c r="AJ143" s="123"/>
      <c r="AK143" s="123"/>
      <c r="AL143" s="123"/>
      <c r="AM143" s="123"/>
      <c r="AN143" s="123"/>
      <c r="AU143" s="118"/>
      <c r="BD143" s="219"/>
    </row>
    <row r="144" spans="1:56" ht="15.75" customHeight="1" thickBot="1" x14ac:dyDescent="0.25">
      <c r="A144" s="99"/>
      <c r="B144" s="5" t="str">
        <f>IF(C144&lt;&gt;"",COUNTA($C$7:C144),"")</f>
        <v/>
      </c>
      <c r="C144" s="9"/>
      <c r="D144" s="9"/>
      <c r="E144" s="9"/>
      <c r="F144" s="467"/>
      <c r="G144" s="467"/>
      <c r="H144" s="467"/>
      <c r="I144" s="467"/>
      <c r="J144" s="467"/>
      <c r="K144" s="467"/>
      <c r="L144" s="467"/>
      <c r="M144" s="467"/>
      <c r="N144" s="98"/>
      <c r="O144" s="99"/>
      <c r="P144" s="95"/>
      <c r="Q144" s="110"/>
      <c r="R144" s="110"/>
      <c r="S144" s="110"/>
      <c r="T144" s="215"/>
      <c r="U144" s="207"/>
      <c r="W144" s="146"/>
      <c r="Y144" s="131"/>
      <c r="Z144" s="131"/>
      <c r="AA144" s="131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  <c r="AO144" s="163"/>
      <c r="AP144" s="163"/>
      <c r="AQ144" s="163"/>
      <c r="AR144" s="163"/>
      <c r="AU144" s="118"/>
      <c r="BD144" s="219"/>
    </row>
    <row r="145" spans="1:56" ht="15.75" customHeight="1" thickBot="1" x14ac:dyDescent="0.25">
      <c r="A145" s="99"/>
      <c r="B145" s="5">
        <f>IF(C145&lt;&gt;"",COUNTA($C$7:C145),"")</f>
        <v>93</v>
      </c>
      <c r="C145" s="6">
        <f>$Y$10</f>
        <v>50</v>
      </c>
      <c r="D145" s="475">
        <f>$R$46%*(C145+C146)+$Z$10</f>
        <v>50</v>
      </c>
      <c r="E145" s="476">
        <f>$R$47%*(D145+D148)+$AA$12</f>
        <v>50</v>
      </c>
      <c r="F145" s="467"/>
      <c r="G145" s="467"/>
      <c r="H145" s="467"/>
      <c r="I145" s="467"/>
      <c r="J145" s="467"/>
      <c r="K145" s="467"/>
      <c r="L145" s="467"/>
      <c r="M145" s="467"/>
      <c r="N145" s="98"/>
      <c r="O145" s="99"/>
      <c r="P145" s="53"/>
      <c r="Q145" s="63"/>
      <c r="R145" s="110"/>
      <c r="S145" s="110"/>
      <c r="T145" s="215"/>
      <c r="U145" s="207"/>
      <c r="W145" s="146"/>
      <c r="X145" s="164"/>
      <c r="Y145" s="165" t="s">
        <v>57</v>
      </c>
      <c r="Z145" s="165" t="s">
        <v>58</v>
      </c>
      <c r="AA145" s="165" t="s">
        <v>57</v>
      </c>
      <c r="AB145" s="165" t="s">
        <v>58</v>
      </c>
      <c r="AC145" s="165" t="s">
        <v>57</v>
      </c>
      <c r="AD145" s="165" t="s">
        <v>58</v>
      </c>
      <c r="AE145" s="165" t="s">
        <v>57</v>
      </c>
      <c r="AF145" s="165" t="s">
        <v>58</v>
      </c>
      <c r="AG145" s="165" t="s">
        <v>57</v>
      </c>
      <c r="AH145" s="165" t="s">
        <v>58</v>
      </c>
      <c r="AI145" s="165" t="s">
        <v>57</v>
      </c>
      <c r="AJ145" s="165" t="s">
        <v>58</v>
      </c>
      <c r="AK145" s="165" t="s">
        <v>57</v>
      </c>
      <c r="AL145" s="165" t="s">
        <v>58</v>
      </c>
      <c r="AM145" s="165" t="s">
        <v>57</v>
      </c>
      <c r="AN145" s="165" t="s">
        <v>58</v>
      </c>
      <c r="AO145" s="165" t="s">
        <v>57</v>
      </c>
      <c r="AP145" s="165" t="s">
        <v>58</v>
      </c>
      <c r="AQ145" s="165" t="s">
        <v>57</v>
      </c>
      <c r="AR145" s="165" t="s">
        <v>58</v>
      </c>
      <c r="AT145" s="220"/>
      <c r="AU145" s="118"/>
      <c r="AW145" s="221"/>
      <c r="AX145" s="221"/>
      <c r="AY145" s="532" t="s">
        <v>125</v>
      </c>
      <c r="AZ145" s="533"/>
      <c r="BA145" s="221"/>
      <c r="BD145" s="219"/>
    </row>
    <row r="146" spans="1:56" ht="15.75" customHeight="1" x14ac:dyDescent="0.2">
      <c r="A146" s="99"/>
      <c r="B146" s="5">
        <f>IF(C146&lt;&gt;"",COUNTA($C$7:C146),"")</f>
        <v>94</v>
      </c>
      <c r="C146" s="6">
        <f>$Y$12</f>
        <v>50</v>
      </c>
      <c r="D146" s="319"/>
      <c r="E146" s="467"/>
      <c r="F146" s="467"/>
      <c r="G146" s="467"/>
      <c r="H146" s="467"/>
      <c r="I146" s="467"/>
      <c r="J146" s="467"/>
      <c r="K146" s="467"/>
      <c r="L146" s="467"/>
      <c r="M146" s="467"/>
      <c r="N146" s="98"/>
      <c r="O146" s="99"/>
      <c r="P146" s="208"/>
      <c r="Q146" s="110"/>
      <c r="R146" s="110"/>
      <c r="S146" s="110"/>
      <c r="T146" s="110"/>
      <c r="U146" s="207"/>
      <c r="W146" s="146"/>
      <c r="X146" s="168" t="s">
        <v>59</v>
      </c>
      <c r="Y146" s="431" t="s">
        <v>3</v>
      </c>
      <c r="Z146" s="432"/>
      <c r="AA146" s="431" t="s">
        <v>4</v>
      </c>
      <c r="AB146" s="432"/>
      <c r="AC146" s="431" t="s">
        <v>5</v>
      </c>
      <c r="AD146" s="432"/>
      <c r="AE146" s="431" t="s">
        <v>6</v>
      </c>
      <c r="AF146" s="432"/>
      <c r="AG146" s="431" t="s">
        <v>7</v>
      </c>
      <c r="AH146" s="432"/>
      <c r="AI146" s="431" t="s">
        <v>8</v>
      </c>
      <c r="AJ146" s="432"/>
      <c r="AK146" s="431" t="s">
        <v>9</v>
      </c>
      <c r="AL146" s="432"/>
      <c r="AM146" s="431" t="s">
        <v>10</v>
      </c>
      <c r="AN146" s="432"/>
      <c r="AO146" s="431" t="s">
        <v>11</v>
      </c>
      <c r="AP146" s="432"/>
      <c r="AQ146" s="431" t="s">
        <v>12</v>
      </c>
      <c r="AR146" s="432"/>
      <c r="AU146" s="118"/>
      <c r="AW146" s="221"/>
      <c r="AX146" s="221"/>
      <c r="AY146" s="221"/>
      <c r="AZ146" s="221"/>
      <c r="BA146" s="221"/>
      <c r="BD146" s="219"/>
    </row>
    <row r="147" spans="1:56" ht="15.75" customHeight="1" x14ac:dyDescent="0.2">
      <c r="A147" s="99"/>
      <c r="B147" s="5" t="str">
        <f>IF(C147&lt;&gt;"",COUNTA($C$7:C147),"")</f>
        <v/>
      </c>
      <c r="C147" s="9"/>
      <c r="D147" s="9"/>
      <c r="E147" s="467"/>
      <c r="F147" s="467"/>
      <c r="G147" s="467"/>
      <c r="H147" s="467"/>
      <c r="I147" s="467"/>
      <c r="J147" s="467"/>
      <c r="K147" s="467"/>
      <c r="L147" s="467"/>
      <c r="M147" s="467"/>
      <c r="N147" s="98"/>
      <c r="O147" s="99"/>
      <c r="P147" s="2"/>
      <c r="Q147" s="110"/>
      <c r="R147" s="110"/>
      <c r="S147" s="110"/>
      <c r="T147" s="110"/>
      <c r="U147" s="207"/>
      <c r="W147" s="146"/>
      <c r="X147" s="164"/>
      <c r="Y147" s="172" t="s">
        <v>155</v>
      </c>
      <c r="Z147" s="172" t="s">
        <v>156</v>
      </c>
      <c r="AA147" s="172" t="s">
        <v>156</v>
      </c>
      <c r="AB147" s="172" t="s">
        <v>157</v>
      </c>
      <c r="AC147" s="172" t="s">
        <v>157</v>
      </c>
      <c r="AD147" s="172" t="s">
        <v>158</v>
      </c>
      <c r="AE147" s="172" t="s">
        <v>158</v>
      </c>
      <c r="AF147" s="222" t="s">
        <v>159</v>
      </c>
      <c r="AG147" s="222" t="s">
        <v>159</v>
      </c>
      <c r="AH147" s="223" t="s">
        <v>160</v>
      </c>
      <c r="AI147" s="223" t="s">
        <v>160</v>
      </c>
      <c r="AJ147" s="223" t="s">
        <v>161</v>
      </c>
      <c r="AK147" s="223" t="s">
        <v>161</v>
      </c>
      <c r="AL147" s="223" t="s">
        <v>162</v>
      </c>
      <c r="AM147" s="223" t="s">
        <v>162</v>
      </c>
      <c r="AN147" s="223" t="s">
        <v>163</v>
      </c>
      <c r="AO147" s="223" t="s">
        <v>163</v>
      </c>
      <c r="AP147" s="213" t="s">
        <v>164</v>
      </c>
      <c r="AQ147" s="213" t="s">
        <v>164</v>
      </c>
      <c r="AR147" s="214" t="s">
        <v>165</v>
      </c>
      <c r="AU147" s="118"/>
      <c r="AW147" s="221"/>
      <c r="AX147" s="221"/>
      <c r="AY147" s="221"/>
      <c r="AZ147" s="221"/>
      <c r="BA147" s="221"/>
      <c r="BD147" s="219"/>
    </row>
    <row r="148" spans="1:56" ht="15.75" customHeight="1" x14ac:dyDescent="0.2">
      <c r="A148" s="99"/>
      <c r="B148" s="5">
        <f>IF(C148&lt;&gt;"",COUNTA($C$7:C148),"")</f>
        <v>95</v>
      </c>
      <c r="C148" s="6">
        <f>$Y$10</f>
        <v>50</v>
      </c>
      <c r="D148" s="475">
        <f>$R$46%*(C148+C149)+$Z$12</f>
        <v>50</v>
      </c>
      <c r="E148" s="467"/>
      <c r="F148" s="467"/>
      <c r="G148" s="467"/>
      <c r="H148" s="467"/>
      <c r="I148" s="467"/>
      <c r="J148" s="467"/>
      <c r="K148" s="467"/>
      <c r="L148" s="467"/>
      <c r="M148" s="467"/>
      <c r="N148" s="98"/>
      <c r="O148" s="99"/>
      <c r="P148" s="208"/>
      <c r="Q148" s="110"/>
      <c r="R148" s="110"/>
      <c r="S148" s="110"/>
      <c r="T148" s="110"/>
      <c r="U148" s="207"/>
      <c r="W148" s="146"/>
      <c r="X148" s="370" t="s">
        <v>167</v>
      </c>
      <c r="Y148" s="371"/>
      <c r="Z148" s="371"/>
      <c r="AA148" s="371"/>
      <c r="AB148" s="371"/>
      <c r="AC148" s="371"/>
      <c r="AD148" s="371"/>
      <c r="AE148" s="371"/>
      <c r="AF148" s="371"/>
      <c r="AG148" s="371"/>
      <c r="AH148" s="371"/>
      <c r="AI148" s="371"/>
      <c r="AJ148" s="371"/>
      <c r="AK148" s="371"/>
      <c r="AL148" s="371"/>
      <c r="AM148" s="371"/>
      <c r="AN148" s="371"/>
      <c r="AO148" s="371"/>
      <c r="AP148" s="371"/>
      <c r="AQ148" s="371"/>
      <c r="AR148" s="372"/>
      <c r="AT148" s="341" t="s">
        <v>180</v>
      </c>
      <c r="AU148" s="340" t="s">
        <v>180</v>
      </c>
      <c r="AW148" s="224" t="s">
        <v>126</v>
      </c>
      <c r="AX148" s="224" t="s">
        <v>127</v>
      </c>
      <c r="AY148" s="224" t="s">
        <v>128</v>
      </c>
      <c r="AZ148" s="224" t="s">
        <v>129</v>
      </c>
      <c r="BA148" s="224" t="s">
        <v>130</v>
      </c>
      <c r="BD148" s="219"/>
    </row>
    <row r="149" spans="1:56" ht="15.75" customHeight="1" x14ac:dyDescent="0.2">
      <c r="A149" s="99"/>
      <c r="B149" s="5">
        <f>IF(C149&lt;&gt;"",COUNTA($C$7:C149),"")</f>
        <v>96</v>
      </c>
      <c r="C149" s="6">
        <f>$Y$12</f>
        <v>50</v>
      </c>
      <c r="D149" s="319"/>
      <c r="E149" s="319"/>
      <c r="F149" s="319"/>
      <c r="G149" s="319"/>
      <c r="H149" s="319"/>
      <c r="I149" s="467"/>
      <c r="J149" s="467"/>
      <c r="K149" s="467"/>
      <c r="L149" s="467"/>
      <c r="M149" s="467"/>
      <c r="N149" s="98"/>
      <c r="O149" s="99"/>
      <c r="P149" s="208"/>
      <c r="Q149" s="110"/>
      <c r="R149" s="110"/>
      <c r="S149" s="110"/>
      <c r="T149" s="110"/>
      <c r="U149" s="207"/>
      <c r="W149" s="146"/>
      <c r="X149" s="370"/>
      <c r="Y149" s="371"/>
      <c r="Z149" s="371"/>
      <c r="AA149" s="371"/>
      <c r="AB149" s="371"/>
      <c r="AC149" s="371"/>
      <c r="AD149" s="371"/>
      <c r="AE149" s="371"/>
      <c r="AF149" s="371"/>
      <c r="AG149" s="371"/>
      <c r="AH149" s="371"/>
      <c r="AI149" s="371"/>
      <c r="AJ149" s="371"/>
      <c r="AK149" s="371"/>
      <c r="AL149" s="371"/>
      <c r="AM149" s="371"/>
      <c r="AN149" s="371"/>
      <c r="AO149" s="371"/>
      <c r="AP149" s="371"/>
      <c r="AQ149" s="371"/>
      <c r="AR149" s="372"/>
      <c r="AT149" s="341"/>
      <c r="AU149" s="340"/>
      <c r="AW149" s="224"/>
      <c r="AX149" s="224"/>
      <c r="AY149" s="224"/>
      <c r="AZ149" s="224"/>
      <c r="BA149" s="224"/>
      <c r="BD149" s="219"/>
    </row>
    <row r="150" spans="1:56" ht="15.75" customHeight="1" x14ac:dyDescent="0.2">
      <c r="A150" s="99"/>
      <c r="B150" s="5" t="str">
        <f>IF(C150&lt;&gt;"",COUNTA($C$7:C150),"")</f>
        <v/>
      </c>
      <c r="C150" s="9"/>
      <c r="D150" s="9"/>
      <c r="E150" s="9"/>
      <c r="F150" s="9"/>
      <c r="G150" s="9"/>
      <c r="H150" s="9"/>
      <c r="I150" s="467"/>
      <c r="J150" s="467"/>
      <c r="K150" s="467"/>
      <c r="L150" s="467"/>
      <c r="M150" s="467"/>
      <c r="N150" s="98"/>
      <c r="O150" s="99"/>
      <c r="P150" s="208"/>
      <c r="Q150" s="110"/>
      <c r="R150" s="110"/>
      <c r="S150" s="110"/>
      <c r="T150" s="110"/>
      <c r="U150" s="207"/>
      <c r="W150" s="146"/>
      <c r="X150" s="318" t="s">
        <v>51</v>
      </c>
      <c r="Y150" s="412">
        <f>$R$23*($T$23*($Y$15/2))</f>
        <v>25.6</v>
      </c>
      <c r="Z150" s="414"/>
      <c r="AA150" s="414">
        <f>$R$23*($T$23*($Z$15/2))</f>
        <v>12.8</v>
      </c>
      <c r="AB150" s="416"/>
      <c r="AC150" s="416">
        <f>$R$23*($T$23*($AA$15/2))</f>
        <v>6.4</v>
      </c>
      <c r="AD150" s="418"/>
      <c r="AE150" s="418">
        <f>$R$24*($T$24*($AB$15/2))</f>
        <v>4.4800000000000004</v>
      </c>
      <c r="AF150" s="420"/>
      <c r="AG150" s="420">
        <f>R23*(T23*($AC$15/2))</f>
        <v>1.6</v>
      </c>
      <c r="AH150" s="422"/>
      <c r="AI150" s="422">
        <f>$R$23*($T$23*($AD$15/2))</f>
        <v>0.8</v>
      </c>
      <c r="AJ150" s="424"/>
      <c r="AK150" s="424">
        <f>$R$23*($T$23*($AE$15/2))</f>
        <v>0.4</v>
      </c>
      <c r="AL150" s="426"/>
      <c r="AM150" s="426">
        <f>$R$23*($T$23*($AF$15/2))</f>
        <v>0.2</v>
      </c>
      <c r="AN150" s="403"/>
      <c r="AO150" s="403">
        <f>$R$23*($T$23*($AG$15/2))</f>
        <v>0.1</v>
      </c>
      <c r="AP150" s="405"/>
      <c r="AQ150" s="407">
        <f>$R$23*($T$23*($AH$15/2))</f>
        <v>0.05</v>
      </c>
      <c r="AR150" s="409"/>
      <c r="AS150" s="325"/>
      <c r="AT150" s="320">
        <f>SUM($Y$150:$AR$151)</f>
        <v>52.43</v>
      </c>
      <c r="AU150" s="338">
        <f>SUM($AT$150:$AT$157)</f>
        <v>451.40000000000003</v>
      </c>
      <c r="AW150" s="534" t="s">
        <v>131</v>
      </c>
      <c r="AX150" s="537" t="s">
        <v>132</v>
      </c>
      <c r="AY150" s="225">
        <v>1000</v>
      </c>
      <c r="AZ150" s="225">
        <v>62</v>
      </c>
      <c r="BA150" s="225">
        <v>0.06</v>
      </c>
      <c r="BD150" s="219"/>
    </row>
    <row r="151" spans="1:56" ht="15.75" customHeight="1" x14ac:dyDescent="0.2">
      <c r="A151" s="99"/>
      <c r="B151" s="5">
        <f>IF(C151&lt;&gt;"",COUNTA($C$7:C151),"")</f>
        <v>97</v>
      </c>
      <c r="C151" s="6">
        <f>$Y$10</f>
        <v>50</v>
      </c>
      <c r="D151" s="475">
        <f>$R$46%*(C151+C152)+$Z$10</f>
        <v>50</v>
      </c>
      <c r="E151" s="476">
        <f>$R$47%*(D151+D154)+$AA$10</f>
        <v>50</v>
      </c>
      <c r="F151" s="477">
        <f>$R$48%*(E151+E157)+$AB$10</f>
        <v>50</v>
      </c>
      <c r="G151" s="513">
        <f>$R$49%*(F151+F163)+$AC$10</f>
        <v>50</v>
      </c>
      <c r="H151" s="514">
        <f>$R$50%*(G151+G175)+$AD$12</f>
        <v>50</v>
      </c>
      <c r="I151" s="467"/>
      <c r="J151" s="467"/>
      <c r="K151" s="467"/>
      <c r="L151" s="467"/>
      <c r="M151" s="467"/>
      <c r="N151" s="98"/>
      <c r="O151" s="116"/>
      <c r="P151" s="208"/>
      <c r="Q151" s="110"/>
      <c r="R151" s="110"/>
      <c r="S151" s="110"/>
      <c r="T151" s="110"/>
      <c r="U151" s="207"/>
      <c r="W151" s="146"/>
      <c r="X151" s="411"/>
      <c r="Y151" s="413"/>
      <c r="Z151" s="415"/>
      <c r="AA151" s="415"/>
      <c r="AB151" s="417"/>
      <c r="AC151" s="417"/>
      <c r="AD151" s="419"/>
      <c r="AE151" s="419"/>
      <c r="AF151" s="421"/>
      <c r="AG151" s="421"/>
      <c r="AH151" s="423"/>
      <c r="AI151" s="423"/>
      <c r="AJ151" s="425"/>
      <c r="AK151" s="425"/>
      <c r="AL151" s="427"/>
      <c r="AM151" s="427"/>
      <c r="AN151" s="404"/>
      <c r="AO151" s="404"/>
      <c r="AP151" s="406"/>
      <c r="AQ151" s="408"/>
      <c r="AR151" s="410"/>
      <c r="AS151" s="325"/>
      <c r="AT151" s="301"/>
      <c r="AU151" s="339"/>
      <c r="AW151" s="535"/>
      <c r="AX151" s="538"/>
      <c r="AY151" s="226">
        <v>5000</v>
      </c>
      <c r="AZ151" s="226">
        <v>250</v>
      </c>
      <c r="BA151" s="226">
        <v>0.05</v>
      </c>
      <c r="BD151" s="219"/>
    </row>
    <row r="152" spans="1:56" ht="15.75" customHeight="1" x14ac:dyDescent="0.2">
      <c r="A152" s="99"/>
      <c r="B152" s="5">
        <f>IF(C152&lt;&gt;"",COUNTA($C$7:C152),"")</f>
        <v>98</v>
      </c>
      <c r="C152" s="6">
        <f>$Y$12</f>
        <v>50</v>
      </c>
      <c r="D152" s="319"/>
      <c r="E152" s="467"/>
      <c r="F152" s="467"/>
      <c r="G152" s="467"/>
      <c r="H152" s="467"/>
      <c r="I152" s="467"/>
      <c r="J152" s="467"/>
      <c r="K152" s="467"/>
      <c r="L152" s="467"/>
      <c r="M152" s="467"/>
      <c r="N152" s="98"/>
      <c r="O152" s="99"/>
      <c r="P152" s="208"/>
      <c r="Q152" s="110"/>
      <c r="R152" s="110"/>
      <c r="S152" s="110"/>
      <c r="T152" s="110"/>
      <c r="U152" s="207"/>
      <c r="W152" s="146"/>
      <c r="X152" s="318" t="s">
        <v>52</v>
      </c>
      <c r="Y152" s="412">
        <f>$R$24*($T$24*($Y$15/2))</f>
        <v>35.840000000000003</v>
      </c>
      <c r="Z152" s="414"/>
      <c r="AA152" s="414">
        <f>$R$24*($T$24*($Z$15/2))</f>
        <v>17.920000000000002</v>
      </c>
      <c r="AB152" s="416"/>
      <c r="AC152" s="416">
        <f>$R$24*($T$24*($AA$15/2))</f>
        <v>8.9600000000000009</v>
      </c>
      <c r="AD152" s="418"/>
      <c r="AE152" s="418">
        <f>$R$24*($T$24*($AB$15/2))</f>
        <v>4.4800000000000004</v>
      </c>
      <c r="AF152" s="420"/>
      <c r="AG152" s="420">
        <f>$R$24*($T$24*($AC$15/2))</f>
        <v>2.2400000000000002</v>
      </c>
      <c r="AH152" s="422"/>
      <c r="AI152" s="422">
        <f>$R$24*($T$24*($AD$15/2))</f>
        <v>1.1200000000000001</v>
      </c>
      <c r="AJ152" s="424"/>
      <c r="AK152" s="424">
        <f>$R$24*($T$24*($AE$15/2))</f>
        <v>0.56000000000000005</v>
      </c>
      <c r="AL152" s="426"/>
      <c r="AM152" s="426">
        <f>$R$24*($T$24*($AF$15/2))</f>
        <v>0.28000000000000003</v>
      </c>
      <c r="AN152" s="403"/>
      <c r="AO152" s="403">
        <f>$R$24*($T$24*($AG$15/2))</f>
        <v>0.14000000000000001</v>
      </c>
      <c r="AP152" s="405"/>
      <c r="AQ152" s="407">
        <f>$R$24*($T$24*($AH$15/2))</f>
        <v>7.0000000000000007E-2</v>
      </c>
      <c r="AR152" s="409"/>
      <c r="AS152" s="325"/>
      <c r="AT152" s="320">
        <f>SUM($Y$152:$AR$153)</f>
        <v>71.61</v>
      </c>
      <c r="AU152" s="339"/>
      <c r="AW152" s="535"/>
      <c r="AX152" s="539" t="s">
        <v>133</v>
      </c>
      <c r="AY152" s="225">
        <v>1000</v>
      </c>
      <c r="AZ152" s="225">
        <v>64</v>
      </c>
      <c r="BA152" s="225">
        <v>0.06</v>
      </c>
      <c r="BD152" s="219"/>
    </row>
    <row r="153" spans="1:56" ht="15.75" customHeight="1" x14ac:dyDescent="0.2">
      <c r="A153" s="99"/>
      <c r="B153" s="5" t="str">
        <f>IF(C153&lt;&gt;"",COUNTA($C$7:C153),"")</f>
        <v/>
      </c>
      <c r="C153" s="9"/>
      <c r="D153" s="9"/>
      <c r="E153" s="467"/>
      <c r="F153" s="467"/>
      <c r="G153" s="467"/>
      <c r="H153" s="467"/>
      <c r="I153" s="467"/>
      <c r="J153" s="467"/>
      <c r="K153" s="467"/>
      <c r="L153" s="467"/>
      <c r="M153" s="467"/>
      <c r="N153" s="98"/>
      <c r="O153" s="99"/>
      <c r="P153" s="208"/>
      <c r="Q153" s="110"/>
      <c r="R153" s="110"/>
      <c r="S153" s="110"/>
      <c r="T153" s="110"/>
      <c r="U153" s="227"/>
      <c r="W153" s="146"/>
      <c r="X153" s="411"/>
      <c r="Y153" s="413"/>
      <c r="Z153" s="415"/>
      <c r="AA153" s="415"/>
      <c r="AB153" s="417"/>
      <c r="AC153" s="417"/>
      <c r="AD153" s="419"/>
      <c r="AE153" s="419"/>
      <c r="AF153" s="421"/>
      <c r="AG153" s="421"/>
      <c r="AH153" s="423"/>
      <c r="AI153" s="423"/>
      <c r="AJ153" s="425"/>
      <c r="AK153" s="425"/>
      <c r="AL153" s="427"/>
      <c r="AM153" s="427"/>
      <c r="AN153" s="404"/>
      <c r="AO153" s="404"/>
      <c r="AP153" s="406"/>
      <c r="AQ153" s="408"/>
      <c r="AR153" s="410"/>
      <c r="AS153" s="325"/>
      <c r="AT153" s="301"/>
      <c r="AU153" s="339"/>
      <c r="AW153" s="536"/>
      <c r="AX153" s="540"/>
      <c r="AY153" s="225">
        <v>5000</v>
      </c>
      <c r="AZ153" s="225">
        <v>301</v>
      </c>
      <c r="BA153" s="225">
        <v>0.06</v>
      </c>
      <c r="BD153" s="219"/>
    </row>
    <row r="154" spans="1:56" ht="15.75" customHeight="1" x14ac:dyDescent="0.2">
      <c r="A154" s="99"/>
      <c r="B154" s="5">
        <f>IF(C154&lt;&gt;"",COUNTA($C$7:C154),"")</f>
        <v>99</v>
      </c>
      <c r="C154" s="6">
        <f>$Y$10</f>
        <v>50</v>
      </c>
      <c r="D154" s="475">
        <f>$R$46%*(C154+C155)+$Z$12</f>
        <v>50</v>
      </c>
      <c r="E154" s="467"/>
      <c r="F154" s="467"/>
      <c r="G154" s="467"/>
      <c r="H154" s="467"/>
      <c r="I154" s="467"/>
      <c r="J154" s="467"/>
      <c r="K154" s="467"/>
      <c r="L154" s="467"/>
      <c r="M154" s="467"/>
      <c r="N154" s="98"/>
      <c r="O154" s="99"/>
      <c r="P154" s="208"/>
      <c r="Q154" s="110"/>
      <c r="R154" s="110"/>
      <c r="S154" s="110"/>
      <c r="T154" s="110"/>
      <c r="U154" s="227"/>
      <c r="V154" s="116"/>
      <c r="W154" s="37"/>
      <c r="X154" s="318" t="s">
        <v>53</v>
      </c>
      <c r="Y154" s="412">
        <f>$R$25*($T$25*($Y$15/2))</f>
        <v>25.6</v>
      </c>
      <c r="Z154" s="414"/>
      <c r="AA154" s="414">
        <f>$R$25*($T$25*($Z$15/2))</f>
        <v>12.8</v>
      </c>
      <c r="AB154" s="416"/>
      <c r="AC154" s="416">
        <f>$R$25*($T$25*($AA$15/2))</f>
        <v>6.4</v>
      </c>
      <c r="AD154" s="418"/>
      <c r="AE154" s="418">
        <f>$R$25*($T$25*($AB$15/2))</f>
        <v>3.2</v>
      </c>
      <c r="AF154" s="420"/>
      <c r="AG154" s="420">
        <f>$R$25*($T$25*($AC$15/2))</f>
        <v>1.6</v>
      </c>
      <c r="AH154" s="422"/>
      <c r="AI154" s="422">
        <f>$R$25*($T$25*($AD$15/2))</f>
        <v>0.8</v>
      </c>
      <c r="AJ154" s="424"/>
      <c r="AK154" s="424">
        <f>$R$25*($T$25*($AE$15/2))</f>
        <v>0.4</v>
      </c>
      <c r="AL154" s="426"/>
      <c r="AM154" s="426">
        <f>$R$25*($T$25*($AF$15/2))</f>
        <v>0.2</v>
      </c>
      <c r="AN154" s="403"/>
      <c r="AO154" s="403">
        <f>$R$25*($T$25*($AG$15/2))</f>
        <v>0.1</v>
      </c>
      <c r="AP154" s="405"/>
      <c r="AQ154" s="407">
        <f>$R$25*($T$25*($AH$15/2))</f>
        <v>0.05</v>
      </c>
      <c r="AR154" s="409"/>
      <c r="AS154" s="325"/>
      <c r="AT154" s="320">
        <f>SUM($Y$154:$AR$155)</f>
        <v>51.150000000000006</v>
      </c>
      <c r="AU154" s="339"/>
      <c r="AW154" s="42"/>
      <c r="AX154" s="42"/>
      <c r="AY154" s="42"/>
      <c r="AZ154" s="42"/>
      <c r="BA154" s="42"/>
      <c r="BD154" s="219"/>
    </row>
    <row r="155" spans="1:56" ht="15.75" customHeight="1" x14ac:dyDescent="0.2">
      <c r="A155" s="99"/>
      <c r="B155" s="5">
        <f>IF(C155&lt;&gt;"",COUNTA($C$7:C155),"")</f>
        <v>100</v>
      </c>
      <c r="C155" s="6">
        <f>$Y$12</f>
        <v>50</v>
      </c>
      <c r="D155" s="319"/>
      <c r="E155" s="319"/>
      <c r="F155" s="467"/>
      <c r="G155" s="467"/>
      <c r="H155" s="467"/>
      <c r="I155" s="467"/>
      <c r="J155" s="467"/>
      <c r="K155" s="467"/>
      <c r="L155" s="467"/>
      <c r="M155" s="467"/>
      <c r="N155" s="98"/>
      <c r="O155" s="99"/>
      <c r="P155" s="208"/>
      <c r="Q155" s="110"/>
      <c r="R155" s="110"/>
      <c r="S155" s="110"/>
      <c r="T155" s="110"/>
      <c r="U155" s="227"/>
      <c r="V155" s="116"/>
      <c r="W155" s="37"/>
      <c r="X155" s="411"/>
      <c r="Y155" s="413"/>
      <c r="Z155" s="415"/>
      <c r="AA155" s="415"/>
      <c r="AB155" s="417"/>
      <c r="AC155" s="417"/>
      <c r="AD155" s="419"/>
      <c r="AE155" s="419"/>
      <c r="AF155" s="421"/>
      <c r="AG155" s="421"/>
      <c r="AH155" s="423"/>
      <c r="AI155" s="423"/>
      <c r="AJ155" s="425"/>
      <c r="AK155" s="425"/>
      <c r="AL155" s="427"/>
      <c r="AM155" s="427"/>
      <c r="AN155" s="404"/>
      <c r="AO155" s="404"/>
      <c r="AP155" s="406"/>
      <c r="AQ155" s="408"/>
      <c r="AR155" s="410"/>
      <c r="AS155" s="325"/>
      <c r="AT155" s="301"/>
      <c r="AU155" s="339"/>
      <c r="AW155" s="43" t="s">
        <v>134</v>
      </c>
      <c r="AX155" s="44" t="s">
        <v>132</v>
      </c>
      <c r="AY155" s="226">
        <v>1000</v>
      </c>
      <c r="AZ155" s="226">
        <v>66</v>
      </c>
      <c r="BA155" s="226">
        <v>7.0000000000000007E-2</v>
      </c>
      <c r="BD155" s="219"/>
    </row>
    <row r="156" spans="1:56" ht="15.75" customHeight="1" x14ac:dyDescent="0.2">
      <c r="A156" s="99"/>
      <c r="B156" s="5" t="str">
        <f>IF(C156&lt;&gt;"",COUNTA($C$7:C156),"")</f>
        <v/>
      </c>
      <c r="C156" s="9"/>
      <c r="D156" s="9"/>
      <c r="E156" s="9"/>
      <c r="F156" s="467"/>
      <c r="G156" s="467"/>
      <c r="H156" s="467"/>
      <c r="I156" s="467"/>
      <c r="J156" s="467"/>
      <c r="K156" s="467"/>
      <c r="L156" s="467"/>
      <c r="M156" s="467"/>
      <c r="N156" s="98"/>
      <c r="O156" s="99"/>
      <c r="P156" s="208"/>
      <c r="Q156" s="110"/>
      <c r="R156" s="110"/>
      <c r="S156" s="110"/>
      <c r="T156" s="110"/>
      <c r="U156" s="227"/>
      <c r="V156" s="116"/>
      <c r="W156" s="37"/>
      <c r="X156" s="318" t="s">
        <v>166</v>
      </c>
      <c r="Y156" s="412">
        <f>$R$26*($T$26*($Y$15/2))</f>
        <v>138.24</v>
      </c>
      <c r="Z156" s="414"/>
      <c r="AA156" s="414">
        <f>R26*($T$26*($Z$15/2))</f>
        <v>69.12</v>
      </c>
      <c r="AB156" s="416"/>
      <c r="AC156" s="416">
        <f>$R$26*($T$26*($AA$15/2))</f>
        <v>34.56</v>
      </c>
      <c r="AD156" s="418"/>
      <c r="AE156" s="418">
        <f>$R$26*($T$26*($AB$15/2))</f>
        <v>17.28</v>
      </c>
      <c r="AF156" s="420"/>
      <c r="AG156" s="420">
        <f>$R$26*($T$26*($AC$15/2))</f>
        <v>8.64</v>
      </c>
      <c r="AH156" s="422"/>
      <c r="AI156" s="422">
        <f>$R$26*($T$26*($AD$15/2))</f>
        <v>4.32</v>
      </c>
      <c r="AJ156" s="424"/>
      <c r="AK156" s="424">
        <f>$R$26*($T$26*($AE$15/2))</f>
        <v>2.16</v>
      </c>
      <c r="AL156" s="426"/>
      <c r="AM156" s="426">
        <f>$R$26*($T$26*($AF$15/2))</f>
        <v>1.08</v>
      </c>
      <c r="AN156" s="403"/>
      <c r="AO156" s="403">
        <f>$R$26*($T$26*($AG$15/2))</f>
        <v>0.54</v>
      </c>
      <c r="AP156" s="405"/>
      <c r="AQ156" s="407">
        <f>$R$26*($T$26*($AH$15/2))</f>
        <v>0.27</v>
      </c>
      <c r="AR156" s="409"/>
      <c r="AS156" s="325"/>
      <c r="AT156" s="320">
        <f>SUM($Y$156:$AR$157)</f>
        <v>276.21000000000004</v>
      </c>
      <c r="AU156" s="339"/>
      <c r="AW156" s="42"/>
      <c r="AX156" s="42"/>
      <c r="AY156" s="42"/>
      <c r="AZ156" s="42"/>
      <c r="BA156" s="42"/>
      <c r="BD156" s="219"/>
    </row>
    <row r="157" spans="1:56" ht="15.75" customHeight="1" x14ac:dyDescent="0.2">
      <c r="A157" s="99"/>
      <c r="B157" s="5">
        <f>IF(C157&lt;&gt;"",COUNTA($C$7:C157),"")</f>
        <v>101</v>
      </c>
      <c r="C157" s="6">
        <f>$Y$10</f>
        <v>50</v>
      </c>
      <c r="D157" s="475">
        <f>$R$46%*(C157+C158)+$Z$10</f>
        <v>50</v>
      </c>
      <c r="E157" s="476">
        <f>$R$47%*(D157+D160)+$AA$12</f>
        <v>50</v>
      </c>
      <c r="F157" s="467"/>
      <c r="G157" s="467"/>
      <c r="H157" s="467"/>
      <c r="I157" s="467"/>
      <c r="J157" s="467"/>
      <c r="K157" s="467"/>
      <c r="L157" s="467"/>
      <c r="M157" s="467"/>
      <c r="N157" s="98"/>
      <c r="O157" s="99"/>
      <c r="P157" s="208"/>
      <c r="Q157" s="110"/>
      <c r="R157" s="110"/>
      <c r="S157" s="110"/>
      <c r="T157" s="110"/>
      <c r="U157" s="227"/>
      <c r="V157" s="116"/>
      <c r="W157" s="37"/>
      <c r="X157" s="411"/>
      <c r="Y157" s="413"/>
      <c r="Z157" s="415"/>
      <c r="AA157" s="415"/>
      <c r="AB157" s="417"/>
      <c r="AC157" s="417"/>
      <c r="AD157" s="419"/>
      <c r="AE157" s="419"/>
      <c r="AF157" s="421"/>
      <c r="AG157" s="421"/>
      <c r="AH157" s="423"/>
      <c r="AI157" s="423"/>
      <c r="AJ157" s="425"/>
      <c r="AK157" s="425"/>
      <c r="AL157" s="427"/>
      <c r="AM157" s="427"/>
      <c r="AN157" s="404"/>
      <c r="AO157" s="404"/>
      <c r="AP157" s="406"/>
      <c r="AQ157" s="408"/>
      <c r="AR157" s="410"/>
      <c r="AS157" s="325"/>
      <c r="AT157" s="301"/>
      <c r="AU157" s="339"/>
      <c r="AW157" s="534" t="s">
        <v>135</v>
      </c>
      <c r="AX157" s="537" t="s">
        <v>132</v>
      </c>
      <c r="AY157" s="225">
        <v>1000</v>
      </c>
      <c r="AZ157" s="225">
        <v>65</v>
      </c>
      <c r="BA157" s="225">
        <v>7.0000000000000007E-2</v>
      </c>
      <c r="BD157" s="219"/>
    </row>
    <row r="158" spans="1:56" ht="15.75" customHeight="1" x14ac:dyDescent="0.2">
      <c r="A158" s="99"/>
      <c r="B158" s="5">
        <f>IF(C158&lt;&gt;"",COUNTA($C$7:C158),"")</f>
        <v>102</v>
      </c>
      <c r="C158" s="6">
        <f>$Y$12</f>
        <v>50</v>
      </c>
      <c r="D158" s="319"/>
      <c r="E158" s="467"/>
      <c r="F158" s="467"/>
      <c r="G158" s="467"/>
      <c r="H158" s="467"/>
      <c r="I158" s="467"/>
      <c r="J158" s="467"/>
      <c r="K158" s="467"/>
      <c r="L158" s="467"/>
      <c r="M158" s="467"/>
      <c r="N158" s="98"/>
      <c r="O158" s="99"/>
      <c r="P158" s="208"/>
      <c r="Q158" s="110"/>
      <c r="R158" s="110"/>
      <c r="S158" s="110"/>
      <c r="T158" s="110"/>
      <c r="U158" s="227"/>
      <c r="V158" s="116"/>
      <c r="W158" s="37"/>
      <c r="X158" s="370" t="s">
        <v>168</v>
      </c>
      <c r="Y158" s="371"/>
      <c r="Z158" s="371"/>
      <c r="AA158" s="371"/>
      <c r="AB158" s="371"/>
      <c r="AC158" s="371"/>
      <c r="AD158" s="371"/>
      <c r="AE158" s="371"/>
      <c r="AF158" s="371"/>
      <c r="AG158" s="371"/>
      <c r="AH158" s="371"/>
      <c r="AI158" s="371"/>
      <c r="AJ158" s="371"/>
      <c r="AK158" s="371"/>
      <c r="AL158" s="371"/>
      <c r="AM158" s="371"/>
      <c r="AN158" s="371"/>
      <c r="AO158" s="371"/>
      <c r="AP158" s="371"/>
      <c r="AQ158" s="371"/>
      <c r="AR158" s="372"/>
      <c r="AT158" s="341" t="s">
        <v>180</v>
      </c>
      <c r="AU158" s="118"/>
      <c r="AW158" s="536"/>
      <c r="AX158" s="538"/>
      <c r="AY158" s="226">
        <v>5000</v>
      </c>
      <c r="AZ158" s="226">
        <v>263</v>
      </c>
      <c r="BA158" s="226">
        <v>0.05</v>
      </c>
      <c r="BD158" s="219"/>
    </row>
    <row r="159" spans="1:56" ht="15.75" customHeight="1" x14ac:dyDescent="0.2">
      <c r="A159" s="99"/>
      <c r="B159" s="5" t="str">
        <f>IF(C159&lt;&gt;"",COUNTA($C$7:C159),"")</f>
        <v/>
      </c>
      <c r="C159" s="9"/>
      <c r="D159" s="9"/>
      <c r="E159" s="467"/>
      <c r="F159" s="467"/>
      <c r="G159" s="467"/>
      <c r="H159" s="467"/>
      <c r="I159" s="467"/>
      <c r="J159" s="467"/>
      <c r="K159" s="467"/>
      <c r="L159" s="467"/>
      <c r="M159" s="467"/>
      <c r="N159" s="98"/>
      <c r="O159" s="99"/>
      <c r="P159" s="208"/>
      <c r="Q159" s="208"/>
      <c r="R159" s="208"/>
      <c r="S159" s="208"/>
      <c r="T159" s="208"/>
      <c r="U159" s="227"/>
      <c r="V159" s="116"/>
      <c r="W159" s="37"/>
      <c r="X159" s="370"/>
      <c r="Y159" s="371"/>
      <c r="Z159" s="371"/>
      <c r="AA159" s="371"/>
      <c r="AB159" s="371"/>
      <c r="AC159" s="371"/>
      <c r="AD159" s="371"/>
      <c r="AE159" s="371"/>
      <c r="AF159" s="371"/>
      <c r="AG159" s="371"/>
      <c r="AH159" s="371"/>
      <c r="AI159" s="371"/>
      <c r="AJ159" s="371"/>
      <c r="AK159" s="371"/>
      <c r="AL159" s="371"/>
      <c r="AM159" s="371"/>
      <c r="AN159" s="371"/>
      <c r="AO159" s="371"/>
      <c r="AP159" s="371"/>
      <c r="AQ159" s="371"/>
      <c r="AR159" s="372"/>
      <c r="AT159" s="341"/>
      <c r="AU159" s="118"/>
      <c r="AW159" s="42"/>
      <c r="AX159" s="42"/>
      <c r="AY159" s="42"/>
      <c r="AZ159" s="42"/>
      <c r="BA159" s="42"/>
      <c r="BD159" s="219"/>
    </row>
    <row r="160" spans="1:56" ht="15.75" customHeight="1" x14ac:dyDescent="0.2">
      <c r="A160" s="99"/>
      <c r="B160" s="5">
        <f>IF(C160&lt;&gt;"",COUNTA($C$7:C160),"")</f>
        <v>103</v>
      </c>
      <c r="C160" s="6">
        <f>$Y$10</f>
        <v>50</v>
      </c>
      <c r="D160" s="475">
        <f>$R$46%*(C160+C161)+$Z$12</f>
        <v>50</v>
      </c>
      <c r="E160" s="467"/>
      <c r="F160" s="467"/>
      <c r="G160" s="467"/>
      <c r="H160" s="467"/>
      <c r="I160" s="467"/>
      <c r="J160" s="467"/>
      <c r="K160" s="467"/>
      <c r="L160" s="467"/>
      <c r="M160" s="467"/>
      <c r="N160" s="98"/>
      <c r="O160" s="99"/>
      <c r="Q160" s="116"/>
      <c r="R160" s="116"/>
      <c r="S160" s="116"/>
      <c r="T160" s="116"/>
      <c r="U160" s="221"/>
      <c r="V160" s="116"/>
      <c r="W160" s="37"/>
      <c r="X160" s="318" t="s">
        <v>148</v>
      </c>
      <c r="Y160" s="379"/>
      <c r="Z160" s="381">
        <f>$Z$16*$BB$181</f>
        <v>76.8</v>
      </c>
      <c r="AA160" s="381"/>
      <c r="AB160" s="383">
        <f>$AA$16*$BB$181</f>
        <v>38.4</v>
      </c>
      <c r="AC160" s="383"/>
      <c r="AD160" s="385">
        <f>$AB$16*BB181</f>
        <v>19.2</v>
      </c>
      <c r="AE160" s="385"/>
      <c r="AF160" s="387">
        <f>$AC$16*BB181</f>
        <v>9.6</v>
      </c>
      <c r="AG160" s="387"/>
      <c r="AH160" s="389">
        <f>$AD$16*BB181</f>
        <v>4.8</v>
      </c>
      <c r="AI160" s="389"/>
      <c r="AJ160" s="391">
        <f>$AE$16*BB181</f>
        <v>2.4</v>
      </c>
      <c r="AK160" s="391"/>
      <c r="AL160" s="393">
        <f>$AF$16*BB181</f>
        <v>1.2</v>
      </c>
      <c r="AM160" s="393"/>
      <c r="AN160" s="395">
        <f>$AG$16*BB181</f>
        <v>0.6</v>
      </c>
      <c r="AO160" s="395"/>
      <c r="AP160" s="397">
        <f>$AH$16*BB181</f>
        <v>0.3</v>
      </c>
      <c r="AQ160" s="399"/>
      <c r="AR160" s="401">
        <f>$AI$16*BB181</f>
        <v>0.15</v>
      </c>
      <c r="AS160" s="325"/>
      <c r="AT160" s="342">
        <f>SUM(Y160:AR161)</f>
        <v>153.44999999999999</v>
      </c>
      <c r="AU160" s="118"/>
      <c r="AW160" s="534" t="s">
        <v>136</v>
      </c>
      <c r="AX160" s="539" t="s">
        <v>133</v>
      </c>
      <c r="AY160" s="225">
        <v>200</v>
      </c>
      <c r="AZ160" s="225">
        <v>68.75</v>
      </c>
      <c r="BA160" s="225">
        <v>0.34</v>
      </c>
      <c r="BD160" s="219"/>
    </row>
    <row r="161" spans="1:80" ht="15.75" customHeight="1" x14ac:dyDescent="0.2">
      <c r="A161" s="99"/>
      <c r="B161" s="5">
        <f>IF(C161&lt;&gt;"",COUNTA($C$7:C161),"")</f>
        <v>104</v>
      </c>
      <c r="C161" s="6">
        <f>$Y$12</f>
        <v>50</v>
      </c>
      <c r="D161" s="319"/>
      <c r="E161" s="319"/>
      <c r="F161" s="319"/>
      <c r="G161" s="467"/>
      <c r="H161" s="467"/>
      <c r="I161" s="467"/>
      <c r="J161" s="467"/>
      <c r="K161" s="467"/>
      <c r="L161" s="467"/>
      <c r="M161" s="467"/>
      <c r="N161" s="98"/>
      <c r="O161" s="99"/>
      <c r="P161" s="116"/>
      <c r="Q161" s="116"/>
      <c r="R161" s="116"/>
      <c r="S161" s="116"/>
      <c r="T161" s="116"/>
      <c r="U161" s="221"/>
      <c r="V161" s="116"/>
      <c r="W161" s="37"/>
      <c r="X161" s="378"/>
      <c r="Y161" s="380"/>
      <c r="Z161" s="382"/>
      <c r="AA161" s="382"/>
      <c r="AB161" s="384"/>
      <c r="AC161" s="384"/>
      <c r="AD161" s="386"/>
      <c r="AE161" s="386"/>
      <c r="AF161" s="388"/>
      <c r="AG161" s="388"/>
      <c r="AH161" s="390"/>
      <c r="AI161" s="390"/>
      <c r="AJ161" s="392"/>
      <c r="AK161" s="392"/>
      <c r="AL161" s="394"/>
      <c r="AM161" s="394"/>
      <c r="AN161" s="396"/>
      <c r="AO161" s="396"/>
      <c r="AP161" s="398"/>
      <c r="AQ161" s="400"/>
      <c r="AR161" s="402"/>
      <c r="AS161" s="325"/>
      <c r="AT161" s="343"/>
      <c r="AU161" s="118"/>
      <c r="AW161" s="535"/>
      <c r="AX161" s="540"/>
      <c r="AY161" s="225">
        <v>1000</v>
      </c>
      <c r="AZ161" s="225">
        <v>276</v>
      </c>
      <c r="BA161" s="225">
        <v>0.28000000000000003</v>
      </c>
      <c r="BD161" s="219"/>
    </row>
    <row r="162" spans="1:80" ht="15.75" customHeight="1" x14ac:dyDescent="0.2">
      <c r="A162" s="99"/>
      <c r="B162" s="5" t="str">
        <f>IF(C162&lt;&gt;"",COUNTA($C$7:C162),"")</f>
        <v/>
      </c>
      <c r="C162" s="9"/>
      <c r="D162" s="9"/>
      <c r="E162" s="9"/>
      <c r="F162" s="9"/>
      <c r="G162" s="467"/>
      <c r="H162" s="467"/>
      <c r="I162" s="467"/>
      <c r="J162" s="467"/>
      <c r="K162" s="467"/>
      <c r="L162" s="467"/>
      <c r="M162" s="467"/>
      <c r="N162" s="98"/>
      <c r="O162" s="200"/>
      <c r="P162" s="228"/>
      <c r="Q162" s="228"/>
      <c r="R162" s="228"/>
      <c r="S162" s="228"/>
      <c r="T162" s="228"/>
      <c r="U162" s="229"/>
      <c r="V162" s="116"/>
      <c r="W162" s="37"/>
      <c r="X162" s="374" t="s">
        <v>141</v>
      </c>
      <c r="Y162" s="376"/>
      <c r="Z162" s="354">
        <f>$BA$172*$Z$16</f>
        <v>803.84</v>
      </c>
      <c r="AA162" s="354"/>
      <c r="AB162" s="356">
        <f>$BA$172*$AA$16</f>
        <v>401.92</v>
      </c>
      <c r="AC162" s="356"/>
      <c r="AD162" s="358">
        <f>$BA$172*$AB$16</f>
        <v>200.96</v>
      </c>
      <c r="AE162" s="358"/>
      <c r="AF162" s="360">
        <f>$BA$172*$AC$16</f>
        <v>100.48</v>
      </c>
      <c r="AG162" s="360"/>
      <c r="AH162" s="362">
        <f>$BA$172*$AD$16</f>
        <v>50.24</v>
      </c>
      <c r="AI162" s="362"/>
      <c r="AJ162" s="364">
        <f>$BA$172*$AE$16</f>
        <v>25.12</v>
      </c>
      <c r="AK162" s="364"/>
      <c r="AL162" s="366">
        <f>$BA$172*$AF$16</f>
        <v>12.56</v>
      </c>
      <c r="AM162" s="366"/>
      <c r="AN162" s="368">
        <f>$BA$172*$AG$16</f>
        <v>6.28</v>
      </c>
      <c r="AO162" s="368"/>
      <c r="AP162" s="332">
        <f>$BA$172*$AH$16</f>
        <v>3.14</v>
      </c>
      <c r="AQ162" s="334"/>
      <c r="AR162" s="336">
        <f>$BA$172*$AI$16</f>
        <v>1.57</v>
      </c>
      <c r="AS162" s="325"/>
      <c r="AT162" s="320">
        <f>SUM(Y162:AR163)</f>
        <v>1606.11</v>
      </c>
      <c r="AU162" s="118"/>
      <c r="AW162" s="535"/>
      <c r="AX162" s="537" t="s">
        <v>132</v>
      </c>
      <c r="AY162" s="225">
        <v>200</v>
      </c>
      <c r="AZ162" s="225">
        <v>66</v>
      </c>
      <c r="BA162" s="225">
        <v>0.33</v>
      </c>
      <c r="BD162" s="219"/>
    </row>
    <row r="163" spans="1:80" ht="15.75" customHeight="1" x14ac:dyDescent="0.2">
      <c r="A163" s="99"/>
      <c r="B163" s="5">
        <f>IF(C163&lt;&gt;"",COUNTA($C$7:C163),"")</f>
        <v>105</v>
      </c>
      <c r="C163" s="6">
        <f>$Y$10</f>
        <v>50</v>
      </c>
      <c r="D163" s="475">
        <f>$R$46%*(C163+C164)+$Z$10</f>
        <v>50</v>
      </c>
      <c r="E163" s="476">
        <f>$R$47%*(D163+D166)+$AA$10</f>
        <v>50</v>
      </c>
      <c r="F163" s="477">
        <f>$R$48%*(E163+E169)+$AB$12</f>
        <v>50</v>
      </c>
      <c r="G163" s="467"/>
      <c r="H163" s="467"/>
      <c r="I163" s="467"/>
      <c r="J163" s="467"/>
      <c r="K163" s="467"/>
      <c r="L163" s="467"/>
      <c r="M163" s="467"/>
      <c r="N163" s="98"/>
      <c r="U163" s="230"/>
      <c r="V163" s="116"/>
      <c r="W163" s="37"/>
      <c r="X163" s="375"/>
      <c r="Y163" s="377"/>
      <c r="Z163" s="355"/>
      <c r="AA163" s="355"/>
      <c r="AB163" s="357"/>
      <c r="AC163" s="357"/>
      <c r="AD163" s="359"/>
      <c r="AE163" s="359"/>
      <c r="AF163" s="361"/>
      <c r="AG163" s="361"/>
      <c r="AH163" s="363"/>
      <c r="AI163" s="363"/>
      <c r="AJ163" s="365"/>
      <c r="AK163" s="365"/>
      <c r="AL163" s="367"/>
      <c r="AM163" s="367"/>
      <c r="AN163" s="369"/>
      <c r="AO163" s="369"/>
      <c r="AP163" s="333"/>
      <c r="AQ163" s="335"/>
      <c r="AR163" s="337"/>
      <c r="AS163" s="325"/>
      <c r="AT163" s="301"/>
      <c r="AU163" s="118"/>
      <c r="AW163" s="536"/>
      <c r="AX163" s="538"/>
      <c r="AY163" s="226">
        <v>1000</v>
      </c>
      <c r="AZ163" s="226">
        <v>265</v>
      </c>
      <c r="BA163" s="226">
        <v>0.27</v>
      </c>
      <c r="BD163" s="219"/>
    </row>
    <row r="164" spans="1:80" ht="15.75" customHeight="1" x14ac:dyDescent="0.2">
      <c r="A164" s="99"/>
      <c r="B164" s="5">
        <f>IF(C164&lt;&gt;"",COUNTA($C$7:C164),"")</f>
        <v>106</v>
      </c>
      <c r="C164" s="6">
        <f>$Y$12</f>
        <v>50</v>
      </c>
      <c r="D164" s="319"/>
      <c r="E164" s="467"/>
      <c r="F164" s="467"/>
      <c r="G164" s="467"/>
      <c r="H164" s="467"/>
      <c r="I164" s="467"/>
      <c r="J164" s="467"/>
      <c r="K164" s="467"/>
      <c r="L164" s="467"/>
      <c r="M164" s="467"/>
      <c r="N164" s="98"/>
      <c r="U164" s="230"/>
      <c r="V164" s="116" t="s">
        <v>0</v>
      </c>
      <c r="W164" s="37"/>
      <c r="X164" s="374" t="s">
        <v>142</v>
      </c>
      <c r="Y164" s="376"/>
      <c r="Z164" s="354">
        <f>$BA$174*$Z$16</f>
        <v>1346.56</v>
      </c>
      <c r="AA164" s="354"/>
      <c r="AB164" s="356">
        <f>$BA$174*$AA$16</f>
        <v>673.28</v>
      </c>
      <c r="AC164" s="356"/>
      <c r="AD164" s="358">
        <f>$BA$174*$AB$16</f>
        <v>336.64</v>
      </c>
      <c r="AE164" s="358"/>
      <c r="AF164" s="360">
        <f>$BA$174*$AC$16</f>
        <v>168.32</v>
      </c>
      <c r="AG164" s="360"/>
      <c r="AH164" s="362">
        <f>$BA$174*$AD$16</f>
        <v>84.16</v>
      </c>
      <c r="AI164" s="362"/>
      <c r="AJ164" s="364">
        <f>$BA$174*$AE$16</f>
        <v>42.08</v>
      </c>
      <c r="AK164" s="364"/>
      <c r="AL164" s="366">
        <f>$BA$174*$AF$16</f>
        <v>21.04</v>
      </c>
      <c r="AM164" s="366"/>
      <c r="AN164" s="368">
        <f>$BA$174*$AG$16</f>
        <v>10.52</v>
      </c>
      <c r="AO164" s="368"/>
      <c r="AP164" s="332">
        <f>$BA$174*$AH$16</f>
        <v>5.26</v>
      </c>
      <c r="AQ164" s="334"/>
      <c r="AR164" s="336">
        <f>$BA$174*$AI$16</f>
        <v>2.63</v>
      </c>
      <c r="AS164" s="325"/>
      <c r="AT164" s="320">
        <f>SUM(Y164:AR165)</f>
        <v>2690.4900000000002</v>
      </c>
      <c r="AU164" s="118"/>
      <c r="BD164" s="219"/>
    </row>
    <row r="165" spans="1:80" ht="15.75" customHeight="1" thickBot="1" x14ac:dyDescent="0.25">
      <c r="A165" s="99"/>
      <c r="B165" s="5" t="str">
        <f>IF(C165&lt;&gt;"",COUNTA($C$7:C165),"")</f>
        <v/>
      </c>
      <c r="C165" s="9"/>
      <c r="D165" s="9"/>
      <c r="E165" s="467"/>
      <c r="F165" s="467"/>
      <c r="G165" s="467"/>
      <c r="H165" s="467"/>
      <c r="I165" s="467"/>
      <c r="J165" s="467"/>
      <c r="K165" s="467"/>
      <c r="L165" s="467"/>
      <c r="M165" s="467"/>
      <c r="N165" s="98"/>
      <c r="U165" s="230"/>
      <c r="V165" s="116"/>
      <c r="W165" s="37"/>
      <c r="X165" s="375"/>
      <c r="Y165" s="377"/>
      <c r="Z165" s="355"/>
      <c r="AA165" s="355"/>
      <c r="AB165" s="357"/>
      <c r="AC165" s="357"/>
      <c r="AD165" s="359"/>
      <c r="AE165" s="359"/>
      <c r="AF165" s="361"/>
      <c r="AG165" s="361"/>
      <c r="AH165" s="363"/>
      <c r="AI165" s="363"/>
      <c r="AJ165" s="365"/>
      <c r="AK165" s="365"/>
      <c r="AL165" s="367"/>
      <c r="AM165" s="367"/>
      <c r="AN165" s="369"/>
      <c r="AO165" s="369"/>
      <c r="AP165" s="333"/>
      <c r="AQ165" s="335"/>
      <c r="AR165" s="337"/>
      <c r="AS165" s="325"/>
      <c r="AT165" s="301"/>
      <c r="AU165" s="118"/>
      <c r="BD165" s="219"/>
    </row>
    <row r="166" spans="1:80" ht="15.75" customHeight="1" thickBot="1" x14ac:dyDescent="0.25">
      <c r="A166" s="99"/>
      <c r="B166" s="5">
        <f>IF(C166&lt;&gt;"",COUNTA($C$7:C166),"")</f>
        <v>107</v>
      </c>
      <c r="C166" s="6">
        <f>$Y$10</f>
        <v>50</v>
      </c>
      <c r="D166" s="475">
        <f>$R$46%*(C166+C167)+$Z$12</f>
        <v>50</v>
      </c>
      <c r="E166" s="467"/>
      <c r="F166" s="467"/>
      <c r="G166" s="467"/>
      <c r="H166" s="467"/>
      <c r="I166" s="467"/>
      <c r="J166" s="467"/>
      <c r="K166" s="467"/>
      <c r="L166" s="467"/>
      <c r="M166" s="467"/>
      <c r="N166" s="98"/>
      <c r="U166" s="231"/>
      <c r="V166" s="116"/>
      <c r="W166" s="37"/>
      <c r="X166" s="373" t="s">
        <v>143</v>
      </c>
      <c r="Y166" s="352"/>
      <c r="Z166" s="354">
        <f>$BA$176*$Z$16</f>
        <v>803.84</v>
      </c>
      <c r="AA166" s="354"/>
      <c r="AB166" s="356">
        <f>$BA$176*$AA$16</f>
        <v>401.92</v>
      </c>
      <c r="AC166" s="356"/>
      <c r="AD166" s="358">
        <f>$BA$176*$AB$16</f>
        <v>200.96</v>
      </c>
      <c r="AE166" s="358"/>
      <c r="AF166" s="360">
        <f>$BA$176*$AC$16</f>
        <v>100.48</v>
      </c>
      <c r="AG166" s="360"/>
      <c r="AH166" s="362">
        <f>$BA$176*$AD$16</f>
        <v>50.24</v>
      </c>
      <c r="AI166" s="362"/>
      <c r="AJ166" s="364">
        <f>$BA$176*$AE$16</f>
        <v>25.12</v>
      </c>
      <c r="AK166" s="364"/>
      <c r="AL166" s="366">
        <f>$BA$176*$AF$16</f>
        <v>12.56</v>
      </c>
      <c r="AM166" s="366"/>
      <c r="AN166" s="368">
        <f>$BA$176*$AG$16</f>
        <v>6.28</v>
      </c>
      <c r="AO166" s="368"/>
      <c r="AP166" s="332">
        <f>$BA$176*$AH$16</f>
        <v>3.14</v>
      </c>
      <c r="AQ166" s="334"/>
      <c r="AR166" s="336">
        <f>$BA$176*$AI$16</f>
        <v>1.57</v>
      </c>
      <c r="AS166" s="325"/>
      <c r="AT166" s="320">
        <f>SUM(Y166:AR167)</f>
        <v>1606.11</v>
      </c>
      <c r="AU166" s="118"/>
      <c r="AW166" s="221"/>
      <c r="AX166" s="221"/>
      <c r="AY166" s="532" t="s">
        <v>137</v>
      </c>
      <c r="AZ166" s="533"/>
      <c r="BA166" s="221"/>
      <c r="BB166" s="221"/>
      <c r="BC166" s="221"/>
      <c r="BD166" s="219"/>
    </row>
    <row r="167" spans="1:80" ht="15.75" customHeight="1" thickBot="1" x14ac:dyDescent="0.25">
      <c r="A167" s="99"/>
      <c r="B167" s="5">
        <f>IF(C167&lt;&gt;"",COUNTA($C$7:C167),"")</f>
        <v>108</v>
      </c>
      <c r="C167" s="6">
        <f>$Y$12</f>
        <v>50</v>
      </c>
      <c r="D167" s="319"/>
      <c r="E167" s="319"/>
      <c r="F167" s="467"/>
      <c r="G167" s="467"/>
      <c r="H167" s="467"/>
      <c r="I167" s="467"/>
      <c r="J167" s="467"/>
      <c r="K167" s="467"/>
      <c r="L167" s="467"/>
      <c r="M167" s="467"/>
      <c r="N167" s="98"/>
      <c r="U167" s="231"/>
      <c r="V167" s="116"/>
      <c r="W167" s="37"/>
      <c r="X167" s="373"/>
      <c r="Y167" s="353"/>
      <c r="Z167" s="355"/>
      <c r="AA167" s="355"/>
      <c r="AB167" s="357"/>
      <c r="AC167" s="357"/>
      <c r="AD167" s="359"/>
      <c r="AE167" s="359"/>
      <c r="AF167" s="361"/>
      <c r="AG167" s="361"/>
      <c r="AH167" s="363"/>
      <c r="AI167" s="363"/>
      <c r="AJ167" s="365"/>
      <c r="AK167" s="365"/>
      <c r="AL167" s="367"/>
      <c r="AM167" s="367"/>
      <c r="AN167" s="369"/>
      <c r="AO167" s="369"/>
      <c r="AP167" s="333"/>
      <c r="AQ167" s="335"/>
      <c r="AR167" s="337"/>
      <c r="AS167" s="325"/>
      <c r="AT167" s="301"/>
      <c r="AU167" s="118"/>
      <c r="AW167" s="221"/>
      <c r="AX167" s="221"/>
      <c r="AY167" s="221"/>
      <c r="AZ167" s="221"/>
      <c r="BA167" s="221"/>
      <c r="BB167" s="221"/>
      <c r="BC167" s="221"/>
      <c r="BD167" s="219"/>
    </row>
    <row r="168" spans="1:80" ht="15.75" customHeight="1" thickBot="1" x14ac:dyDescent="0.25">
      <c r="A168" s="99"/>
      <c r="B168" s="5" t="str">
        <f>IF(C168&lt;&gt;"",COUNTA($C$7:C168),"")</f>
        <v/>
      </c>
      <c r="C168" s="9"/>
      <c r="D168" s="9"/>
      <c r="E168" s="9"/>
      <c r="F168" s="467"/>
      <c r="G168" s="467"/>
      <c r="H168" s="467"/>
      <c r="I168" s="467"/>
      <c r="J168" s="467"/>
      <c r="K168" s="467"/>
      <c r="L168" s="467"/>
      <c r="M168" s="467"/>
      <c r="N168" s="98"/>
      <c r="R168" s="527" t="s">
        <v>201</v>
      </c>
      <c r="S168" s="528"/>
      <c r="U168" s="231"/>
      <c r="V168" s="116"/>
      <c r="W168" s="37"/>
      <c r="X168" s="373" t="s">
        <v>144</v>
      </c>
      <c r="Y168" s="352"/>
      <c r="Z168" s="354">
        <f>$BA$177*$Z$16</f>
        <v>2150.4</v>
      </c>
      <c r="AA168" s="354"/>
      <c r="AB168" s="356">
        <f>$BA$177*$AA$16</f>
        <v>1075.2</v>
      </c>
      <c r="AC168" s="356"/>
      <c r="AD168" s="358">
        <f>$BA$177*$AB$16</f>
        <v>537.6</v>
      </c>
      <c r="AE168" s="358"/>
      <c r="AF168" s="360">
        <f>$BA$177*$AC$16</f>
        <v>268.8</v>
      </c>
      <c r="AG168" s="360"/>
      <c r="AH168" s="362">
        <f>$BA$177*$AD$16</f>
        <v>134.4</v>
      </c>
      <c r="AI168" s="362"/>
      <c r="AJ168" s="364">
        <f>$BA$177*$AE$16</f>
        <v>67.2</v>
      </c>
      <c r="AK168" s="364"/>
      <c r="AL168" s="366">
        <f>$BA$177*$AF$16</f>
        <v>33.6</v>
      </c>
      <c r="AM168" s="366"/>
      <c r="AN168" s="368">
        <f>$BA$177*$AG$16</f>
        <v>16.8</v>
      </c>
      <c r="AO168" s="368"/>
      <c r="AP168" s="332">
        <f>$BA$177*$AH$16</f>
        <v>8.4</v>
      </c>
      <c r="AQ168" s="334"/>
      <c r="AR168" s="336">
        <f>$BA$177*$AI$16</f>
        <v>4.2</v>
      </c>
      <c r="AS168" s="325"/>
      <c r="AT168" s="320">
        <f>SUM(Y168:AR169)</f>
        <v>4296.6000000000004</v>
      </c>
      <c r="AU168" s="118"/>
      <c r="AW168" s="221"/>
      <c r="AX168" s="221"/>
      <c r="AY168" s="221"/>
      <c r="AZ168" s="221"/>
      <c r="BA168" s="221"/>
      <c r="BB168" s="221"/>
      <c r="BC168" s="221"/>
      <c r="BD168" s="219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208"/>
      <c r="BT168" s="208"/>
      <c r="BU168" s="208"/>
      <c r="BV168" s="208"/>
      <c r="BW168" s="208"/>
      <c r="BX168" s="208"/>
      <c r="BY168" s="208"/>
      <c r="BZ168" s="208"/>
      <c r="CA168" s="208"/>
      <c r="CB168" s="208"/>
    </row>
    <row r="169" spans="1:80" ht="15.75" customHeight="1" thickBot="1" x14ac:dyDescent="0.25">
      <c r="A169" s="99"/>
      <c r="B169" s="5">
        <f>IF(C169&lt;&gt;"",COUNTA($C$7:C169),"")</f>
        <v>109</v>
      </c>
      <c r="C169" s="6">
        <f>$Y$10</f>
        <v>50</v>
      </c>
      <c r="D169" s="475">
        <f>$R$46%*(C169+C170)+$Z$10</f>
        <v>50</v>
      </c>
      <c r="E169" s="476">
        <f>$R$47%*(D169+D172)+$AA$12</f>
        <v>50</v>
      </c>
      <c r="F169" s="467"/>
      <c r="G169" s="467"/>
      <c r="H169" s="467"/>
      <c r="I169" s="467"/>
      <c r="J169" s="467"/>
      <c r="K169" s="467"/>
      <c r="L169" s="467"/>
      <c r="M169" s="467"/>
      <c r="N169" s="98"/>
      <c r="U169" s="231"/>
      <c r="V169" s="116"/>
      <c r="W169" s="37"/>
      <c r="X169" s="373"/>
      <c r="Y169" s="353"/>
      <c r="Z169" s="355"/>
      <c r="AA169" s="355"/>
      <c r="AB169" s="357"/>
      <c r="AC169" s="357"/>
      <c r="AD169" s="359"/>
      <c r="AE169" s="359"/>
      <c r="AF169" s="361"/>
      <c r="AG169" s="361"/>
      <c r="AH169" s="363"/>
      <c r="AI169" s="363"/>
      <c r="AJ169" s="365"/>
      <c r="AK169" s="365"/>
      <c r="AL169" s="367"/>
      <c r="AM169" s="367"/>
      <c r="AN169" s="369"/>
      <c r="AO169" s="369"/>
      <c r="AP169" s="333"/>
      <c r="AQ169" s="335"/>
      <c r="AR169" s="337"/>
      <c r="AS169" s="325"/>
      <c r="AT169" s="301"/>
      <c r="AU169" s="118"/>
      <c r="AW169" s="224" t="s">
        <v>138</v>
      </c>
      <c r="AX169" s="224" t="s">
        <v>127</v>
      </c>
      <c r="AY169" s="224" t="s">
        <v>139</v>
      </c>
      <c r="AZ169" s="224" t="s">
        <v>129</v>
      </c>
      <c r="BA169" s="224" t="s">
        <v>140</v>
      </c>
      <c r="BB169" s="221"/>
      <c r="BC169" s="221"/>
      <c r="BD169" s="219"/>
      <c r="BF169" s="20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208"/>
      <c r="CB169" s="208"/>
    </row>
    <row r="170" spans="1:80" ht="15.75" customHeight="1" thickBot="1" x14ac:dyDescent="0.25">
      <c r="A170" s="99"/>
      <c r="B170" s="5">
        <f>IF(C170&lt;&gt;"",COUNTA($C$7:C170),"")</f>
        <v>110</v>
      </c>
      <c r="C170" s="6">
        <f>$Y$12</f>
        <v>50</v>
      </c>
      <c r="D170" s="319"/>
      <c r="E170" s="467"/>
      <c r="F170" s="467"/>
      <c r="G170" s="467"/>
      <c r="H170" s="467"/>
      <c r="I170" s="467"/>
      <c r="J170" s="467"/>
      <c r="K170" s="467"/>
      <c r="L170" s="467"/>
      <c r="M170" s="467"/>
      <c r="N170" s="98"/>
      <c r="P170" s="36"/>
      <c r="Q170" s="529" t="s">
        <v>196</v>
      </c>
      <c r="R170" s="530"/>
      <c r="S170" s="531"/>
      <c r="T170" s="116"/>
      <c r="U170" s="231"/>
      <c r="V170" s="116"/>
      <c r="W170" s="37"/>
      <c r="X170" s="373" t="s">
        <v>146</v>
      </c>
      <c r="Y170" s="352"/>
      <c r="Z170" s="354">
        <f>$BA$178*$Z$16</f>
        <v>3471.36</v>
      </c>
      <c r="AA170" s="354"/>
      <c r="AB170" s="356">
        <f>$BA$178*$AA$16</f>
        <v>1735.68</v>
      </c>
      <c r="AC170" s="356"/>
      <c r="AD170" s="358">
        <f>$BA$178*$AB$16</f>
        <v>867.84</v>
      </c>
      <c r="AE170" s="358"/>
      <c r="AF170" s="360">
        <f>$BA$178*$AC$16</f>
        <v>433.92</v>
      </c>
      <c r="AG170" s="360"/>
      <c r="AH170" s="362">
        <f>$BA$178*$AD$16</f>
        <v>216.96</v>
      </c>
      <c r="AI170" s="362"/>
      <c r="AJ170" s="364">
        <f>$BA$178*$AE$16</f>
        <v>108.48</v>
      </c>
      <c r="AK170" s="364"/>
      <c r="AL170" s="366">
        <f>$BA$178*$AF$16</f>
        <v>54.24</v>
      </c>
      <c r="AM170" s="366"/>
      <c r="AN170" s="368">
        <f>$BA$178*$AG$16</f>
        <v>27.12</v>
      </c>
      <c r="AO170" s="368"/>
      <c r="AP170" s="332">
        <f>$BA$178*$AH$16</f>
        <v>13.56</v>
      </c>
      <c r="AQ170" s="334"/>
      <c r="AR170" s="336">
        <f>$BA$178*$AI$16</f>
        <v>6.78</v>
      </c>
      <c r="AS170" s="325"/>
      <c r="AT170" s="320">
        <f>SUM(Y170:AR171)</f>
        <v>6935.94</v>
      </c>
      <c r="AU170" s="118"/>
      <c r="AW170" s="224"/>
      <c r="AX170" s="224"/>
      <c r="AY170" s="224"/>
      <c r="AZ170" s="224"/>
      <c r="BA170" s="224"/>
      <c r="BB170" s="221"/>
      <c r="BC170" s="221"/>
      <c r="BD170" s="219"/>
      <c r="BF170" s="208"/>
      <c r="BG170" s="208"/>
      <c r="BH170" s="208"/>
      <c r="BI170" s="208"/>
      <c r="BJ170" s="208"/>
      <c r="BK170" s="208"/>
      <c r="BL170" s="208"/>
      <c r="BM170" s="208"/>
      <c r="BN170" s="208"/>
      <c r="BO170" s="208"/>
      <c r="BP170" s="208"/>
      <c r="BQ170" s="208"/>
      <c r="BR170" s="208"/>
      <c r="BS170" s="208"/>
      <c r="BT170" s="208"/>
      <c r="BU170" s="208"/>
      <c r="BV170" s="208"/>
      <c r="BW170" s="208"/>
      <c r="BX170" s="208"/>
      <c r="BY170" s="208"/>
      <c r="BZ170" s="208"/>
      <c r="CA170" s="208"/>
      <c r="CB170" s="208"/>
    </row>
    <row r="171" spans="1:80" ht="15.75" customHeight="1" thickBot="1" x14ac:dyDescent="0.25">
      <c r="A171" s="99"/>
      <c r="B171" s="5" t="str">
        <f>IF(C171&lt;&gt;"",COUNTA($C$7:C171),"")</f>
        <v/>
      </c>
      <c r="C171" s="9"/>
      <c r="D171" s="9"/>
      <c r="E171" s="467"/>
      <c r="F171" s="467"/>
      <c r="G171" s="467"/>
      <c r="H171" s="467"/>
      <c r="I171" s="467"/>
      <c r="J171" s="467"/>
      <c r="K171" s="467"/>
      <c r="L171" s="467"/>
      <c r="M171" s="467"/>
      <c r="N171" s="98"/>
      <c r="P171" s="232" t="s">
        <v>206</v>
      </c>
      <c r="Q171" s="82" t="s">
        <v>197</v>
      </c>
      <c r="R171" s="74" t="s">
        <v>198</v>
      </c>
      <c r="S171" s="83" t="s">
        <v>199</v>
      </c>
      <c r="T171" s="87" t="s">
        <v>195</v>
      </c>
      <c r="U171" s="231"/>
      <c r="V171" s="116"/>
      <c r="W171" s="37"/>
      <c r="X171" s="373"/>
      <c r="Y171" s="353"/>
      <c r="Z171" s="355"/>
      <c r="AA171" s="355"/>
      <c r="AB171" s="357"/>
      <c r="AC171" s="357"/>
      <c r="AD171" s="359"/>
      <c r="AE171" s="359"/>
      <c r="AF171" s="361"/>
      <c r="AG171" s="361"/>
      <c r="AH171" s="363"/>
      <c r="AI171" s="363"/>
      <c r="AJ171" s="365"/>
      <c r="AK171" s="365"/>
      <c r="AL171" s="367"/>
      <c r="AM171" s="367"/>
      <c r="AN171" s="369"/>
      <c r="AO171" s="369"/>
      <c r="AP171" s="333"/>
      <c r="AQ171" s="335"/>
      <c r="AR171" s="337"/>
      <c r="AS171" s="325"/>
      <c r="AT171" s="301"/>
      <c r="AU171" s="118"/>
      <c r="AW171" s="455" t="s">
        <v>141</v>
      </c>
      <c r="AX171" s="456" t="s">
        <v>132</v>
      </c>
      <c r="AY171" s="233">
        <v>50</v>
      </c>
      <c r="AZ171" s="233">
        <v>98</v>
      </c>
      <c r="BA171" s="233">
        <v>1.96</v>
      </c>
      <c r="BB171" s="221"/>
      <c r="BC171" s="221"/>
      <c r="BD171" s="219"/>
      <c r="BF171" s="208"/>
      <c r="BG171" s="208"/>
      <c r="BH171" s="208"/>
      <c r="BI171" s="208"/>
      <c r="BJ171" s="208"/>
      <c r="BK171" s="208"/>
      <c r="BL171" s="208"/>
      <c r="BM171" s="208"/>
      <c r="BN171" s="208"/>
      <c r="BO171" s="208"/>
      <c r="BP171" s="208"/>
      <c r="BQ171" s="208"/>
      <c r="BR171" s="208"/>
      <c r="BS171" s="208"/>
      <c r="BT171" s="208"/>
      <c r="BU171" s="208"/>
      <c r="BV171" s="208"/>
      <c r="BW171" s="208"/>
      <c r="BX171" s="208"/>
      <c r="BY171" s="208"/>
      <c r="BZ171" s="208"/>
      <c r="CA171" s="208"/>
      <c r="CB171" s="208"/>
    </row>
    <row r="172" spans="1:80" ht="15.75" customHeight="1" x14ac:dyDescent="0.2">
      <c r="A172" s="99"/>
      <c r="B172" s="5">
        <f>IF(C172&lt;&gt;"",COUNTA($C$7:C172),"")</f>
        <v>111</v>
      </c>
      <c r="C172" s="6">
        <f>$Y$10</f>
        <v>50</v>
      </c>
      <c r="D172" s="475">
        <f>$R$46%*(C172+C173)+$Z$12</f>
        <v>50</v>
      </c>
      <c r="E172" s="467"/>
      <c r="F172" s="467"/>
      <c r="G172" s="467"/>
      <c r="H172" s="467"/>
      <c r="I172" s="467"/>
      <c r="J172" s="467"/>
      <c r="K172" s="467"/>
      <c r="L172" s="467"/>
      <c r="M172" s="467"/>
      <c r="N172" s="98"/>
      <c r="P172" s="234">
        <v>1</v>
      </c>
      <c r="Q172" s="75">
        <v>0.05</v>
      </c>
      <c r="R172" s="76">
        <v>0.25</v>
      </c>
      <c r="S172" s="77">
        <f>$Q$172</f>
        <v>0.05</v>
      </c>
      <c r="T172" s="88">
        <v>1</v>
      </c>
      <c r="U172" s="231"/>
      <c r="V172" s="116"/>
      <c r="W172" s="37"/>
      <c r="X172" s="370" t="s">
        <v>169</v>
      </c>
      <c r="Y172" s="371"/>
      <c r="Z172" s="371"/>
      <c r="AA172" s="371"/>
      <c r="AB172" s="371"/>
      <c r="AC172" s="371"/>
      <c r="AD172" s="371"/>
      <c r="AE172" s="371"/>
      <c r="AF172" s="371"/>
      <c r="AG172" s="371"/>
      <c r="AH172" s="371"/>
      <c r="AI172" s="371"/>
      <c r="AJ172" s="371"/>
      <c r="AK172" s="371"/>
      <c r="AL172" s="371"/>
      <c r="AM172" s="371"/>
      <c r="AN172" s="371"/>
      <c r="AO172" s="371"/>
      <c r="AP172" s="371"/>
      <c r="AQ172" s="371"/>
      <c r="AR172" s="372"/>
      <c r="AT172" s="341" t="s">
        <v>180</v>
      </c>
      <c r="AU172" s="118"/>
      <c r="AW172" s="455"/>
      <c r="AX172" s="456"/>
      <c r="AY172" s="233">
        <v>250</v>
      </c>
      <c r="AZ172" s="233">
        <v>392</v>
      </c>
      <c r="BA172" s="233">
        <v>1.57</v>
      </c>
      <c r="BB172" s="221"/>
      <c r="BC172" s="221"/>
      <c r="BD172" s="219"/>
      <c r="BF172" s="208"/>
      <c r="BG172" s="208"/>
      <c r="BH172" s="208"/>
      <c r="BI172" s="208"/>
      <c r="BJ172" s="208"/>
      <c r="BK172" s="208"/>
      <c r="BL172" s="208"/>
      <c r="BM172" s="208"/>
      <c r="BN172" s="208"/>
      <c r="BO172" s="208"/>
      <c r="BP172" s="208"/>
      <c r="BQ172" s="208"/>
      <c r="BR172" s="208"/>
      <c r="BS172" s="208"/>
      <c r="BT172" s="208"/>
      <c r="BU172" s="208"/>
      <c r="BV172" s="208"/>
      <c r="BW172" s="208"/>
      <c r="BX172" s="208"/>
      <c r="BY172" s="208"/>
      <c r="BZ172" s="208"/>
      <c r="CA172" s="208"/>
      <c r="CB172" s="208"/>
    </row>
    <row r="173" spans="1:80" ht="15.75" customHeight="1" x14ac:dyDescent="0.2">
      <c r="A173" s="99"/>
      <c r="B173" s="5">
        <f>IF(C173&lt;&gt;"",COUNTA($C$7:C173),"")</f>
        <v>112</v>
      </c>
      <c r="C173" s="6">
        <f>$Y$12</f>
        <v>50</v>
      </c>
      <c r="D173" s="319"/>
      <c r="E173" s="319"/>
      <c r="F173" s="319"/>
      <c r="G173" s="319"/>
      <c r="H173" s="467"/>
      <c r="I173" s="467"/>
      <c r="J173" s="467"/>
      <c r="K173" s="467"/>
      <c r="L173" s="467"/>
      <c r="M173" s="467"/>
      <c r="N173" s="98"/>
      <c r="P173" s="235">
        <v>2</v>
      </c>
      <c r="Q173" s="78">
        <f t="shared" ref="Q173:Q183" si="4">$Q$172*T173</f>
        <v>0.15000000000000002</v>
      </c>
      <c r="R173" s="79">
        <f t="shared" ref="R173:R183" si="5">$R$172*T173</f>
        <v>0.75</v>
      </c>
      <c r="S173" s="80">
        <f>$Q$173</f>
        <v>0.15000000000000002</v>
      </c>
      <c r="T173" s="89">
        <v>3</v>
      </c>
      <c r="U173" s="231"/>
      <c r="V173" s="116"/>
      <c r="W173" s="37"/>
      <c r="X173" s="370"/>
      <c r="Y173" s="371"/>
      <c r="Z173" s="371"/>
      <c r="AA173" s="371"/>
      <c r="AB173" s="371"/>
      <c r="AC173" s="371"/>
      <c r="AD173" s="371"/>
      <c r="AE173" s="371"/>
      <c r="AF173" s="371"/>
      <c r="AG173" s="371"/>
      <c r="AH173" s="371"/>
      <c r="AI173" s="371"/>
      <c r="AJ173" s="371"/>
      <c r="AK173" s="371"/>
      <c r="AL173" s="371"/>
      <c r="AM173" s="371"/>
      <c r="AN173" s="371"/>
      <c r="AO173" s="371"/>
      <c r="AP173" s="371"/>
      <c r="AQ173" s="371"/>
      <c r="AR173" s="372"/>
      <c r="AT173" s="341"/>
      <c r="AU173" s="118"/>
      <c r="AW173" s="455" t="s">
        <v>142</v>
      </c>
      <c r="AX173" s="456" t="s">
        <v>132</v>
      </c>
      <c r="AY173" s="233">
        <v>30</v>
      </c>
      <c r="AZ173" s="233">
        <v>100</v>
      </c>
      <c r="BA173" s="233">
        <v>3.33</v>
      </c>
      <c r="BB173" s="221"/>
      <c r="BC173" s="221"/>
      <c r="BD173" s="219"/>
      <c r="BF173" s="208"/>
      <c r="BG173" s="208"/>
      <c r="BH173" s="208"/>
      <c r="BI173" s="208"/>
      <c r="BJ173" s="208"/>
      <c r="BK173" s="208"/>
      <c r="BL173" s="208"/>
      <c r="BM173" s="208"/>
      <c r="BN173" s="208"/>
      <c r="BO173" s="208"/>
      <c r="BP173" s="208"/>
      <c r="BQ173" s="208"/>
      <c r="BR173" s="208"/>
      <c r="BS173" s="208"/>
      <c r="BT173" s="208"/>
      <c r="BU173" s="208"/>
      <c r="BV173" s="208"/>
      <c r="BW173" s="208"/>
      <c r="BX173" s="208"/>
      <c r="BY173" s="208"/>
      <c r="BZ173" s="208"/>
      <c r="CA173" s="208"/>
      <c r="CB173" s="208"/>
    </row>
    <row r="174" spans="1:80" ht="15.75" customHeight="1" x14ac:dyDescent="0.2">
      <c r="A174" s="99"/>
      <c r="B174" s="5" t="str">
        <f>IF(C174&lt;&gt;"",COUNTA($C$7:C174),"")</f>
        <v/>
      </c>
      <c r="C174" s="9"/>
      <c r="D174" s="9"/>
      <c r="E174" s="9"/>
      <c r="F174" s="9"/>
      <c r="G174" s="9"/>
      <c r="H174" s="467"/>
      <c r="I174" s="467"/>
      <c r="J174" s="467"/>
      <c r="K174" s="467"/>
      <c r="L174" s="467"/>
      <c r="M174" s="467"/>
      <c r="N174" s="98"/>
      <c r="P174" s="236">
        <v>3</v>
      </c>
      <c r="Q174" s="78">
        <f t="shared" si="4"/>
        <v>0.25</v>
      </c>
      <c r="R174" s="79">
        <f t="shared" si="5"/>
        <v>1.25</v>
      </c>
      <c r="S174" s="81">
        <f>$Y$208</f>
        <v>0.64140000000000008</v>
      </c>
      <c r="T174" s="89">
        <v>5</v>
      </c>
      <c r="U174" s="231"/>
      <c r="V174" s="116"/>
      <c r="W174" s="37"/>
      <c r="X174" s="351" t="s">
        <v>181</v>
      </c>
      <c r="Y174" s="352"/>
      <c r="Z174" s="354">
        <f>$Z$16*$BA$205</f>
        <v>27.5456</v>
      </c>
      <c r="AA174" s="354"/>
      <c r="AB174" s="356">
        <f>$AA$16*$BA$205</f>
        <v>13.7728</v>
      </c>
      <c r="AC174" s="356"/>
      <c r="AD174" s="358">
        <f>$AB$16*$BA$205</f>
        <v>6.8864000000000001</v>
      </c>
      <c r="AE174" s="358"/>
      <c r="AF174" s="360">
        <f>$AC$16*$BA$205</f>
        <v>3.4432</v>
      </c>
      <c r="AG174" s="360"/>
      <c r="AH174" s="362">
        <f>$AD$16*$BA$205</f>
        <v>1.7216</v>
      </c>
      <c r="AI174" s="362"/>
      <c r="AJ174" s="364">
        <f>$AE$16*$BA$205</f>
        <v>0.86080000000000001</v>
      </c>
      <c r="AK174" s="364"/>
      <c r="AL174" s="366">
        <f>$AF$16*$BA$205</f>
        <v>0.4304</v>
      </c>
      <c r="AM174" s="366"/>
      <c r="AN174" s="368">
        <f>$AG$16*$BA$205</f>
        <v>0.2152</v>
      </c>
      <c r="AO174" s="368"/>
      <c r="AP174" s="332">
        <f>$AH$16*$BA$205</f>
        <v>0.1076</v>
      </c>
      <c r="AQ174" s="334"/>
      <c r="AR174" s="336">
        <f>$AI$16*$BA$205</f>
        <v>5.3800000000000001E-2</v>
      </c>
      <c r="AS174" s="325"/>
      <c r="AT174" s="320">
        <f>SUM(Y174:AR175)</f>
        <v>55.037399999999998</v>
      </c>
      <c r="AU174" s="118"/>
      <c r="AV174" s="237"/>
      <c r="AW174" s="455"/>
      <c r="AX174" s="456"/>
      <c r="AY174" s="233">
        <v>150</v>
      </c>
      <c r="AZ174" s="233">
        <v>394</v>
      </c>
      <c r="BA174" s="233">
        <v>2.63</v>
      </c>
      <c r="BB174" s="221"/>
      <c r="BC174" s="221"/>
      <c r="BD174" s="238"/>
      <c r="BE174" s="237"/>
      <c r="BF174" s="237"/>
      <c r="BG174" s="237"/>
      <c r="BH174" s="237"/>
      <c r="BI174" s="237"/>
      <c r="BJ174" s="237"/>
      <c r="BK174" s="237"/>
      <c r="BL174" s="237"/>
      <c r="BM174" s="237"/>
      <c r="BN174" s="237"/>
      <c r="BO174" s="237"/>
      <c r="BP174" s="237"/>
      <c r="BQ174" s="237"/>
      <c r="BR174" s="237"/>
      <c r="BS174" s="237"/>
    </row>
    <row r="175" spans="1:80" ht="15.75" customHeight="1" x14ac:dyDescent="0.2">
      <c r="A175" s="99"/>
      <c r="B175" s="5">
        <f>IF(C175&lt;&gt;"",COUNTA($C$7:C175),"")</f>
        <v>113</v>
      </c>
      <c r="C175" s="6">
        <f>$Y$10</f>
        <v>50</v>
      </c>
      <c r="D175" s="475">
        <f>$R$46%*(C175+C176)+$Z$10</f>
        <v>50</v>
      </c>
      <c r="E175" s="476">
        <f>$R$47%*(D175+D178)+$AA$10</f>
        <v>50</v>
      </c>
      <c r="F175" s="477">
        <f>$R$48%*(E175+E181)+$AB$10</f>
        <v>50</v>
      </c>
      <c r="G175" s="513">
        <f>$R$49%*(F175+F187)+$AC$12</f>
        <v>50</v>
      </c>
      <c r="H175" s="467"/>
      <c r="I175" s="467"/>
      <c r="J175" s="467"/>
      <c r="K175" s="467"/>
      <c r="L175" s="467"/>
      <c r="M175" s="467"/>
      <c r="N175" s="98"/>
      <c r="P175" s="235">
        <v>4</v>
      </c>
      <c r="Q175" s="78">
        <f t="shared" si="4"/>
        <v>0.45</v>
      </c>
      <c r="R175" s="79">
        <f t="shared" si="5"/>
        <v>2.25</v>
      </c>
      <c r="S175" s="81">
        <f>$AA$208</f>
        <v>1.9242000000000004</v>
      </c>
      <c r="T175" s="89">
        <v>9</v>
      </c>
      <c r="U175" s="231"/>
      <c r="V175" s="116"/>
      <c r="W175" s="37"/>
      <c r="X175" s="351"/>
      <c r="Y175" s="353"/>
      <c r="Z175" s="355"/>
      <c r="AA175" s="355"/>
      <c r="AB175" s="357"/>
      <c r="AC175" s="357"/>
      <c r="AD175" s="359"/>
      <c r="AE175" s="359"/>
      <c r="AF175" s="361"/>
      <c r="AG175" s="361"/>
      <c r="AH175" s="363"/>
      <c r="AI175" s="363"/>
      <c r="AJ175" s="365"/>
      <c r="AK175" s="365"/>
      <c r="AL175" s="367"/>
      <c r="AM175" s="367"/>
      <c r="AN175" s="369"/>
      <c r="AO175" s="369"/>
      <c r="AP175" s="333"/>
      <c r="AQ175" s="335"/>
      <c r="AR175" s="337"/>
      <c r="AS175" s="325"/>
      <c r="AT175" s="301"/>
      <c r="AU175" s="118"/>
      <c r="AV175" s="237"/>
      <c r="AW175" s="455" t="s">
        <v>143</v>
      </c>
      <c r="AX175" s="456" t="s">
        <v>132</v>
      </c>
      <c r="AY175" s="233">
        <v>50</v>
      </c>
      <c r="AZ175" s="233">
        <v>98</v>
      </c>
      <c r="BA175" s="233">
        <v>1.96</v>
      </c>
      <c r="BB175" s="221"/>
      <c r="BC175" s="221"/>
      <c r="BD175" s="238"/>
      <c r="BE175" s="237"/>
      <c r="BF175" s="237"/>
      <c r="BG175" s="237"/>
      <c r="BH175" s="237"/>
      <c r="BI175" s="237"/>
      <c r="BJ175" s="237"/>
      <c r="BK175" s="237"/>
      <c r="BL175" s="237"/>
      <c r="BM175" s="237"/>
      <c r="BN175" s="237"/>
      <c r="BO175" s="237"/>
      <c r="BP175" s="237"/>
      <c r="BQ175" s="237"/>
      <c r="BR175" s="237"/>
      <c r="BS175" s="237"/>
    </row>
    <row r="176" spans="1:80" ht="18.75" customHeight="1" x14ac:dyDescent="0.2">
      <c r="A176" s="99"/>
      <c r="B176" s="5">
        <f>IF(C176&lt;&gt;"",COUNTA($C$7:C176),"")</f>
        <v>114</v>
      </c>
      <c r="C176" s="6">
        <f>$Y$12</f>
        <v>50</v>
      </c>
      <c r="D176" s="319"/>
      <c r="E176" s="467"/>
      <c r="F176" s="467"/>
      <c r="G176" s="467"/>
      <c r="H176" s="467"/>
      <c r="I176" s="467"/>
      <c r="J176" s="467"/>
      <c r="K176" s="467"/>
      <c r="L176" s="467"/>
      <c r="M176" s="467"/>
      <c r="N176" s="98"/>
      <c r="P176" s="235">
        <v>5</v>
      </c>
      <c r="Q176" s="78">
        <f t="shared" si="4"/>
        <v>0.85000000000000009</v>
      </c>
      <c r="R176" s="79">
        <f t="shared" si="5"/>
        <v>4.25</v>
      </c>
      <c r="S176" s="81">
        <f>$AC$208</f>
        <v>4.4898000000000007</v>
      </c>
      <c r="T176" s="89">
        <v>17</v>
      </c>
      <c r="U176" s="231"/>
      <c r="V176" s="221"/>
      <c r="W176" s="37"/>
      <c r="X176" s="351" t="s">
        <v>182</v>
      </c>
      <c r="Y176" s="352"/>
      <c r="Z176" s="354">
        <f>$Z$16*$BA$207</f>
        <v>35.2256</v>
      </c>
      <c r="AA176" s="354"/>
      <c r="AB176" s="356">
        <f>$AA$16*$BA$207</f>
        <v>17.6128</v>
      </c>
      <c r="AC176" s="356"/>
      <c r="AD176" s="358">
        <f>$AB$16*$BA$207</f>
        <v>8.8064</v>
      </c>
      <c r="AE176" s="358"/>
      <c r="AF176" s="360">
        <f>$AC$16*$BA$207</f>
        <v>4.4032</v>
      </c>
      <c r="AG176" s="360"/>
      <c r="AH176" s="362">
        <f>$AD$16*$BA$207</f>
        <v>2.2016</v>
      </c>
      <c r="AI176" s="362"/>
      <c r="AJ176" s="364">
        <f>$AE$16*$BA$207</f>
        <v>1.1008</v>
      </c>
      <c r="AK176" s="364"/>
      <c r="AL176" s="366">
        <f>$AF$16*$BA$207</f>
        <v>0.5504</v>
      </c>
      <c r="AM176" s="366"/>
      <c r="AN176" s="368">
        <f>$AG$16*$BA$207</f>
        <v>0.2752</v>
      </c>
      <c r="AO176" s="368"/>
      <c r="AP176" s="332">
        <f>$AH$16*$BA$207</f>
        <v>0.1376</v>
      </c>
      <c r="AQ176" s="334"/>
      <c r="AR176" s="336">
        <f>$AI$16*$BA$207</f>
        <v>6.88E-2</v>
      </c>
      <c r="AS176" s="325"/>
      <c r="AT176" s="320">
        <f>SUM(Y176:AR177)</f>
        <v>70.382400000000004</v>
      </c>
      <c r="AU176" s="118"/>
      <c r="AV176" s="237"/>
      <c r="AW176" s="455"/>
      <c r="AX176" s="456"/>
      <c r="AY176" s="233">
        <v>250</v>
      </c>
      <c r="AZ176" s="233">
        <v>392</v>
      </c>
      <c r="BA176" s="233">
        <v>1.57</v>
      </c>
      <c r="BB176" s="221"/>
      <c r="BC176" s="221"/>
      <c r="BD176" s="238"/>
      <c r="BE176" s="237"/>
      <c r="BF176" s="237"/>
      <c r="BG176" s="237"/>
      <c r="BH176" s="237"/>
      <c r="BI176" s="237"/>
      <c r="BJ176" s="237"/>
      <c r="BK176" s="237"/>
      <c r="BL176" s="237"/>
      <c r="BM176" s="237"/>
      <c r="BN176" s="237"/>
      <c r="BO176" s="237"/>
      <c r="BP176" s="237"/>
      <c r="BQ176" s="237"/>
      <c r="BR176" s="237"/>
      <c r="BS176" s="237"/>
    </row>
    <row r="177" spans="1:71" ht="15.75" customHeight="1" x14ac:dyDescent="0.2">
      <c r="A177" s="99"/>
      <c r="B177" s="5" t="str">
        <f>IF(C177&lt;&gt;"",COUNTA($C$7:C177),"")</f>
        <v/>
      </c>
      <c r="C177" s="9"/>
      <c r="D177" s="9"/>
      <c r="E177" s="467"/>
      <c r="F177" s="467"/>
      <c r="G177" s="467"/>
      <c r="H177" s="467"/>
      <c r="I177" s="467"/>
      <c r="J177" s="467"/>
      <c r="K177" s="467"/>
      <c r="L177" s="467"/>
      <c r="M177" s="467"/>
      <c r="N177" s="98"/>
      <c r="P177" s="236">
        <v>6</v>
      </c>
      <c r="Q177" s="78">
        <f t="shared" si="4"/>
        <v>1.6500000000000001</v>
      </c>
      <c r="R177" s="79">
        <f t="shared" si="5"/>
        <v>8.25</v>
      </c>
      <c r="S177" s="81">
        <f>$AE$208</f>
        <v>9.6210000000000022</v>
      </c>
      <c r="T177" s="89">
        <v>33</v>
      </c>
      <c r="U177" s="231"/>
      <c r="V177" s="221"/>
      <c r="W177" s="116"/>
      <c r="X177" s="351"/>
      <c r="Y177" s="353"/>
      <c r="Z177" s="355"/>
      <c r="AA177" s="355"/>
      <c r="AB177" s="357"/>
      <c r="AC177" s="357"/>
      <c r="AD177" s="359"/>
      <c r="AE177" s="359"/>
      <c r="AF177" s="361"/>
      <c r="AG177" s="361"/>
      <c r="AH177" s="363"/>
      <c r="AI177" s="363"/>
      <c r="AJ177" s="365"/>
      <c r="AK177" s="365"/>
      <c r="AL177" s="367"/>
      <c r="AM177" s="367"/>
      <c r="AN177" s="369"/>
      <c r="AO177" s="369"/>
      <c r="AP177" s="333"/>
      <c r="AQ177" s="335"/>
      <c r="AR177" s="337"/>
      <c r="AS177" s="325"/>
      <c r="AT177" s="301"/>
      <c r="AU177" s="118"/>
      <c r="AV177" s="237"/>
      <c r="AW177" s="59" t="s">
        <v>144</v>
      </c>
      <c r="AX177" s="60" t="s">
        <v>145</v>
      </c>
      <c r="AY177" s="233">
        <v>40</v>
      </c>
      <c r="AZ177" s="233">
        <v>168</v>
      </c>
      <c r="BA177" s="233">
        <v>4.2</v>
      </c>
      <c r="BB177" s="221"/>
      <c r="BC177" s="221"/>
      <c r="BD177" s="238"/>
      <c r="BE177" s="237"/>
      <c r="BF177" s="237"/>
      <c r="BG177" s="237"/>
      <c r="BH177" s="237"/>
      <c r="BI177" s="237"/>
      <c r="BJ177" s="237"/>
      <c r="BK177" s="237"/>
      <c r="BL177" s="237"/>
      <c r="BM177" s="237"/>
      <c r="BN177" s="237"/>
      <c r="BO177" s="237"/>
      <c r="BP177" s="237"/>
      <c r="BQ177" s="237"/>
      <c r="BR177" s="237"/>
      <c r="BS177" s="237"/>
    </row>
    <row r="178" spans="1:71" ht="15.75" customHeight="1" x14ac:dyDescent="0.2">
      <c r="A178" s="99"/>
      <c r="B178" s="5">
        <f>IF(C178&lt;&gt;"",COUNTA($C$7:C178),"")</f>
        <v>115</v>
      </c>
      <c r="C178" s="6">
        <f>$Y$10</f>
        <v>50</v>
      </c>
      <c r="D178" s="475">
        <f>$R$46%*(C178+C179)+$Z$12</f>
        <v>50</v>
      </c>
      <c r="E178" s="467"/>
      <c r="F178" s="467"/>
      <c r="G178" s="467"/>
      <c r="H178" s="467"/>
      <c r="I178" s="467"/>
      <c r="J178" s="467"/>
      <c r="K178" s="467"/>
      <c r="L178" s="467"/>
      <c r="M178" s="467"/>
      <c r="N178" s="98"/>
      <c r="P178" s="235">
        <v>7</v>
      </c>
      <c r="Q178" s="78">
        <f t="shared" si="4"/>
        <v>3.25</v>
      </c>
      <c r="R178" s="79">
        <f t="shared" si="5"/>
        <v>16.25</v>
      </c>
      <c r="S178" s="81">
        <f>$AG$208</f>
        <v>19.883400000000005</v>
      </c>
      <c r="T178" s="89">
        <v>65</v>
      </c>
      <c r="U178" s="231"/>
      <c r="V178" s="221"/>
      <c r="W178" s="116"/>
      <c r="X178" s="351" t="s">
        <v>183</v>
      </c>
      <c r="Y178" s="352"/>
      <c r="Z178" s="354">
        <f>$Z$16*$BA$208</f>
        <v>43.52</v>
      </c>
      <c r="AA178" s="354"/>
      <c r="AB178" s="356">
        <f>$AA$16*$BA$208</f>
        <v>21.76</v>
      </c>
      <c r="AC178" s="356"/>
      <c r="AD178" s="358">
        <f>$AB$16*$BA$208</f>
        <v>10.88</v>
      </c>
      <c r="AE178" s="358"/>
      <c r="AF178" s="360">
        <f>$AC$16*$BA$208</f>
        <v>5.44</v>
      </c>
      <c r="AG178" s="360"/>
      <c r="AH178" s="362">
        <f>$AD$16*$BA$208</f>
        <v>2.72</v>
      </c>
      <c r="AI178" s="362"/>
      <c r="AJ178" s="364">
        <f>$AE$16*$BA$208</f>
        <v>1.36</v>
      </c>
      <c r="AK178" s="364"/>
      <c r="AL178" s="366">
        <f>$AF$16*$BA$208</f>
        <v>0.68</v>
      </c>
      <c r="AM178" s="366"/>
      <c r="AN178" s="368">
        <f>$AG$16*$BA$208</f>
        <v>0.34</v>
      </c>
      <c r="AO178" s="368"/>
      <c r="AP178" s="332">
        <f>$AH$16*$BA$208</f>
        <v>0.17</v>
      </c>
      <c r="AQ178" s="334"/>
      <c r="AR178" s="336">
        <f>$AI$16*$BA$208</f>
        <v>8.5000000000000006E-2</v>
      </c>
      <c r="AS178" s="325"/>
      <c r="AT178" s="320">
        <f>SUM(Y178:AR179)</f>
        <v>86.954999999999998</v>
      </c>
      <c r="AU178" s="118"/>
      <c r="AV178" s="237"/>
      <c r="AW178" s="59" t="s">
        <v>146</v>
      </c>
      <c r="AX178" s="60" t="s">
        <v>145</v>
      </c>
      <c r="AY178" s="233">
        <v>50</v>
      </c>
      <c r="AZ178" s="233">
        <v>339</v>
      </c>
      <c r="BA178" s="233">
        <v>6.78</v>
      </c>
      <c r="BB178" s="221"/>
      <c r="BC178" s="221"/>
      <c r="BD178" s="238"/>
      <c r="BE178" s="237"/>
      <c r="BF178" s="237"/>
      <c r="BG178" s="237"/>
      <c r="BH178" s="237"/>
      <c r="BI178" s="237"/>
      <c r="BJ178" s="237"/>
      <c r="BK178" s="237"/>
      <c r="BL178" s="237"/>
      <c r="BM178" s="237"/>
      <c r="BN178" s="237"/>
      <c r="BO178" s="237"/>
      <c r="BP178" s="237"/>
      <c r="BQ178" s="237"/>
      <c r="BR178" s="237"/>
      <c r="BS178" s="237"/>
    </row>
    <row r="179" spans="1:71" ht="15.75" customHeight="1" x14ac:dyDescent="0.2">
      <c r="A179" s="99"/>
      <c r="B179" s="5">
        <f>IF(C179&lt;&gt;"",COUNTA($C$7:C179),"")</f>
        <v>116</v>
      </c>
      <c r="C179" s="6">
        <f>$Y$12</f>
        <v>50</v>
      </c>
      <c r="D179" s="319"/>
      <c r="E179" s="319"/>
      <c r="F179" s="467"/>
      <c r="G179" s="467"/>
      <c r="H179" s="467"/>
      <c r="I179" s="467"/>
      <c r="J179" s="467"/>
      <c r="K179" s="467"/>
      <c r="L179" s="467"/>
      <c r="M179" s="467"/>
      <c r="N179" s="98"/>
      <c r="P179" s="235">
        <v>8</v>
      </c>
      <c r="Q179" s="78">
        <f t="shared" si="4"/>
        <v>6.45</v>
      </c>
      <c r="R179" s="79">
        <f t="shared" si="5"/>
        <v>32.25</v>
      </c>
      <c r="S179" s="81">
        <f>$AI$208</f>
        <v>40.408200000000008</v>
      </c>
      <c r="T179" s="89">
        <v>129</v>
      </c>
      <c r="U179" s="231"/>
      <c r="V179" s="221"/>
      <c r="W179" s="116"/>
      <c r="X179" s="351"/>
      <c r="Y179" s="353"/>
      <c r="Z179" s="355"/>
      <c r="AA179" s="355"/>
      <c r="AB179" s="357"/>
      <c r="AC179" s="357"/>
      <c r="AD179" s="359"/>
      <c r="AE179" s="359"/>
      <c r="AF179" s="361"/>
      <c r="AG179" s="361"/>
      <c r="AH179" s="363"/>
      <c r="AI179" s="363"/>
      <c r="AJ179" s="365"/>
      <c r="AK179" s="365"/>
      <c r="AL179" s="367"/>
      <c r="AM179" s="367"/>
      <c r="AN179" s="369"/>
      <c r="AO179" s="369"/>
      <c r="AP179" s="333"/>
      <c r="AQ179" s="335"/>
      <c r="AR179" s="337"/>
      <c r="AS179" s="325"/>
      <c r="AT179" s="301"/>
      <c r="AU179" s="118"/>
      <c r="AV179" s="237"/>
      <c r="AW179" s="221"/>
      <c r="AX179" s="221"/>
      <c r="AY179" s="221"/>
      <c r="AZ179" s="221"/>
      <c r="BA179" s="221"/>
      <c r="BB179" s="221"/>
      <c r="BC179" s="221"/>
      <c r="BD179" s="238"/>
      <c r="BE179" s="237"/>
      <c r="BF179" s="237"/>
      <c r="BG179" s="237"/>
      <c r="BH179" s="237"/>
      <c r="BI179" s="237"/>
      <c r="BJ179" s="237"/>
      <c r="BK179" s="237"/>
      <c r="BL179" s="237"/>
      <c r="BM179" s="237"/>
      <c r="BN179" s="237"/>
      <c r="BO179" s="237"/>
      <c r="BP179" s="237"/>
      <c r="BQ179" s="237"/>
      <c r="BR179" s="237"/>
      <c r="BS179" s="237"/>
    </row>
    <row r="180" spans="1:71" ht="15.75" customHeight="1" x14ac:dyDescent="0.2">
      <c r="A180" s="99"/>
      <c r="B180" s="5" t="str">
        <f>IF(C180&lt;&gt;"",COUNTA($C$7:C180),"")</f>
        <v/>
      </c>
      <c r="C180" s="9"/>
      <c r="D180" s="9"/>
      <c r="E180" s="9"/>
      <c r="F180" s="467"/>
      <c r="G180" s="467"/>
      <c r="H180" s="467"/>
      <c r="I180" s="467"/>
      <c r="J180" s="467"/>
      <c r="K180" s="467"/>
      <c r="L180" s="467"/>
      <c r="M180" s="467"/>
      <c r="N180" s="98"/>
      <c r="P180" s="236">
        <v>9</v>
      </c>
      <c r="Q180" s="78">
        <f t="shared" si="4"/>
        <v>12.850000000000001</v>
      </c>
      <c r="R180" s="79">
        <f t="shared" si="5"/>
        <v>64.25</v>
      </c>
      <c r="S180" s="81">
        <f>$AK$208</f>
        <v>82.737800000000007</v>
      </c>
      <c r="T180" s="89">
        <v>257</v>
      </c>
      <c r="U180" s="231"/>
      <c r="V180" s="221"/>
      <c r="W180" s="116"/>
      <c r="X180" s="351" t="s">
        <v>185</v>
      </c>
      <c r="Y180" s="352"/>
      <c r="Z180" s="354">
        <f>$Z$16*$BA$210</f>
        <v>49.766399999999997</v>
      </c>
      <c r="AA180" s="354"/>
      <c r="AB180" s="356">
        <f>$AA$16*$BA$210</f>
        <v>24.883199999999999</v>
      </c>
      <c r="AC180" s="356"/>
      <c r="AD180" s="358">
        <f>$AB$16*$BA$210</f>
        <v>12.441599999999999</v>
      </c>
      <c r="AE180" s="358"/>
      <c r="AF180" s="360">
        <f>$AC$16*$BA$210</f>
        <v>6.2207999999999997</v>
      </c>
      <c r="AG180" s="360"/>
      <c r="AH180" s="362">
        <f>$AD$16*$BA$210</f>
        <v>3.1103999999999998</v>
      </c>
      <c r="AI180" s="362"/>
      <c r="AJ180" s="364">
        <f>$AE$16*$BA$210</f>
        <v>1.5551999999999999</v>
      </c>
      <c r="AK180" s="364"/>
      <c r="AL180" s="366">
        <f>$AF$16*$BA$210</f>
        <v>0.77759999999999996</v>
      </c>
      <c r="AM180" s="366"/>
      <c r="AN180" s="368">
        <f>$AG$16*$BA$210</f>
        <v>0.38879999999999998</v>
      </c>
      <c r="AO180" s="368"/>
      <c r="AP180" s="332">
        <f>$AH$16*$BA$210</f>
        <v>0.19439999999999999</v>
      </c>
      <c r="AQ180" s="334"/>
      <c r="AR180" s="336">
        <f>$AI$16*$BA$210</f>
        <v>9.7199999999999995E-2</v>
      </c>
      <c r="AS180" s="325"/>
      <c r="AT180" s="320">
        <f>SUM(Y180:AR181)</f>
        <v>99.435599999999994</v>
      </c>
      <c r="AU180" s="118"/>
      <c r="AV180" s="237"/>
      <c r="AW180" s="224"/>
      <c r="AX180" s="224"/>
      <c r="AY180" s="57" t="s">
        <v>128</v>
      </c>
      <c r="AZ180" s="57" t="s">
        <v>147</v>
      </c>
      <c r="BA180" s="57" t="s">
        <v>129</v>
      </c>
      <c r="BB180" s="45" t="s">
        <v>140</v>
      </c>
      <c r="BC180" s="224"/>
      <c r="BD180" s="238"/>
      <c r="BE180" s="237"/>
      <c r="BF180" s="237"/>
      <c r="BG180" s="237"/>
      <c r="BH180" s="237"/>
      <c r="BI180" s="237"/>
      <c r="BJ180" s="237"/>
      <c r="BK180" s="237"/>
      <c r="BL180" s="237"/>
      <c r="BM180" s="237"/>
      <c r="BN180" s="237"/>
      <c r="BO180" s="237"/>
      <c r="BP180" s="237"/>
      <c r="BQ180" s="237"/>
      <c r="BR180" s="237"/>
      <c r="BS180" s="237"/>
    </row>
    <row r="181" spans="1:71" ht="15.75" customHeight="1" x14ac:dyDescent="0.2">
      <c r="A181" s="99"/>
      <c r="B181" s="5">
        <f>IF(C181&lt;&gt;"",COUNTA($C$7:C181),"")</f>
        <v>117</v>
      </c>
      <c r="C181" s="6">
        <f>$Y$10</f>
        <v>50</v>
      </c>
      <c r="D181" s="475">
        <f>$R$46%*(C181+C182)+$Z$10</f>
        <v>50</v>
      </c>
      <c r="E181" s="476">
        <f>$R$47%*(D181+D184)+$AA$12</f>
        <v>50</v>
      </c>
      <c r="F181" s="467"/>
      <c r="G181" s="467"/>
      <c r="H181" s="467"/>
      <c r="I181" s="467"/>
      <c r="J181" s="467"/>
      <c r="K181" s="467"/>
      <c r="L181" s="467"/>
      <c r="M181" s="467"/>
      <c r="N181" s="98"/>
      <c r="P181" s="235">
        <v>10</v>
      </c>
      <c r="Q181" s="78">
        <f t="shared" si="4"/>
        <v>25.650000000000002</v>
      </c>
      <c r="R181" s="79">
        <f t="shared" si="5"/>
        <v>128.25</v>
      </c>
      <c r="S181" s="81">
        <f>$AM$208</f>
        <v>164.83700000000005</v>
      </c>
      <c r="T181" s="89">
        <v>513</v>
      </c>
      <c r="U181" s="231"/>
      <c r="V181" s="221"/>
      <c r="W181" s="116"/>
      <c r="X181" s="351"/>
      <c r="Y181" s="353"/>
      <c r="Z181" s="355"/>
      <c r="AA181" s="355"/>
      <c r="AB181" s="357"/>
      <c r="AC181" s="357"/>
      <c r="AD181" s="359"/>
      <c r="AE181" s="359"/>
      <c r="AF181" s="361"/>
      <c r="AG181" s="361"/>
      <c r="AH181" s="363"/>
      <c r="AI181" s="363"/>
      <c r="AJ181" s="365"/>
      <c r="AK181" s="365"/>
      <c r="AL181" s="367"/>
      <c r="AM181" s="367"/>
      <c r="AN181" s="369"/>
      <c r="AO181" s="369"/>
      <c r="AP181" s="333"/>
      <c r="AQ181" s="335"/>
      <c r="AR181" s="337"/>
      <c r="AS181" s="325"/>
      <c r="AT181" s="301"/>
      <c r="AU181" s="118"/>
      <c r="AV181" s="237"/>
      <c r="AW181" s="455" t="s">
        <v>148</v>
      </c>
      <c r="AX181" s="456" t="s">
        <v>132</v>
      </c>
      <c r="AY181" s="239">
        <v>20000</v>
      </c>
      <c r="AZ181" s="233">
        <v>400</v>
      </c>
      <c r="BA181" s="233">
        <v>60</v>
      </c>
      <c r="BB181" s="240">
        <f>BA181/AZ181</f>
        <v>0.15</v>
      </c>
      <c r="BC181" s="241">
        <v>500</v>
      </c>
      <c r="BD181" s="238"/>
      <c r="BE181" s="237"/>
      <c r="BF181" s="237"/>
      <c r="BG181" s="237"/>
      <c r="BH181" s="237"/>
      <c r="BI181" s="237"/>
      <c r="BJ181" s="237"/>
      <c r="BK181" s="237"/>
      <c r="BL181" s="237"/>
      <c r="BM181" s="237"/>
      <c r="BN181" s="237"/>
      <c r="BO181" s="237"/>
      <c r="BP181" s="237"/>
      <c r="BQ181" s="237"/>
      <c r="BR181" s="237"/>
      <c r="BS181" s="237"/>
    </row>
    <row r="182" spans="1:71" ht="15.75" customHeight="1" x14ac:dyDescent="0.2">
      <c r="A182" s="99"/>
      <c r="B182" s="5">
        <f>IF(C182&lt;&gt;"",COUNTA($C$7:C182),"")</f>
        <v>118</v>
      </c>
      <c r="C182" s="6">
        <f>$Y$12</f>
        <v>50</v>
      </c>
      <c r="D182" s="319"/>
      <c r="E182" s="467"/>
      <c r="F182" s="467"/>
      <c r="G182" s="467"/>
      <c r="H182" s="467"/>
      <c r="I182" s="467"/>
      <c r="J182" s="467"/>
      <c r="K182" s="467"/>
      <c r="L182" s="467"/>
      <c r="M182" s="467"/>
      <c r="N182" s="98"/>
      <c r="P182" s="235">
        <v>11</v>
      </c>
      <c r="Q182" s="78">
        <f t="shared" si="4"/>
        <v>51.25</v>
      </c>
      <c r="R182" s="79">
        <f t="shared" si="5"/>
        <v>256.25</v>
      </c>
      <c r="S182" s="81">
        <f>$AO$208</f>
        <v>329.03540000000004</v>
      </c>
      <c r="T182" s="89">
        <v>1025</v>
      </c>
      <c r="U182" s="231"/>
      <c r="V182" s="221"/>
      <c r="W182" s="116"/>
      <c r="X182" s="351" t="s">
        <v>186</v>
      </c>
      <c r="Y182" s="352"/>
      <c r="Z182" s="354">
        <f>$Z$16*$BA$213</f>
        <v>26.316800000000001</v>
      </c>
      <c r="AA182" s="354"/>
      <c r="AB182" s="356">
        <f>$AA$16*$BA$213</f>
        <v>13.1584</v>
      </c>
      <c r="AC182" s="356"/>
      <c r="AD182" s="358">
        <f>$AB$16*$BA$213</f>
        <v>6.5792000000000002</v>
      </c>
      <c r="AE182" s="358"/>
      <c r="AF182" s="360">
        <f>$AC$16*$BA$213</f>
        <v>3.2896000000000001</v>
      </c>
      <c r="AG182" s="360"/>
      <c r="AH182" s="362">
        <f>$AD$16*$BA$213</f>
        <v>1.6448</v>
      </c>
      <c r="AI182" s="362"/>
      <c r="AJ182" s="364">
        <f>$AE$16*$BA$213</f>
        <v>0.82240000000000002</v>
      </c>
      <c r="AK182" s="364"/>
      <c r="AL182" s="366">
        <f>$AF$16*$BA$213</f>
        <v>0.41120000000000001</v>
      </c>
      <c r="AM182" s="366"/>
      <c r="AN182" s="368">
        <f>$AG$16*$BA$213</f>
        <v>0.2056</v>
      </c>
      <c r="AO182" s="368"/>
      <c r="AP182" s="332">
        <f>$AH$16*$BA$213</f>
        <v>0.1028</v>
      </c>
      <c r="AQ182" s="334"/>
      <c r="AR182" s="336">
        <f>$AI$16*$BA$213</f>
        <v>5.1400000000000001E-2</v>
      </c>
      <c r="AS182" s="325"/>
      <c r="AT182" s="320">
        <f>SUM(Y182:AR183)</f>
        <v>52.5822</v>
      </c>
      <c r="AU182" s="118"/>
      <c r="AV182" s="237"/>
      <c r="AW182" s="455"/>
      <c r="AX182" s="456"/>
      <c r="AY182" s="239">
        <v>100000</v>
      </c>
      <c r="AZ182" s="233">
        <v>400</v>
      </c>
      <c r="BA182" s="233">
        <v>237</v>
      </c>
      <c r="BB182" s="240">
        <f t="shared" ref="BB182:BB194" si="6">BA182/AZ182</f>
        <v>0.59250000000000003</v>
      </c>
      <c r="BC182" s="241">
        <v>250</v>
      </c>
      <c r="BD182" s="238"/>
      <c r="BE182" s="237"/>
      <c r="BF182" s="237"/>
      <c r="BG182" s="237"/>
      <c r="BH182" s="237"/>
      <c r="BI182" s="237"/>
      <c r="BJ182" s="237"/>
      <c r="BK182" s="237"/>
      <c r="BL182" s="237"/>
      <c r="BM182" s="237"/>
      <c r="BN182" s="237"/>
      <c r="BO182" s="237"/>
      <c r="BP182" s="237"/>
      <c r="BQ182" s="237"/>
      <c r="BR182" s="237"/>
      <c r="BS182" s="237"/>
    </row>
    <row r="183" spans="1:71" ht="15.75" customHeight="1" thickBot="1" x14ac:dyDescent="0.25">
      <c r="A183" s="99"/>
      <c r="B183" s="5" t="str">
        <f>IF(C183&lt;&gt;"",COUNTA($C$7:C183),"")</f>
        <v/>
      </c>
      <c r="C183" s="9"/>
      <c r="D183" s="9"/>
      <c r="E183" s="467"/>
      <c r="F183" s="467"/>
      <c r="G183" s="467"/>
      <c r="H183" s="467"/>
      <c r="I183" s="467"/>
      <c r="J183" s="467"/>
      <c r="K183" s="467"/>
      <c r="L183" s="467"/>
      <c r="M183" s="467"/>
      <c r="N183" s="98"/>
      <c r="P183" s="242">
        <v>12</v>
      </c>
      <c r="Q183" s="84">
        <f t="shared" si="4"/>
        <v>102.45</v>
      </c>
      <c r="R183" s="85">
        <f t="shared" si="5"/>
        <v>512.25</v>
      </c>
      <c r="S183" s="86">
        <f>$AQ$208</f>
        <v>657.43220000000008</v>
      </c>
      <c r="T183" s="90">
        <v>2049</v>
      </c>
      <c r="U183" s="231"/>
      <c r="V183" s="221"/>
      <c r="W183" s="116"/>
      <c r="X183" s="351"/>
      <c r="Y183" s="353"/>
      <c r="Z183" s="355"/>
      <c r="AA183" s="355"/>
      <c r="AB183" s="357"/>
      <c r="AC183" s="357"/>
      <c r="AD183" s="359"/>
      <c r="AE183" s="359"/>
      <c r="AF183" s="361"/>
      <c r="AG183" s="361"/>
      <c r="AH183" s="363"/>
      <c r="AI183" s="363"/>
      <c r="AJ183" s="365"/>
      <c r="AK183" s="365"/>
      <c r="AL183" s="367"/>
      <c r="AM183" s="367"/>
      <c r="AN183" s="369"/>
      <c r="AO183" s="369"/>
      <c r="AP183" s="333"/>
      <c r="AQ183" s="335"/>
      <c r="AR183" s="337"/>
      <c r="AS183" s="325"/>
      <c r="AT183" s="301"/>
      <c r="AU183" s="118"/>
      <c r="AV183" s="237"/>
      <c r="AW183" s="455"/>
      <c r="AX183" s="456"/>
      <c r="AY183" s="239">
        <v>20000</v>
      </c>
      <c r="AZ183" s="233">
        <v>2000</v>
      </c>
      <c r="BA183" s="233">
        <v>60</v>
      </c>
      <c r="BB183" s="240">
        <f t="shared" si="6"/>
        <v>0.03</v>
      </c>
      <c r="BC183" s="241">
        <v>10</v>
      </c>
      <c r="BD183" s="238"/>
      <c r="BE183" s="237"/>
      <c r="BF183" s="237"/>
      <c r="BG183" s="237"/>
      <c r="BH183" s="237"/>
      <c r="BI183" s="237"/>
      <c r="BJ183" s="237"/>
      <c r="BK183" s="237"/>
      <c r="BL183" s="237"/>
      <c r="BM183" s="237"/>
      <c r="BN183" s="237"/>
      <c r="BO183" s="237"/>
      <c r="BP183" s="237"/>
      <c r="BQ183" s="237"/>
      <c r="BR183" s="237"/>
      <c r="BS183" s="237"/>
    </row>
    <row r="184" spans="1:71" ht="15.75" customHeight="1" x14ac:dyDescent="0.2">
      <c r="A184" s="99"/>
      <c r="B184" s="5">
        <f>IF(C184&lt;&gt;"",COUNTA($C$7:C184),"")</f>
        <v>119</v>
      </c>
      <c r="C184" s="6">
        <f>$Y$10</f>
        <v>50</v>
      </c>
      <c r="D184" s="475">
        <f>$R$46%*(C184+C185)+$Z$12</f>
        <v>50</v>
      </c>
      <c r="E184" s="467"/>
      <c r="F184" s="467"/>
      <c r="G184" s="467"/>
      <c r="H184" s="467"/>
      <c r="I184" s="467"/>
      <c r="J184" s="467"/>
      <c r="K184" s="467"/>
      <c r="L184" s="467"/>
      <c r="M184" s="467"/>
      <c r="N184" s="98"/>
      <c r="U184" s="231"/>
      <c r="V184" s="221"/>
      <c r="W184" s="116"/>
      <c r="X184" s="351" t="s">
        <v>152</v>
      </c>
      <c r="Y184" s="352"/>
      <c r="Z184" s="354">
        <f>$Z$16*$BA$214</f>
        <v>41.779199999999996</v>
      </c>
      <c r="AA184" s="354"/>
      <c r="AB184" s="356">
        <f>$AA$16*$BA$214</f>
        <v>20.889599999999998</v>
      </c>
      <c r="AC184" s="356"/>
      <c r="AD184" s="358">
        <f>$AB$16*$BA$214</f>
        <v>10.444799999999999</v>
      </c>
      <c r="AE184" s="358"/>
      <c r="AF184" s="360">
        <f>$AC$16*$BA$214</f>
        <v>5.2223999999999995</v>
      </c>
      <c r="AG184" s="360"/>
      <c r="AH184" s="362">
        <f>$AD$16*$BA$214</f>
        <v>2.6111999999999997</v>
      </c>
      <c r="AI184" s="362"/>
      <c r="AJ184" s="364">
        <f>$AE$16*$BA$214</f>
        <v>1.3055999999999999</v>
      </c>
      <c r="AK184" s="364"/>
      <c r="AL184" s="366">
        <f>$AF$16*$BA$214</f>
        <v>0.65279999999999994</v>
      </c>
      <c r="AM184" s="366"/>
      <c r="AN184" s="368">
        <f>$AG$16*$BA$214</f>
        <v>0.32639999999999997</v>
      </c>
      <c r="AO184" s="368"/>
      <c r="AP184" s="332">
        <f>$AH$16*$BA$214</f>
        <v>0.16319999999999998</v>
      </c>
      <c r="AQ184" s="334"/>
      <c r="AR184" s="336">
        <f>$AI$16*$BA$214</f>
        <v>8.1599999999999992E-2</v>
      </c>
      <c r="AS184" s="325"/>
      <c r="AT184" s="320">
        <f>SUM(Y184:AR185)</f>
        <v>83.476799999999983</v>
      </c>
      <c r="AU184" s="118"/>
      <c r="AV184" s="237"/>
      <c r="AW184" s="455"/>
      <c r="AX184" s="456"/>
      <c r="AY184" s="239">
        <v>100000</v>
      </c>
      <c r="AZ184" s="233">
        <v>2000</v>
      </c>
      <c r="BA184" s="233">
        <v>237</v>
      </c>
      <c r="BB184" s="240">
        <f t="shared" si="6"/>
        <v>0.11849999999999999</v>
      </c>
      <c r="BC184" s="241">
        <v>500</v>
      </c>
      <c r="BD184" s="238"/>
      <c r="BE184" s="237"/>
      <c r="BF184" s="237"/>
      <c r="BG184" s="237"/>
      <c r="BH184" s="237"/>
      <c r="BI184" s="237"/>
      <c r="BJ184" s="237"/>
      <c r="BK184" s="237"/>
      <c r="BL184" s="237"/>
      <c r="BM184" s="237"/>
      <c r="BN184" s="237"/>
      <c r="BO184" s="237"/>
      <c r="BP184" s="237"/>
      <c r="BQ184" s="237"/>
      <c r="BR184" s="237"/>
      <c r="BS184" s="237"/>
    </row>
    <row r="185" spans="1:71" ht="15.75" customHeight="1" x14ac:dyDescent="0.2">
      <c r="A185" s="99"/>
      <c r="B185" s="5">
        <f>IF(C185&lt;&gt;"",COUNTA($C$7:C185),"")</f>
        <v>120</v>
      </c>
      <c r="C185" s="6">
        <f>$Y$12</f>
        <v>50</v>
      </c>
      <c r="D185" s="319"/>
      <c r="E185" s="319"/>
      <c r="F185" s="319"/>
      <c r="G185" s="467"/>
      <c r="H185" s="467"/>
      <c r="I185" s="467"/>
      <c r="J185" s="467"/>
      <c r="K185" s="467"/>
      <c r="L185" s="467"/>
      <c r="M185" s="467"/>
      <c r="N185" s="98"/>
      <c r="U185" s="231"/>
      <c r="V185" s="221"/>
      <c r="W185" s="116"/>
      <c r="X185" s="351"/>
      <c r="Y185" s="353"/>
      <c r="Z185" s="355"/>
      <c r="AA185" s="355"/>
      <c r="AB185" s="357"/>
      <c r="AC185" s="357"/>
      <c r="AD185" s="359"/>
      <c r="AE185" s="359"/>
      <c r="AF185" s="361"/>
      <c r="AG185" s="361"/>
      <c r="AH185" s="363"/>
      <c r="AI185" s="363"/>
      <c r="AJ185" s="365"/>
      <c r="AK185" s="365"/>
      <c r="AL185" s="367"/>
      <c r="AM185" s="367"/>
      <c r="AN185" s="369"/>
      <c r="AO185" s="369"/>
      <c r="AP185" s="333"/>
      <c r="AQ185" s="335"/>
      <c r="AR185" s="337"/>
      <c r="AS185" s="325"/>
      <c r="AT185" s="301"/>
      <c r="AU185" s="118"/>
      <c r="AV185" s="237"/>
      <c r="AW185" s="455"/>
      <c r="AX185" s="456" t="s">
        <v>133</v>
      </c>
      <c r="AY185" s="233">
        <v>200</v>
      </c>
      <c r="AZ185" s="233">
        <v>5</v>
      </c>
      <c r="BA185" s="233">
        <v>31.2</v>
      </c>
      <c r="BB185" s="240">
        <f t="shared" si="6"/>
        <v>6.24</v>
      </c>
      <c r="BC185" s="224"/>
      <c r="BD185" s="238"/>
      <c r="BE185" s="237"/>
      <c r="BF185" s="237"/>
      <c r="BG185" s="237"/>
      <c r="BH185" s="237"/>
      <c r="BI185" s="237"/>
      <c r="BJ185" s="237"/>
      <c r="BK185" s="237"/>
      <c r="BL185" s="237"/>
      <c r="BM185" s="237"/>
      <c r="BN185" s="237"/>
      <c r="BO185" s="237"/>
      <c r="BP185" s="237"/>
      <c r="BQ185" s="237"/>
      <c r="BR185" s="237"/>
      <c r="BS185" s="237"/>
    </row>
    <row r="186" spans="1:71" ht="15.75" customHeight="1" x14ac:dyDescent="0.2">
      <c r="A186" s="99"/>
      <c r="B186" s="5" t="str">
        <f>IF(C186&lt;&gt;"",COUNTA($C$7:C186),"")</f>
        <v/>
      </c>
      <c r="C186" s="9"/>
      <c r="D186" s="9"/>
      <c r="E186" s="9"/>
      <c r="F186" s="9"/>
      <c r="G186" s="467"/>
      <c r="H186" s="467"/>
      <c r="I186" s="467"/>
      <c r="J186" s="467"/>
      <c r="K186" s="467"/>
      <c r="L186" s="467"/>
      <c r="M186" s="467"/>
      <c r="N186" s="98"/>
      <c r="U186" s="231"/>
      <c r="V186" s="221"/>
      <c r="W186" s="116"/>
      <c r="AU186" s="118"/>
      <c r="AV186" s="237"/>
      <c r="AW186" s="455"/>
      <c r="AX186" s="456"/>
      <c r="AY186" s="239">
        <v>1000</v>
      </c>
      <c r="AZ186" s="233">
        <v>5</v>
      </c>
      <c r="BA186" s="233">
        <v>53.25</v>
      </c>
      <c r="BB186" s="240">
        <f t="shared" si="6"/>
        <v>10.65</v>
      </c>
      <c r="BC186" s="224"/>
      <c r="BD186" s="238"/>
      <c r="BE186" s="237"/>
      <c r="BF186" s="237"/>
      <c r="BG186" s="237"/>
      <c r="BH186" s="237"/>
      <c r="BI186" s="237"/>
      <c r="BJ186" s="237"/>
      <c r="BK186" s="237"/>
      <c r="BL186" s="237"/>
      <c r="BM186" s="237"/>
      <c r="BN186" s="237"/>
      <c r="BO186" s="237"/>
      <c r="BP186" s="237"/>
      <c r="BQ186" s="237"/>
      <c r="BR186" s="237"/>
      <c r="BS186" s="237"/>
    </row>
    <row r="187" spans="1:71" ht="15.75" customHeight="1" x14ac:dyDescent="0.2">
      <c r="A187" s="99"/>
      <c r="B187" s="5">
        <f>IF(C187&lt;&gt;"",COUNTA($C$7:C187),"")</f>
        <v>121</v>
      </c>
      <c r="C187" s="6">
        <f>$Y$10</f>
        <v>50</v>
      </c>
      <c r="D187" s="475">
        <f>$R$46%*(C187+C188)+$Z$10</f>
        <v>50</v>
      </c>
      <c r="E187" s="476">
        <f>$R$47%*(D187+D190)+$AA$10</f>
        <v>50</v>
      </c>
      <c r="F187" s="477">
        <f>$R$48%*(E187+E193)+$AB$12</f>
        <v>50</v>
      </c>
      <c r="G187" s="467"/>
      <c r="H187" s="467"/>
      <c r="I187" s="467"/>
      <c r="J187" s="467"/>
      <c r="K187" s="467"/>
      <c r="L187" s="467"/>
      <c r="M187" s="467"/>
      <c r="N187" s="98"/>
      <c r="U187" s="231"/>
      <c r="V187" s="221"/>
      <c r="W187" s="116"/>
      <c r="AU187" s="118"/>
      <c r="AV187" s="237"/>
      <c r="AW187" s="455"/>
      <c r="AX187" s="456"/>
      <c r="AY187" s="239">
        <v>5000</v>
      </c>
      <c r="AZ187" s="233">
        <v>5</v>
      </c>
      <c r="BA187" s="233">
        <v>212</v>
      </c>
      <c r="BB187" s="240">
        <f t="shared" si="6"/>
        <v>42.4</v>
      </c>
      <c r="BC187" s="224"/>
      <c r="BD187" s="238"/>
      <c r="BE187" s="237"/>
      <c r="BF187" s="237"/>
      <c r="BG187" s="237"/>
      <c r="BH187" s="237"/>
      <c r="BI187" s="237"/>
      <c r="BJ187" s="237"/>
      <c r="BK187" s="237"/>
      <c r="BL187" s="237"/>
      <c r="BM187" s="237"/>
      <c r="BN187" s="237"/>
      <c r="BO187" s="237"/>
      <c r="BP187" s="237"/>
      <c r="BQ187" s="237"/>
      <c r="BR187" s="237"/>
      <c r="BS187" s="237"/>
    </row>
    <row r="188" spans="1:71" ht="15.75" customHeight="1" x14ac:dyDescent="0.2">
      <c r="A188" s="99"/>
      <c r="B188" s="5">
        <f>IF(C188&lt;&gt;"",COUNTA($C$7:C188),"")</f>
        <v>122</v>
      </c>
      <c r="C188" s="6">
        <f>$Y$12</f>
        <v>50</v>
      </c>
      <c r="D188" s="319"/>
      <c r="E188" s="467"/>
      <c r="F188" s="467"/>
      <c r="G188" s="467"/>
      <c r="H188" s="467"/>
      <c r="I188" s="467"/>
      <c r="J188" s="467"/>
      <c r="K188" s="467"/>
      <c r="L188" s="467"/>
      <c r="M188" s="467"/>
      <c r="N188" s="98"/>
      <c r="U188" s="231"/>
      <c r="V188" s="221"/>
      <c r="W188" s="116"/>
      <c r="AU188" s="118"/>
      <c r="AV188" s="237"/>
      <c r="AW188" s="455"/>
      <c r="AX188" s="456" t="s">
        <v>145</v>
      </c>
      <c r="AY188" s="233">
        <v>100</v>
      </c>
      <c r="AZ188" s="233">
        <v>1</v>
      </c>
      <c r="BA188" s="233">
        <v>45</v>
      </c>
      <c r="BB188" s="240">
        <f t="shared" si="6"/>
        <v>45</v>
      </c>
      <c r="BC188" s="224"/>
      <c r="BD188" s="238"/>
      <c r="BE188" s="237"/>
      <c r="BF188" s="237"/>
      <c r="BG188" s="237"/>
      <c r="BH188" s="237"/>
      <c r="BI188" s="237"/>
      <c r="BJ188" s="237"/>
      <c r="BK188" s="237"/>
      <c r="BL188" s="237"/>
      <c r="BM188" s="237"/>
      <c r="BN188" s="237"/>
      <c r="BO188" s="237"/>
      <c r="BP188" s="237"/>
      <c r="BQ188" s="237"/>
      <c r="BR188" s="237"/>
      <c r="BS188" s="237"/>
    </row>
    <row r="189" spans="1:71" ht="15.75" customHeight="1" x14ac:dyDescent="0.2">
      <c r="A189" s="99"/>
      <c r="B189" s="5" t="str">
        <f>IF(C189&lt;&gt;"",COUNTA($C$7:C189),"")</f>
        <v/>
      </c>
      <c r="C189" s="9"/>
      <c r="D189" s="9"/>
      <c r="E189" s="467"/>
      <c r="F189" s="467"/>
      <c r="G189" s="467"/>
      <c r="H189" s="467"/>
      <c r="I189" s="467"/>
      <c r="J189" s="467"/>
      <c r="K189" s="467"/>
      <c r="L189" s="467"/>
      <c r="M189" s="467"/>
      <c r="N189" s="98"/>
      <c r="U189" s="231"/>
      <c r="V189" s="221"/>
      <c r="W189" s="116"/>
      <c r="Y189" s="326" t="s">
        <v>191</v>
      </c>
      <c r="Z189" s="327"/>
      <c r="AA189" s="327"/>
      <c r="AB189" s="327"/>
      <c r="AC189" s="327"/>
      <c r="AD189" s="327"/>
      <c r="AE189" s="327"/>
      <c r="AF189" s="327"/>
      <c r="AG189" s="327"/>
      <c r="AH189" s="327"/>
      <c r="AI189" s="328"/>
      <c r="AU189" s="118"/>
      <c r="AV189" s="237"/>
      <c r="AW189" s="455"/>
      <c r="AX189" s="456"/>
      <c r="AY189" s="233">
        <v>500</v>
      </c>
      <c r="AZ189" s="233">
        <v>1</v>
      </c>
      <c r="BA189" s="233">
        <v>161</v>
      </c>
      <c r="BB189" s="240">
        <f t="shared" si="6"/>
        <v>161</v>
      </c>
      <c r="BC189" s="224"/>
      <c r="BD189" s="238"/>
      <c r="BE189" s="237"/>
      <c r="BF189" s="237"/>
      <c r="BG189" s="237"/>
      <c r="BH189" s="237"/>
      <c r="BI189" s="237"/>
      <c r="BJ189" s="237"/>
      <c r="BK189" s="237"/>
      <c r="BL189" s="237"/>
      <c r="BM189" s="237"/>
      <c r="BN189" s="237"/>
      <c r="BO189" s="237"/>
      <c r="BP189" s="237"/>
      <c r="BQ189" s="237"/>
      <c r="BR189" s="237"/>
      <c r="BS189" s="237"/>
    </row>
    <row r="190" spans="1:71" ht="15.75" customHeight="1" x14ac:dyDescent="0.2">
      <c r="A190" s="99"/>
      <c r="B190" s="5">
        <f>IF(C190&lt;&gt;"",COUNTA($C$7:C190),"")</f>
        <v>123</v>
      </c>
      <c r="C190" s="6">
        <f>$Y$10</f>
        <v>50</v>
      </c>
      <c r="D190" s="475">
        <f>$R$46%*(C190+C191)+$Z$12</f>
        <v>50</v>
      </c>
      <c r="E190" s="467"/>
      <c r="F190" s="467"/>
      <c r="G190" s="467"/>
      <c r="H190" s="467"/>
      <c r="I190" s="467"/>
      <c r="J190" s="467"/>
      <c r="K190" s="467"/>
      <c r="L190" s="467"/>
      <c r="M190" s="467"/>
      <c r="N190" s="98"/>
      <c r="U190" s="231"/>
      <c r="V190" s="221"/>
      <c r="W190" s="116"/>
      <c r="AU190" s="118"/>
      <c r="AV190" s="237"/>
      <c r="AW190" s="455"/>
      <c r="AX190" s="456"/>
      <c r="AY190" s="233">
        <v>500</v>
      </c>
      <c r="AZ190" s="233">
        <v>5</v>
      </c>
      <c r="BA190" s="233">
        <v>204</v>
      </c>
      <c r="BB190" s="240">
        <f t="shared" si="6"/>
        <v>40.799999999999997</v>
      </c>
      <c r="BC190" s="224"/>
      <c r="BD190" s="238"/>
      <c r="BE190" s="237"/>
      <c r="BF190" s="237"/>
      <c r="BG190" s="237"/>
      <c r="BH190" s="237"/>
      <c r="BI190" s="237"/>
      <c r="BJ190" s="237"/>
      <c r="BK190" s="237"/>
      <c r="BL190" s="237"/>
      <c r="BM190" s="237"/>
      <c r="BN190" s="237"/>
      <c r="BO190" s="237"/>
      <c r="BP190" s="237"/>
      <c r="BQ190" s="237"/>
      <c r="BR190" s="237"/>
      <c r="BS190" s="237"/>
    </row>
    <row r="191" spans="1:71" ht="15.75" customHeight="1" thickBot="1" x14ac:dyDescent="0.25">
      <c r="A191" s="99"/>
      <c r="B191" s="5">
        <f>IF(C191&lt;&gt;"",COUNTA($C$7:C191),"")</f>
        <v>124</v>
      </c>
      <c r="C191" s="6">
        <f>$Y$12</f>
        <v>50</v>
      </c>
      <c r="D191" s="319"/>
      <c r="E191" s="319"/>
      <c r="F191" s="467"/>
      <c r="G191" s="467"/>
      <c r="H191" s="467"/>
      <c r="I191" s="467"/>
      <c r="J191" s="467"/>
      <c r="K191" s="467"/>
      <c r="L191" s="467"/>
      <c r="M191" s="467"/>
      <c r="N191" s="98"/>
      <c r="U191" s="231"/>
      <c r="V191" s="221"/>
      <c r="W191" s="116"/>
      <c r="Y191" s="243" t="s">
        <v>57</v>
      </c>
      <c r="Z191" s="243" t="s">
        <v>58</v>
      </c>
      <c r="AA191" s="243" t="s">
        <v>57</v>
      </c>
      <c r="AB191" s="243" t="s">
        <v>58</v>
      </c>
      <c r="AC191" s="243" t="s">
        <v>57</v>
      </c>
      <c r="AD191" s="243" t="s">
        <v>58</v>
      </c>
      <c r="AE191" s="243" t="s">
        <v>57</v>
      </c>
      <c r="AF191" s="243" t="s">
        <v>58</v>
      </c>
      <c r="AG191" s="243" t="s">
        <v>57</v>
      </c>
      <c r="AH191" s="243" t="s">
        <v>58</v>
      </c>
      <c r="AI191" s="243" t="s">
        <v>57</v>
      </c>
      <c r="AJ191" s="243" t="s">
        <v>58</v>
      </c>
      <c r="AK191" s="243" t="s">
        <v>57</v>
      </c>
      <c r="AL191" s="243" t="s">
        <v>58</v>
      </c>
      <c r="AM191" s="243" t="s">
        <v>57</v>
      </c>
      <c r="AN191" s="243" t="s">
        <v>58</v>
      </c>
      <c r="AO191" s="243" t="s">
        <v>57</v>
      </c>
      <c r="AP191" s="243" t="s">
        <v>58</v>
      </c>
      <c r="AQ191" s="243" t="s">
        <v>57</v>
      </c>
      <c r="AR191" s="243" t="s">
        <v>58</v>
      </c>
      <c r="AT191" s="95"/>
      <c r="AU191" s="118"/>
      <c r="AV191" s="237"/>
      <c r="AW191" s="455"/>
      <c r="AX191" s="456" t="s">
        <v>149</v>
      </c>
      <c r="AY191" s="233">
        <v>100</v>
      </c>
      <c r="AZ191" s="244">
        <v>44256</v>
      </c>
      <c r="BA191" s="233">
        <v>37</v>
      </c>
      <c r="BB191" s="240">
        <f t="shared" si="6"/>
        <v>8.360448300795372E-4</v>
      </c>
      <c r="BC191" s="224"/>
      <c r="BD191" s="238"/>
      <c r="BE191" s="237"/>
      <c r="BF191" s="237"/>
      <c r="BG191" s="237"/>
      <c r="BH191" s="237"/>
      <c r="BI191" s="237"/>
      <c r="BJ191" s="237"/>
      <c r="BK191" s="237"/>
      <c r="BL191" s="237"/>
      <c r="BM191" s="237"/>
      <c r="BN191" s="237"/>
      <c r="BO191" s="237"/>
      <c r="BP191" s="237"/>
      <c r="BQ191" s="237"/>
      <c r="BR191" s="237"/>
      <c r="BS191" s="237"/>
    </row>
    <row r="192" spans="1:71" ht="15.75" customHeight="1" x14ac:dyDescent="0.2">
      <c r="A192" s="99"/>
      <c r="B192" s="5" t="str">
        <f>IF(C192&lt;&gt;"",COUNTA($C$7:C192),"")</f>
        <v/>
      </c>
      <c r="C192" s="9"/>
      <c r="D192" s="9"/>
      <c r="E192" s="9"/>
      <c r="F192" s="467"/>
      <c r="G192" s="467"/>
      <c r="H192" s="467"/>
      <c r="I192" s="467"/>
      <c r="J192" s="467"/>
      <c r="K192" s="467"/>
      <c r="L192" s="467"/>
      <c r="M192" s="467"/>
      <c r="N192" s="98"/>
      <c r="U192" s="231"/>
      <c r="V192" s="221"/>
      <c r="W192" s="116"/>
      <c r="X192" s="103" t="s">
        <v>59</v>
      </c>
      <c r="Y192" s="329" t="s">
        <v>3</v>
      </c>
      <c r="Z192" s="330"/>
      <c r="AA192" s="331" t="s">
        <v>4</v>
      </c>
      <c r="AB192" s="330"/>
      <c r="AC192" s="331" t="s">
        <v>5</v>
      </c>
      <c r="AD192" s="330"/>
      <c r="AE192" s="331" t="s">
        <v>6</v>
      </c>
      <c r="AF192" s="330"/>
      <c r="AG192" s="331" t="s">
        <v>7</v>
      </c>
      <c r="AH192" s="330"/>
      <c r="AI192" s="331" t="s">
        <v>8</v>
      </c>
      <c r="AJ192" s="330"/>
      <c r="AK192" s="331" t="s">
        <v>9</v>
      </c>
      <c r="AL192" s="330"/>
      <c r="AM192" s="331" t="s">
        <v>10</v>
      </c>
      <c r="AN192" s="330"/>
      <c r="AO192" s="331" t="s">
        <v>11</v>
      </c>
      <c r="AP192" s="330"/>
      <c r="AQ192" s="331" t="s">
        <v>12</v>
      </c>
      <c r="AR192" s="330"/>
      <c r="AT192" s="40" t="s">
        <v>176</v>
      </c>
      <c r="AU192" s="118"/>
      <c r="AV192" s="237"/>
      <c r="AW192" s="455"/>
      <c r="AX192" s="456"/>
      <c r="AY192" s="233">
        <v>500</v>
      </c>
      <c r="AZ192" s="244">
        <v>44256</v>
      </c>
      <c r="BA192" s="233">
        <v>121</v>
      </c>
      <c r="BB192" s="240">
        <f t="shared" si="6"/>
        <v>2.7340925524222703E-3</v>
      </c>
      <c r="BC192" s="224"/>
      <c r="BD192" s="238"/>
      <c r="BE192" s="237"/>
      <c r="BF192" s="237"/>
      <c r="BG192" s="237"/>
      <c r="BH192" s="237"/>
      <c r="BI192" s="237"/>
      <c r="BJ192" s="237"/>
      <c r="BK192" s="237"/>
      <c r="BL192" s="237"/>
      <c r="BM192" s="237"/>
      <c r="BN192" s="237"/>
      <c r="BO192" s="237"/>
      <c r="BP192" s="237"/>
      <c r="BQ192" s="237"/>
      <c r="BR192" s="237"/>
      <c r="BS192" s="237"/>
    </row>
    <row r="193" spans="1:71" ht="15.75" customHeight="1" thickBot="1" x14ac:dyDescent="0.25">
      <c r="A193" s="99"/>
      <c r="B193" s="5">
        <f>IF(C193&lt;&gt;"",COUNTA($C$7:C193),"")</f>
        <v>125</v>
      </c>
      <c r="C193" s="6">
        <f>$Y$10</f>
        <v>50</v>
      </c>
      <c r="D193" s="475">
        <f>$R$46%*(C193+C194)+$Z$10</f>
        <v>50</v>
      </c>
      <c r="E193" s="476">
        <f>$R$47%*(D193+D196)+$AA$12</f>
        <v>50</v>
      </c>
      <c r="F193" s="467"/>
      <c r="G193" s="467"/>
      <c r="H193" s="467"/>
      <c r="I193" s="467"/>
      <c r="J193" s="467"/>
      <c r="K193" s="467"/>
      <c r="L193" s="467"/>
      <c r="M193" s="467"/>
      <c r="N193" s="98"/>
      <c r="Q193" s="221"/>
      <c r="R193" s="221"/>
      <c r="S193" s="221"/>
      <c r="T193" s="221"/>
      <c r="U193" s="231"/>
      <c r="V193" s="221"/>
      <c r="W193" s="116"/>
      <c r="Y193" s="211" t="s">
        <v>190</v>
      </c>
      <c r="Z193" s="133" t="s">
        <v>16</v>
      </c>
      <c r="AA193" s="133" t="s">
        <v>16</v>
      </c>
      <c r="AB193" s="133" t="s">
        <v>17</v>
      </c>
      <c r="AC193" s="133" t="s">
        <v>17</v>
      </c>
      <c r="AD193" s="133" t="s">
        <v>18</v>
      </c>
      <c r="AE193" s="133" t="s">
        <v>18</v>
      </c>
      <c r="AF193" s="212" t="s">
        <v>19</v>
      </c>
      <c r="AG193" s="212" t="s">
        <v>19</v>
      </c>
      <c r="AH193" s="213" t="s">
        <v>20</v>
      </c>
      <c r="AI193" s="213" t="s">
        <v>20</v>
      </c>
      <c r="AJ193" s="213" t="s">
        <v>21</v>
      </c>
      <c r="AK193" s="213" t="s">
        <v>21</v>
      </c>
      <c r="AL193" s="213" t="s">
        <v>22</v>
      </c>
      <c r="AM193" s="213" t="s">
        <v>22</v>
      </c>
      <c r="AN193" s="213" t="s">
        <v>23</v>
      </c>
      <c r="AO193" s="213" t="s">
        <v>23</v>
      </c>
      <c r="AP193" s="213" t="s">
        <v>24</v>
      </c>
      <c r="AQ193" s="213" t="s">
        <v>24</v>
      </c>
      <c r="AR193" s="214" t="s">
        <v>25</v>
      </c>
      <c r="AT193" s="41" t="s">
        <v>177</v>
      </c>
      <c r="AU193" s="118"/>
      <c r="AV193" s="237"/>
      <c r="AW193" s="455"/>
      <c r="AX193" s="456"/>
      <c r="AY193" s="233">
        <v>500</v>
      </c>
      <c r="AZ193" s="245">
        <v>44105</v>
      </c>
      <c r="BA193" s="233">
        <v>121</v>
      </c>
      <c r="BB193" s="240">
        <f t="shared" si="6"/>
        <v>2.7434531232286589E-3</v>
      </c>
      <c r="BC193" s="224"/>
      <c r="BD193" s="238"/>
      <c r="BE193" s="237"/>
      <c r="BF193" s="237"/>
      <c r="BG193" s="237"/>
      <c r="BH193" s="237"/>
      <c r="BI193" s="237"/>
      <c r="BJ193" s="237"/>
      <c r="BK193" s="237"/>
      <c r="BL193" s="237"/>
      <c r="BM193" s="237"/>
      <c r="BN193" s="237"/>
      <c r="BO193" s="237"/>
      <c r="BP193" s="237"/>
      <c r="BQ193" s="237"/>
      <c r="BR193" s="237"/>
      <c r="BS193" s="237"/>
    </row>
    <row r="194" spans="1:71" ht="15.75" customHeight="1" x14ac:dyDescent="0.2">
      <c r="A194" s="99"/>
      <c r="B194" s="5">
        <f>IF(C194&lt;&gt;"",COUNTA($C$7:C194),"")</f>
        <v>126</v>
      </c>
      <c r="C194" s="6">
        <f>$Y$12</f>
        <v>50</v>
      </c>
      <c r="D194" s="319"/>
      <c r="E194" s="467"/>
      <c r="F194" s="467"/>
      <c r="G194" s="467"/>
      <c r="H194" s="467"/>
      <c r="I194" s="467"/>
      <c r="J194" s="467"/>
      <c r="K194" s="467"/>
      <c r="L194" s="467"/>
      <c r="M194" s="467"/>
      <c r="N194" s="98"/>
      <c r="Q194" s="221"/>
      <c r="R194" s="221"/>
      <c r="S194" s="221"/>
      <c r="T194" s="221"/>
      <c r="U194" s="231"/>
      <c r="V194" s="221"/>
      <c r="W194" s="116"/>
      <c r="X194" s="318" t="s">
        <v>188</v>
      </c>
      <c r="Y194" s="276">
        <f>SUM($Y$150:$Y$157)+$Z$182+$Z$160</f>
        <v>328.39680000000004</v>
      </c>
      <c r="Z194" s="277"/>
      <c r="AA194" s="280">
        <f>SUM($AA$150:$AA$157)+$AB$160+$AB$182</f>
        <v>164.19840000000002</v>
      </c>
      <c r="AB194" s="281"/>
      <c r="AC194" s="284">
        <f>SUM($AC$150:$AC$157)+$AD$160+$AD$182</f>
        <v>82.09920000000001</v>
      </c>
      <c r="AD194" s="285"/>
      <c r="AE194" s="288">
        <f>SUM($AE$150:$AE$157)+$AF$160+$AF$182</f>
        <v>42.329599999999999</v>
      </c>
      <c r="AF194" s="289"/>
      <c r="AG194" s="292">
        <f>SUM($AG$150:$AG$157)+$AH$160+$AH$182</f>
        <v>20.524800000000003</v>
      </c>
      <c r="AH194" s="293"/>
      <c r="AI194" s="321">
        <f>SUM($AI$150:$AI$157)+$AJ$160+$AJ$182</f>
        <v>10.262400000000001</v>
      </c>
      <c r="AJ194" s="322"/>
      <c r="AK194" s="296">
        <f>SUM($AK$150:$AK$157)+$AL$160+$AL$182</f>
        <v>5.1312000000000006</v>
      </c>
      <c r="AL194" s="297"/>
      <c r="AM194" s="302">
        <f>SUM($AM$150:$AM$157)+$AN$160+$AN$182</f>
        <v>2.5656000000000003</v>
      </c>
      <c r="AN194" s="303"/>
      <c r="AO194" s="306">
        <f>SUM($AO$150:$AO$157)+$AP$160+$AP$182</f>
        <v>1.2828000000000002</v>
      </c>
      <c r="AP194" s="307"/>
      <c r="AQ194" s="272">
        <f>SUM($AQ$150:$AQ$157)+$AR$160+$AR$182</f>
        <v>0.64140000000000008</v>
      </c>
      <c r="AR194" s="273"/>
      <c r="AT194" s="300">
        <f>SUM($Y$194:$AR$195)</f>
        <v>657.43220000000008</v>
      </c>
      <c r="AU194" s="118"/>
      <c r="AV194" s="237"/>
      <c r="AW194" s="455"/>
      <c r="AX194" s="456" t="s">
        <v>150</v>
      </c>
      <c r="AY194" s="239">
        <v>25000</v>
      </c>
      <c r="AZ194" s="233">
        <v>350</v>
      </c>
      <c r="BA194" s="233">
        <v>57</v>
      </c>
      <c r="BB194" s="240">
        <f t="shared" si="6"/>
        <v>0.16285714285714287</v>
      </c>
      <c r="BC194" s="224"/>
      <c r="BD194" s="238"/>
      <c r="BE194" s="237"/>
      <c r="BF194" s="237"/>
      <c r="BG194" s="237"/>
      <c r="BH194" s="237"/>
      <c r="BI194" s="237"/>
      <c r="BJ194" s="237"/>
      <c r="BK194" s="237"/>
      <c r="BL194" s="237"/>
      <c r="BM194" s="237"/>
      <c r="BN194" s="237"/>
      <c r="BO194" s="237"/>
      <c r="BP194" s="237"/>
      <c r="BQ194" s="237"/>
      <c r="BR194" s="237"/>
      <c r="BS194" s="237"/>
    </row>
    <row r="195" spans="1:71" ht="15.75" customHeight="1" x14ac:dyDescent="0.2">
      <c r="A195" s="99"/>
      <c r="B195" s="5" t="str">
        <f>IF(C195&lt;&gt;"",COUNTA($C$7:C195),"")</f>
        <v/>
      </c>
      <c r="C195" s="9"/>
      <c r="D195" s="9"/>
      <c r="E195" s="467"/>
      <c r="F195" s="467"/>
      <c r="G195" s="467"/>
      <c r="H195" s="467"/>
      <c r="I195" s="467"/>
      <c r="J195" s="467"/>
      <c r="K195" s="467"/>
      <c r="L195" s="467"/>
      <c r="M195" s="467"/>
      <c r="N195" s="98"/>
      <c r="P195" s="221"/>
      <c r="Q195" s="221"/>
      <c r="R195" s="221"/>
      <c r="S195" s="221"/>
      <c r="T195" s="221"/>
      <c r="U195" s="230"/>
      <c r="V195" s="221"/>
      <c r="W195" s="116"/>
      <c r="X195" s="319"/>
      <c r="Y195" s="278"/>
      <c r="Z195" s="279"/>
      <c r="AA195" s="282"/>
      <c r="AB195" s="283"/>
      <c r="AC195" s="286"/>
      <c r="AD195" s="287"/>
      <c r="AE195" s="290"/>
      <c r="AF195" s="291"/>
      <c r="AG195" s="294"/>
      <c r="AH195" s="295"/>
      <c r="AI195" s="323"/>
      <c r="AJ195" s="324"/>
      <c r="AK195" s="298"/>
      <c r="AL195" s="299"/>
      <c r="AM195" s="304"/>
      <c r="AN195" s="305"/>
      <c r="AO195" s="308"/>
      <c r="AP195" s="309"/>
      <c r="AQ195" s="274"/>
      <c r="AR195" s="275"/>
      <c r="AT195" s="301"/>
      <c r="AU195" s="118"/>
      <c r="AV195" s="237"/>
      <c r="AW195" s="455"/>
      <c r="AX195" s="456"/>
      <c r="AY195" s="239">
        <v>125000</v>
      </c>
      <c r="AZ195" s="233">
        <v>350</v>
      </c>
      <c r="BA195" s="233">
        <v>250</v>
      </c>
      <c r="BB195" s="240">
        <f>BA195/AZ195</f>
        <v>0.7142857142857143</v>
      </c>
      <c r="BC195" s="224"/>
      <c r="BD195" s="238"/>
      <c r="BE195" s="237"/>
      <c r="BF195" s="237"/>
      <c r="BG195" s="237"/>
      <c r="BH195" s="237"/>
      <c r="BI195" s="237"/>
      <c r="BJ195" s="237"/>
      <c r="BK195" s="237"/>
      <c r="BL195" s="237"/>
      <c r="BM195" s="237"/>
      <c r="BN195" s="237"/>
      <c r="BO195" s="237"/>
      <c r="BP195" s="237"/>
      <c r="BQ195" s="237"/>
      <c r="BR195" s="237"/>
      <c r="BS195" s="237"/>
    </row>
    <row r="196" spans="1:71" ht="15.75" customHeight="1" x14ac:dyDescent="0.2">
      <c r="A196" s="99"/>
      <c r="B196" s="5">
        <f>IF(C196&lt;&gt;"",COUNTA($C$7:C196),"")</f>
        <v>127</v>
      </c>
      <c r="C196" s="6">
        <f>$Y$10</f>
        <v>50</v>
      </c>
      <c r="D196" s="475">
        <f>$R$46%*(C196+C197)+$Z$12</f>
        <v>50</v>
      </c>
      <c r="E196" s="467"/>
      <c r="F196" s="467"/>
      <c r="G196" s="467"/>
      <c r="H196" s="467"/>
      <c r="I196" s="467"/>
      <c r="J196" s="467"/>
      <c r="K196" s="467"/>
      <c r="L196" s="467"/>
      <c r="M196" s="467"/>
      <c r="N196" s="98"/>
      <c r="P196" s="221"/>
      <c r="U196" s="230"/>
      <c r="V196" s="221"/>
      <c r="W196" s="116"/>
      <c r="X196" s="318" t="s">
        <v>189</v>
      </c>
      <c r="Y196" s="276">
        <f>$Z$132+$Z$130+$Y$128+$Y$126</f>
        <v>287</v>
      </c>
      <c r="Z196" s="277"/>
      <c r="AA196" s="280">
        <f>$AA$126+$AA$128+$AB$130+$AB$132</f>
        <v>287</v>
      </c>
      <c r="AB196" s="281"/>
      <c r="AC196" s="284">
        <f>$AD$132+$AD$130+$AC$128+$AC$126</f>
        <v>287</v>
      </c>
      <c r="AD196" s="285"/>
      <c r="AE196" s="288">
        <f>$AF$132+$AF$130+$AE$128+$AE$126</f>
        <v>287</v>
      </c>
      <c r="AF196" s="289"/>
      <c r="AG196" s="292">
        <f>$AH$132+$AH$130+$AG$128+$AG$126</f>
        <v>287</v>
      </c>
      <c r="AH196" s="293"/>
      <c r="AI196" s="321">
        <f>$AJ$132+$AJ$130+$AI$128+$AI$126</f>
        <v>287</v>
      </c>
      <c r="AJ196" s="322"/>
      <c r="AK196" s="296">
        <f>$AL$132+$AL$130+$AK$128+$AK$126</f>
        <v>287</v>
      </c>
      <c r="AL196" s="297"/>
      <c r="AM196" s="302">
        <f>$AN$132+$AN$130+$AM$128+$AM$126</f>
        <v>287</v>
      </c>
      <c r="AN196" s="303"/>
      <c r="AO196" s="306">
        <f>$AP$132+$AP$130+$AO$128+$AO$126</f>
        <v>287</v>
      </c>
      <c r="AP196" s="307"/>
      <c r="AQ196" s="310">
        <f>$AR$132+$AR$130+$AQ$128+$AQ$126</f>
        <v>287</v>
      </c>
      <c r="AR196" s="311"/>
      <c r="AT196" s="320">
        <f>SUM(Y196:$AR$197)</f>
        <v>2870</v>
      </c>
      <c r="AU196" s="118"/>
      <c r="AV196" s="237"/>
      <c r="AW196" s="237"/>
      <c r="AX196" s="237"/>
      <c r="AY196" s="237"/>
      <c r="AZ196" s="237"/>
      <c r="BA196" s="237"/>
      <c r="BB196" s="237"/>
      <c r="BC196" s="237"/>
      <c r="BD196" s="238"/>
      <c r="BE196" s="237"/>
      <c r="BF196" s="237"/>
      <c r="BG196" s="237"/>
      <c r="BH196" s="237"/>
      <c r="BI196" s="237"/>
      <c r="BJ196" s="237"/>
      <c r="BK196" s="237"/>
      <c r="BL196" s="237"/>
      <c r="BM196" s="237"/>
      <c r="BN196" s="237"/>
      <c r="BO196" s="237"/>
      <c r="BP196" s="237"/>
      <c r="BQ196" s="237"/>
      <c r="BR196" s="237"/>
      <c r="BS196" s="237"/>
    </row>
    <row r="197" spans="1:71" ht="15.75" customHeight="1" x14ac:dyDescent="0.2">
      <c r="A197" s="99"/>
      <c r="B197" s="5">
        <f>IF(C197&lt;&gt;"",COUNTA($C$7:C197),"")</f>
        <v>128</v>
      </c>
      <c r="C197" s="6">
        <f>$Y$12</f>
        <v>50</v>
      </c>
      <c r="D197" s="319"/>
      <c r="E197" s="319"/>
      <c r="F197" s="319"/>
      <c r="G197" s="319"/>
      <c r="H197" s="319"/>
      <c r="I197" s="319"/>
      <c r="J197" s="319"/>
      <c r="K197" s="467"/>
      <c r="L197" s="467"/>
      <c r="M197" s="467"/>
      <c r="N197" s="98"/>
      <c r="P197" s="221"/>
      <c r="U197" s="230"/>
      <c r="V197" s="221"/>
      <c r="W197" s="116"/>
      <c r="X197" s="319"/>
      <c r="Y197" s="278"/>
      <c r="Z197" s="279"/>
      <c r="AA197" s="282"/>
      <c r="AB197" s="283"/>
      <c r="AC197" s="286"/>
      <c r="AD197" s="287"/>
      <c r="AE197" s="290"/>
      <c r="AF197" s="291"/>
      <c r="AG197" s="294"/>
      <c r="AH197" s="295"/>
      <c r="AI197" s="323"/>
      <c r="AJ197" s="324"/>
      <c r="AK197" s="298"/>
      <c r="AL197" s="299"/>
      <c r="AM197" s="304"/>
      <c r="AN197" s="305"/>
      <c r="AO197" s="308"/>
      <c r="AP197" s="309"/>
      <c r="AQ197" s="312"/>
      <c r="AR197" s="313"/>
      <c r="AT197" s="301"/>
      <c r="AU197" s="118"/>
      <c r="AV197" s="237"/>
      <c r="AW197" s="237"/>
      <c r="AX197" s="237"/>
      <c r="AY197" s="237"/>
      <c r="AZ197" s="237"/>
      <c r="BA197" s="237"/>
      <c r="BB197" s="237"/>
      <c r="BC197" s="237"/>
      <c r="BD197" s="238"/>
      <c r="BE197" s="237"/>
      <c r="BF197" s="237"/>
      <c r="BG197" s="237"/>
      <c r="BH197" s="237"/>
      <c r="BI197" s="237"/>
      <c r="BJ197" s="237"/>
      <c r="BK197" s="237"/>
      <c r="BL197" s="237"/>
      <c r="BM197" s="237"/>
      <c r="BN197" s="237"/>
      <c r="BO197" s="237"/>
      <c r="BP197" s="237"/>
      <c r="BQ197" s="237"/>
      <c r="BR197" s="237"/>
      <c r="BS197" s="237"/>
    </row>
    <row r="198" spans="1:71" ht="18.75" customHeight="1" thickBot="1" x14ac:dyDescent="0.25">
      <c r="A198" s="99"/>
      <c r="B198" s="5" t="str">
        <f>IF(C198&lt;&gt;"",COUNTA($C$7:C198),"")</f>
        <v/>
      </c>
      <c r="C198" s="9"/>
      <c r="D198" s="9"/>
      <c r="E198" s="46"/>
      <c r="F198" s="46"/>
      <c r="G198" s="46"/>
      <c r="H198" s="46"/>
      <c r="I198" s="46"/>
      <c r="J198" s="47"/>
      <c r="K198" s="467"/>
      <c r="L198" s="467"/>
      <c r="M198" s="467"/>
      <c r="N198" s="98"/>
      <c r="U198" s="231"/>
      <c r="W198" s="116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U198" s="118"/>
      <c r="AV198" s="237"/>
      <c r="AW198" s="237"/>
      <c r="AX198" s="237"/>
      <c r="AY198" s="237"/>
      <c r="AZ198" s="237"/>
      <c r="BA198" s="237"/>
      <c r="BB198" s="237"/>
      <c r="BC198" s="237"/>
      <c r="BD198" s="238"/>
      <c r="BE198" s="237"/>
      <c r="BF198" s="237"/>
      <c r="BG198" s="237"/>
      <c r="BH198" s="237"/>
      <c r="BI198" s="237"/>
      <c r="BJ198" s="237"/>
      <c r="BK198" s="237"/>
      <c r="BL198" s="237"/>
      <c r="BM198" s="237"/>
      <c r="BN198" s="237"/>
      <c r="BO198" s="237"/>
      <c r="BP198" s="237"/>
      <c r="BQ198" s="237"/>
      <c r="BR198" s="237"/>
      <c r="BS198" s="237"/>
    </row>
    <row r="199" spans="1:71" ht="15.75" customHeight="1" thickBot="1" x14ac:dyDescent="0.25">
      <c r="A199" s="99"/>
      <c r="B199" s="5">
        <f>IF(C199&lt;&gt;"",COUNTA($C$7:C199),"")</f>
        <v>129</v>
      </c>
      <c r="C199" s="6">
        <f>$Y$10</f>
        <v>50</v>
      </c>
      <c r="D199" s="475">
        <f>$R$46%*(C199+C200)+$Z$10</f>
        <v>50</v>
      </c>
      <c r="E199" s="476">
        <f>$R$47%*(D199+D202)+$AA$10</f>
        <v>50</v>
      </c>
      <c r="F199" s="477">
        <f>$R$48%*(E199+E205)+$AB$10</f>
        <v>50</v>
      </c>
      <c r="G199" s="513">
        <f>$R$49%*(F199+F211)+$AC$10</f>
        <v>50</v>
      </c>
      <c r="H199" s="514">
        <f>$R$50%*(G199+G223)+$AD$10</f>
        <v>50</v>
      </c>
      <c r="I199" s="515">
        <f>$R$51%*(H199+H247)+$AE$10</f>
        <v>50</v>
      </c>
      <c r="J199" s="522">
        <f>$R$52%*(I199+I295)+$AF$12</f>
        <v>50</v>
      </c>
      <c r="K199" s="467"/>
      <c r="L199" s="467"/>
      <c r="M199" s="467"/>
      <c r="N199" s="98"/>
      <c r="U199" s="231"/>
      <c r="W199" s="116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U199" s="118"/>
      <c r="AV199" s="237"/>
      <c r="AW199" s="221"/>
      <c r="AX199" s="221"/>
      <c r="AY199" s="532" t="s">
        <v>151</v>
      </c>
      <c r="AZ199" s="533"/>
      <c r="BA199" s="221"/>
      <c r="BB199" s="221"/>
      <c r="BC199" s="221"/>
      <c r="BD199" s="238"/>
      <c r="BE199" s="237"/>
      <c r="BF199" s="237"/>
      <c r="BG199" s="237"/>
      <c r="BH199" s="237"/>
      <c r="BI199" s="237"/>
      <c r="BJ199" s="237"/>
      <c r="BK199" s="237"/>
      <c r="BL199" s="237"/>
      <c r="BM199" s="237"/>
      <c r="BN199" s="237"/>
      <c r="BO199" s="237"/>
      <c r="BP199" s="237"/>
      <c r="BQ199" s="237"/>
      <c r="BR199" s="237"/>
      <c r="BS199" s="237"/>
    </row>
    <row r="200" spans="1:71" ht="15.75" customHeight="1" x14ac:dyDescent="0.2">
      <c r="A200" s="99"/>
      <c r="B200" s="5">
        <f>IF(C200&lt;&gt;"",COUNTA($C$7:C200),"")</f>
        <v>130</v>
      </c>
      <c r="C200" s="6">
        <f>$Y$12</f>
        <v>50</v>
      </c>
      <c r="D200" s="319"/>
      <c r="E200" s="467"/>
      <c r="F200" s="467"/>
      <c r="G200" s="467"/>
      <c r="H200" s="467"/>
      <c r="I200" s="467"/>
      <c r="J200" s="467"/>
      <c r="K200" s="467"/>
      <c r="L200" s="467"/>
      <c r="M200" s="467"/>
      <c r="N200" s="98"/>
      <c r="U200" s="231"/>
      <c r="W200" s="116"/>
      <c r="AA200" s="208"/>
      <c r="AB200" s="208"/>
      <c r="AC200" s="208"/>
      <c r="AD200" s="208"/>
      <c r="AE200" s="208"/>
      <c r="AF200" s="208"/>
      <c r="AG200" s="208"/>
      <c r="AH200" s="208"/>
      <c r="AI200" s="208"/>
      <c r="AU200" s="118"/>
      <c r="AV200" s="237"/>
      <c r="AW200" s="221"/>
      <c r="AX200" s="221"/>
      <c r="AY200" s="221"/>
      <c r="AZ200" s="221"/>
      <c r="BA200" s="221"/>
      <c r="BB200" s="221"/>
      <c r="BC200" s="221"/>
      <c r="BD200" s="238"/>
      <c r="BE200" s="237"/>
      <c r="BF200" s="237"/>
      <c r="BG200" s="237"/>
      <c r="BH200" s="237"/>
      <c r="BI200" s="237"/>
      <c r="BJ200" s="237"/>
      <c r="BK200" s="237"/>
      <c r="BL200" s="237"/>
      <c r="BM200" s="237"/>
      <c r="BN200" s="237"/>
      <c r="BO200" s="237"/>
      <c r="BP200" s="237"/>
      <c r="BQ200" s="237"/>
      <c r="BR200" s="237"/>
      <c r="BS200" s="237"/>
    </row>
    <row r="201" spans="1:71" ht="15.75" customHeight="1" x14ac:dyDescent="0.2">
      <c r="A201" s="99"/>
      <c r="B201" s="5" t="str">
        <f>IF(C201&lt;&gt;"",COUNTA($C$7:C201),"")</f>
        <v/>
      </c>
      <c r="C201" s="9"/>
      <c r="D201" s="9"/>
      <c r="E201" s="467"/>
      <c r="F201" s="467"/>
      <c r="G201" s="467"/>
      <c r="H201" s="467"/>
      <c r="I201" s="467"/>
      <c r="J201" s="467"/>
      <c r="K201" s="467"/>
      <c r="L201" s="467"/>
      <c r="M201" s="467"/>
      <c r="N201" s="98"/>
      <c r="U201" s="231"/>
      <c r="W201" s="116"/>
      <c r="AA201" s="208"/>
      <c r="AB201" s="50"/>
      <c r="AC201" s="50"/>
      <c r="AD201" s="246"/>
      <c r="AE201" s="246"/>
      <c r="AF201" s="50"/>
      <c r="AG201" s="50"/>
      <c r="AH201" s="50"/>
      <c r="AI201" s="208"/>
      <c r="AU201" s="118"/>
      <c r="AV201" s="237"/>
      <c r="AW201" s="221"/>
      <c r="AX201" s="221"/>
      <c r="AY201" s="221"/>
      <c r="AZ201" s="221"/>
      <c r="BA201" s="221"/>
      <c r="BB201" s="221"/>
      <c r="BC201" s="221"/>
      <c r="BD201" s="238"/>
      <c r="BE201" s="237"/>
      <c r="BF201" s="237"/>
      <c r="BG201" s="237"/>
      <c r="BH201" s="237"/>
      <c r="BI201" s="237"/>
      <c r="BJ201" s="237"/>
      <c r="BK201" s="237"/>
      <c r="BL201" s="237"/>
      <c r="BM201" s="237"/>
      <c r="BN201" s="237"/>
      <c r="BO201" s="237"/>
      <c r="BP201" s="237"/>
      <c r="BQ201" s="237"/>
      <c r="BR201" s="237"/>
      <c r="BS201" s="237"/>
    </row>
    <row r="202" spans="1:71" ht="15.75" customHeight="1" x14ac:dyDescent="0.2">
      <c r="A202" s="99"/>
      <c r="B202" s="5">
        <f>IF(C202&lt;&gt;"",COUNTA($C$7:C202),"")</f>
        <v>131</v>
      </c>
      <c r="C202" s="6">
        <f>$Y$10</f>
        <v>50</v>
      </c>
      <c r="D202" s="475">
        <f>$R$46%*(C202+C203)+$Z$12</f>
        <v>50</v>
      </c>
      <c r="E202" s="467"/>
      <c r="F202" s="467"/>
      <c r="G202" s="467"/>
      <c r="H202" s="467"/>
      <c r="I202" s="467"/>
      <c r="J202" s="467"/>
      <c r="K202" s="467"/>
      <c r="L202" s="467"/>
      <c r="M202" s="467"/>
      <c r="N202" s="98"/>
      <c r="U202" s="231"/>
      <c r="W202" s="116"/>
      <c r="AA202" s="208"/>
      <c r="AB202" s="50"/>
      <c r="AC202" s="50"/>
      <c r="AD202" s="50"/>
      <c r="AE202" s="50"/>
      <c r="AF202" s="50"/>
      <c r="AG202" s="50"/>
      <c r="AH202" s="50"/>
      <c r="AI202" s="208"/>
      <c r="AU202" s="118"/>
      <c r="AV202" s="237"/>
      <c r="AW202" s="224" t="s">
        <v>126</v>
      </c>
      <c r="AX202" s="224" t="s">
        <v>127</v>
      </c>
      <c r="AY202" s="224" t="s">
        <v>128</v>
      </c>
      <c r="AZ202" s="224" t="s">
        <v>129</v>
      </c>
      <c r="BA202" s="224" t="s">
        <v>130</v>
      </c>
      <c r="BB202" s="221"/>
      <c r="BC202" s="221"/>
      <c r="BD202" s="238"/>
      <c r="BE202" s="237"/>
      <c r="BF202" s="237"/>
      <c r="BG202" s="237"/>
      <c r="BH202" s="237"/>
      <c r="BI202" s="237"/>
      <c r="BJ202" s="237"/>
      <c r="BK202" s="237"/>
      <c r="BL202" s="237"/>
      <c r="BM202" s="237"/>
      <c r="BN202" s="237"/>
      <c r="BO202" s="237"/>
      <c r="BP202" s="237"/>
      <c r="BQ202" s="237"/>
      <c r="BR202" s="237"/>
      <c r="BS202" s="237"/>
    </row>
    <row r="203" spans="1:71" ht="15.75" customHeight="1" x14ac:dyDescent="0.2">
      <c r="A203" s="99"/>
      <c r="B203" s="5">
        <f>IF(C203&lt;&gt;"",COUNTA($C$7:C203),"")</f>
        <v>132</v>
      </c>
      <c r="C203" s="6">
        <f>$Y$12</f>
        <v>50</v>
      </c>
      <c r="D203" s="319"/>
      <c r="E203" s="319"/>
      <c r="F203" s="467"/>
      <c r="G203" s="467"/>
      <c r="H203" s="467"/>
      <c r="I203" s="467"/>
      <c r="J203" s="467"/>
      <c r="K203" s="467"/>
      <c r="L203" s="467"/>
      <c r="M203" s="467"/>
      <c r="N203" s="98"/>
      <c r="O203" s="99"/>
      <c r="P203" s="116"/>
      <c r="Q203" s="116"/>
      <c r="R203" s="116"/>
      <c r="S203" s="116"/>
      <c r="T203" s="116"/>
      <c r="U203" s="231"/>
      <c r="W203" s="116"/>
      <c r="Y203" s="326" t="s">
        <v>187</v>
      </c>
      <c r="Z203" s="327"/>
      <c r="AA203" s="327"/>
      <c r="AB203" s="327"/>
      <c r="AC203" s="327"/>
      <c r="AD203" s="327"/>
      <c r="AE203" s="327"/>
      <c r="AF203" s="327"/>
      <c r="AG203" s="327"/>
      <c r="AH203" s="327"/>
      <c r="AI203" s="328"/>
      <c r="AU203" s="118"/>
      <c r="AV203" s="237"/>
      <c r="AW203" s="224"/>
      <c r="AX203" s="224"/>
      <c r="AY203" s="224"/>
      <c r="AZ203" s="224"/>
      <c r="BA203" s="224"/>
      <c r="BB203" s="221"/>
      <c r="BC203" s="221"/>
      <c r="BD203" s="238"/>
      <c r="BE203" s="237"/>
      <c r="BF203" s="237"/>
      <c r="BG203" s="237"/>
      <c r="BH203" s="237"/>
      <c r="BI203" s="237"/>
      <c r="BJ203" s="237"/>
      <c r="BK203" s="237"/>
      <c r="BL203" s="237"/>
      <c r="BM203" s="237"/>
      <c r="BN203" s="237"/>
      <c r="BO203" s="237"/>
      <c r="BP203" s="237"/>
      <c r="BQ203" s="237"/>
      <c r="BR203" s="237"/>
      <c r="BS203" s="237"/>
    </row>
    <row r="204" spans="1:71" ht="15.75" customHeight="1" x14ac:dyDescent="0.2">
      <c r="A204" s="99"/>
      <c r="B204" s="5" t="str">
        <f>IF(C204&lt;&gt;"",COUNTA($C$7:C204),"")</f>
        <v/>
      </c>
      <c r="C204" s="9"/>
      <c r="D204" s="9"/>
      <c r="E204" s="9"/>
      <c r="F204" s="467"/>
      <c r="G204" s="467"/>
      <c r="H204" s="467"/>
      <c r="I204" s="467"/>
      <c r="J204" s="467"/>
      <c r="K204" s="467"/>
      <c r="L204" s="467"/>
      <c r="M204" s="467"/>
      <c r="N204" s="98"/>
      <c r="O204" s="116"/>
      <c r="P204" s="116"/>
      <c r="Q204" s="116"/>
      <c r="R204" s="116"/>
      <c r="S204" s="116"/>
      <c r="T204" s="116"/>
      <c r="U204" s="231"/>
      <c r="W204" s="116"/>
      <c r="AU204" s="118"/>
      <c r="AV204" s="237"/>
      <c r="AW204" s="344" t="s">
        <v>181</v>
      </c>
      <c r="AX204" s="452" t="s">
        <v>132</v>
      </c>
      <c r="AY204" s="247">
        <v>1000</v>
      </c>
      <c r="AZ204" s="247">
        <v>67</v>
      </c>
      <c r="BA204" s="248">
        <f>$AZ$204/$AY$204</f>
        <v>6.7000000000000004E-2</v>
      </c>
      <c r="BB204" s="249"/>
      <c r="BC204" s="221"/>
      <c r="BD204" s="238"/>
      <c r="BE204" s="237"/>
      <c r="BF204" s="237"/>
      <c r="BG204" s="237"/>
      <c r="BH204" s="237"/>
      <c r="BI204" s="237"/>
      <c r="BJ204" s="237"/>
      <c r="BK204" s="237"/>
      <c r="BL204" s="237"/>
      <c r="BM204" s="237"/>
      <c r="BN204" s="237"/>
      <c r="BO204" s="237"/>
      <c r="BP204" s="237"/>
      <c r="BQ204" s="237"/>
      <c r="BR204" s="237"/>
      <c r="BS204" s="237"/>
    </row>
    <row r="205" spans="1:71" ht="15.75" customHeight="1" x14ac:dyDescent="0.2">
      <c r="A205" s="99"/>
      <c r="B205" s="5">
        <f>IF(C205&lt;&gt;"",COUNTA($C$7:C205),"")</f>
        <v>133</v>
      </c>
      <c r="C205" s="6">
        <f>$Y$10</f>
        <v>50</v>
      </c>
      <c r="D205" s="475">
        <f>$R$46%*(C205+C206)+$Z$10</f>
        <v>50</v>
      </c>
      <c r="E205" s="476">
        <f>$R$47%*(D205+D208)+$AA$12</f>
        <v>50</v>
      </c>
      <c r="F205" s="467"/>
      <c r="G205" s="467"/>
      <c r="H205" s="467"/>
      <c r="I205" s="467"/>
      <c r="J205" s="467"/>
      <c r="K205" s="467"/>
      <c r="L205" s="467"/>
      <c r="M205" s="467"/>
      <c r="N205" s="98"/>
      <c r="P205" s="116"/>
      <c r="Q205" s="116"/>
      <c r="R205" s="116"/>
      <c r="S205" s="116"/>
      <c r="T205" s="116"/>
      <c r="U205" s="231"/>
      <c r="W205" s="11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T205" s="95"/>
      <c r="AU205" s="118"/>
      <c r="AV205" s="237"/>
      <c r="AW205" s="344"/>
      <c r="AX205" s="452"/>
      <c r="AY205" s="247">
        <v>5000</v>
      </c>
      <c r="AZ205" s="247">
        <v>269</v>
      </c>
      <c r="BA205" s="248">
        <f>$AZ$205/$AY$205</f>
        <v>5.3800000000000001E-2</v>
      </c>
      <c r="BB205" s="249"/>
      <c r="BC205" s="221"/>
      <c r="BD205" s="238"/>
      <c r="BE205" s="237"/>
      <c r="BF205" s="237"/>
      <c r="BG205" s="237"/>
      <c r="BH205" s="237"/>
      <c r="BI205" s="237"/>
      <c r="BJ205" s="237"/>
      <c r="BK205" s="237"/>
      <c r="BL205" s="237"/>
      <c r="BM205" s="237"/>
      <c r="BN205" s="237"/>
      <c r="BO205" s="237"/>
      <c r="BP205" s="237"/>
      <c r="BQ205" s="237"/>
      <c r="BR205" s="237"/>
      <c r="BS205" s="237"/>
    </row>
    <row r="206" spans="1:71" ht="15.75" customHeight="1" x14ac:dyDescent="0.2">
      <c r="A206" s="99"/>
      <c r="B206" s="5">
        <f>IF(C206&lt;&gt;"",COUNTA($C$7:C206),"")</f>
        <v>134</v>
      </c>
      <c r="C206" s="6">
        <f>$Y$12</f>
        <v>50</v>
      </c>
      <c r="D206" s="319"/>
      <c r="E206" s="467"/>
      <c r="F206" s="467"/>
      <c r="G206" s="467"/>
      <c r="H206" s="467"/>
      <c r="I206" s="467"/>
      <c r="J206" s="467"/>
      <c r="K206" s="467"/>
      <c r="L206" s="467"/>
      <c r="M206" s="467"/>
      <c r="N206" s="98"/>
      <c r="P206" s="116"/>
      <c r="Q206" s="116"/>
      <c r="R206" s="116"/>
      <c r="S206" s="116"/>
      <c r="T206" s="116"/>
      <c r="U206" s="231"/>
      <c r="W206" s="116"/>
      <c r="X206" s="45" t="s">
        <v>192</v>
      </c>
      <c r="Y206" s="316" t="s">
        <v>3</v>
      </c>
      <c r="Z206" s="317"/>
      <c r="AA206" s="316" t="s">
        <v>4</v>
      </c>
      <c r="AB206" s="317"/>
      <c r="AC206" s="316" t="s">
        <v>5</v>
      </c>
      <c r="AD206" s="317"/>
      <c r="AE206" s="316" t="s">
        <v>6</v>
      </c>
      <c r="AF206" s="317"/>
      <c r="AG206" s="316" t="s">
        <v>7</v>
      </c>
      <c r="AH206" s="317"/>
      <c r="AI206" s="316" t="s">
        <v>8</v>
      </c>
      <c r="AJ206" s="317"/>
      <c r="AK206" s="316" t="s">
        <v>9</v>
      </c>
      <c r="AL206" s="317"/>
      <c r="AM206" s="316" t="s">
        <v>10</v>
      </c>
      <c r="AN206" s="317"/>
      <c r="AO206" s="316" t="s">
        <v>11</v>
      </c>
      <c r="AP206" s="317"/>
      <c r="AQ206" s="316" t="s">
        <v>12</v>
      </c>
      <c r="AR206" s="317"/>
      <c r="AT206" s="48"/>
      <c r="AU206" s="118"/>
      <c r="AV206" s="237"/>
      <c r="AW206" s="344" t="s">
        <v>182</v>
      </c>
      <c r="AX206" s="452" t="s">
        <v>132</v>
      </c>
      <c r="AY206" s="247">
        <v>1000</v>
      </c>
      <c r="AZ206" s="247">
        <v>72</v>
      </c>
      <c r="BA206" s="248">
        <f>$AZ$206/$AY$206</f>
        <v>7.1999999999999995E-2</v>
      </c>
      <c r="BB206" s="249"/>
      <c r="BC206" s="221"/>
      <c r="BD206" s="238"/>
      <c r="BE206" s="237"/>
      <c r="BF206" s="237"/>
      <c r="BG206" s="237"/>
      <c r="BH206" s="237"/>
      <c r="BI206" s="237"/>
      <c r="BJ206" s="237"/>
      <c r="BK206" s="237"/>
      <c r="BL206" s="237"/>
      <c r="BM206" s="237"/>
      <c r="BN206" s="237"/>
      <c r="BO206" s="237"/>
      <c r="BP206" s="237"/>
      <c r="BQ206" s="237"/>
      <c r="BR206" s="237"/>
      <c r="BS206" s="237"/>
    </row>
    <row r="207" spans="1:71" ht="15.75" customHeight="1" x14ac:dyDescent="0.2">
      <c r="A207" s="99"/>
      <c r="B207" s="5" t="str">
        <f>IF(C207&lt;&gt;"",COUNTA($C$7:C207),"")</f>
        <v/>
      </c>
      <c r="C207" s="9"/>
      <c r="D207" s="9"/>
      <c r="E207" s="467"/>
      <c r="F207" s="467"/>
      <c r="G207" s="467"/>
      <c r="H207" s="467"/>
      <c r="I207" s="467"/>
      <c r="J207" s="467"/>
      <c r="K207" s="467"/>
      <c r="L207" s="467"/>
      <c r="M207" s="467"/>
      <c r="N207" s="98"/>
      <c r="P207" s="116"/>
      <c r="Q207" s="116"/>
      <c r="R207" s="116"/>
      <c r="S207" s="116"/>
      <c r="T207" s="116"/>
      <c r="U207" s="231"/>
      <c r="W207" s="116"/>
      <c r="X207" s="45" t="s">
        <v>200</v>
      </c>
      <c r="Y207" s="314">
        <v>5</v>
      </c>
      <c r="Z207" s="315"/>
      <c r="AA207" s="314">
        <v>9</v>
      </c>
      <c r="AB207" s="315"/>
      <c r="AC207" s="314">
        <v>17</v>
      </c>
      <c r="AD207" s="315"/>
      <c r="AE207" s="314">
        <v>33</v>
      </c>
      <c r="AF207" s="315"/>
      <c r="AG207" s="314">
        <v>65</v>
      </c>
      <c r="AH207" s="315"/>
      <c r="AI207" s="314">
        <v>129</v>
      </c>
      <c r="AJ207" s="315"/>
      <c r="AK207" s="314">
        <v>257</v>
      </c>
      <c r="AL207" s="315"/>
      <c r="AM207" s="314">
        <v>513</v>
      </c>
      <c r="AN207" s="315"/>
      <c r="AO207" s="314">
        <v>1025</v>
      </c>
      <c r="AP207" s="315"/>
      <c r="AQ207" s="314">
        <v>2049</v>
      </c>
      <c r="AR207" s="315"/>
      <c r="AT207" s="48"/>
      <c r="AU207" s="118"/>
      <c r="AV207" s="237"/>
      <c r="AW207" s="344"/>
      <c r="AX207" s="452"/>
      <c r="AY207" s="247">
        <v>5000</v>
      </c>
      <c r="AZ207" s="247">
        <v>344</v>
      </c>
      <c r="BA207" s="248">
        <f>$AZ$207/$AY$207</f>
        <v>6.88E-2</v>
      </c>
      <c r="BB207" s="249"/>
      <c r="BC207" s="221"/>
      <c r="BD207" s="238"/>
      <c r="BE207" s="237"/>
      <c r="BF207" s="237"/>
      <c r="BG207" s="237"/>
      <c r="BH207" s="237"/>
      <c r="BI207" s="237"/>
      <c r="BJ207" s="237"/>
      <c r="BK207" s="237"/>
      <c r="BL207" s="237"/>
      <c r="BM207" s="237"/>
      <c r="BN207" s="237"/>
      <c r="BO207" s="237"/>
      <c r="BP207" s="237"/>
      <c r="BQ207" s="237"/>
      <c r="BR207" s="237"/>
      <c r="BS207" s="237"/>
    </row>
    <row r="208" spans="1:71" ht="15.75" customHeight="1" x14ac:dyDescent="0.2">
      <c r="A208" s="99"/>
      <c r="B208" s="5">
        <f>IF(C208&lt;&gt;"",COUNTA($C$7:C208),"")</f>
        <v>135</v>
      </c>
      <c r="C208" s="6">
        <f>$Y$10</f>
        <v>50</v>
      </c>
      <c r="D208" s="475">
        <f>$R$46%*(C208+C209)+$Z$12</f>
        <v>50</v>
      </c>
      <c r="E208" s="467"/>
      <c r="F208" s="467"/>
      <c r="G208" s="467"/>
      <c r="H208" s="467"/>
      <c r="I208" s="467"/>
      <c r="J208" s="467"/>
      <c r="K208" s="467"/>
      <c r="L208" s="467"/>
      <c r="M208" s="467"/>
      <c r="N208" s="98"/>
      <c r="U208" s="231"/>
      <c r="W208" s="116"/>
      <c r="X208" s="433" t="s">
        <v>188</v>
      </c>
      <c r="Y208" s="434">
        <f>$AQ$194</f>
        <v>0.64140000000000008</v>
      </c>
      <c r="Z208" s="435"/>
      <c r="AA208" s="345">
        <f>SUM(AO194:$AR$195)</f>
        <v>1.9242000000000004</v>
      </c>
      <c r="AB208" s="346"/>
      <c r="AC208" s="347">
        <f>SUM($AM$194:$AR$195)</f>
        <v>4.4898000000000007</v>
      </c>
      <c r="AD208" s="348"/>
      <c r="AE208" s="349">
        <f>SUM(AK194:$AR$195)</f>
        <v>9.6210000000000022</v>
      </c>
      <c r="AF208" s="350"/>
      <c r="AG208" s="436">
        <f>SUM(AI194:$AR$195)</f>
        <v>19.883400000000005</v>
      </c>
      <c r="AH208" s="437"/>
      <c r="AI208" s="438">
        <f>SUM(AG194:$AR$195)</f>
        <v>40.408200000000008</v>
      </c>
      <c r="AJ208" s="439"/>
      <c r="AK208" s="440">
        <f>SUM(AE194:$AR$195)</f>
        <v>82.737800000000007</v>
      </c>
      <c r="AL208" s="441"/>
      <c r="AM208" s="442">
        <f>SUM($AC$194:$AR$195)</f>
        <v>164.83700000000005</v>
      </c>
      <c r="AN208" s="443"/>
      <c r="AO208" s="444">
        <f>SUM(AA194:$AR$195)</f>
        <v>329.03540000000004</v>
      </c>
      <c r="AP208" s="445"/>
      <c r="AQ208" s="446">
        <f>SUM(Y194:$AR$195)</f>
        <v>657.43220000000008</v>
      </c>
      <c r="AR208" s="447"/>
      <c r="AT208" s="48"/>
      <c r="AU208" s="118"/>
      <c r="AV208" s="237"/>
      <c r="AW208" s="56" t="s">
        <v>183</v>
      </c>
      <c r="AX208" s="58" t="s">
        <v>184</v>
      </c>
      <c r="AY208" s="247">
        <v>1000</v>
      </c>
      <c r="AZ208" s="247">
        <v>85</v>
      </c>
      <c r="BA208" s="248">
        <f>$AZ$208/$AY$208</f>
        <v>8.5000000000000006E-2</v>
      </c>
      <c r="BB208" s="221"/>
      <c r="BC208" s="221"/>
      <c r="BD208" s="238"/>
      <c r="BE208" s="237"/>
      <c r="BF208" s="237"/>
      <c r="BG208" s="237"/>
      <c r="BH208" s="237"/>
      <c r="BI208" s="237"/>
      <c r="BJ208" s="237"/>
      <c r="BK208" s="237"/>
      <c r="BL208" s="237"/>
      <c r="BM208" s="237"/>
      <c r="BN208" s="237"/>
      <c r="BO208" s="237"/>
      <c r="BP208" s="237"/>
      <c r="BQ208" s="237"/>
      <c r="BR208" s="237"/>
      <c r="BS208" s="237"/>
    </row>
    <row r="209" spans="1:71" ht="15.75" customHeight="1" x14ac:dyDescent="0.2">
      <c r="A209" s="99"/>
      <c r="B209" s="5">
        <f>IF(C209&lt;&gt;"",COUNTA($C$7:C209),"")</f>
        <v>136</v>
      </c>
      <c r="C209" s="6">
        <f>$Y$12</f>
        <v>50</v>
      </c>
      <c r="D209" s="319"/>
      <c r="E209" s="319"/>
      <c r="F209" s="319"/>
      <c r="G209" s="467"/>
      <c r="H209" s="467"/>
      <c r="I209" s="467"/>
      <c r="J209" s="467"/>
      <c r="K209" s="467"/>
      <c r="L209" s="467"/>
      <c r="M209" s="467"/>
      <c r="N209" s="98"/>
      <c r="U209" s="231"/>
      <c r="W209" s="116"/>
      <c r="X209" s="319"/>
      <c r="Y209" s="278"/>
      <c r="Z209" s="279"/>
      <c r="AA209" s="282"/>
      <c r="AB209" s="283"/>
      <c r="AC209" s="286"/>
      <c r="AD209" s="287"/>
      <c r="AE209" s="290"/>
      <c r="AF209" s="291"/>
      <c r="AG209" s="294"/>
      <c r="AH209" s="295"/>
      <c r="AI209" s="323"/>
      <c r="AJ209" s="324"/>
      <c r="AK209" s="298"/>
      <c r="AL209" s="299"/>
      <c r="AM209" s="304"/>
      <c r="AN209" s="305"/>
      <c r="AO209" s="308"/>
      <c r="AP209" s="309"/>
      <c r="AQ209" s="448"/>
      <c r="AR209" s="449"/>
      <c r="AT209" s="48"/>
      <c r="AU209" s="118"/>
      <c r="AV209" s="237"/>
      <c r="AW209" s="344" t="s">
        <v>185</v>
      </c>
      <c r="AX209" s="452" t="s">
        <v>132</v>
      </c>
      <c r="AY209" s="247">
        <v>500</v>
      </c>
      <c r="AZ209" s="247">
        <v>61</v>
      </c>
      <c r="BA209" s="248">
        <f>AZ209/AY209</f>
        <v>0.122</v>
      </c>
      <c r="BB209" s="249"/>
      <c r="BC209" s="221"/>
      <c r="BD209" s="238"/>
      <c r="BE209" s="237"/>
      <c r="BF209" s="237"/>
      <c r="BG209" s="237"/>
      <c r="BH209" s="237"/>
      <c r="BI209" s="237"/>
      <c r="BJ209" s="237"/>
      <c r="BK209" s="237"/>
      <c r="BL209" s="237"/>
      <c r="BM209" s="237"/>
      <c r="BN209" s="237"/>
      <c r="BO209" s="237"/>
      <c r="BP209" s="237"/>
      <c r="BQ209" s="237"/>
      <c r="BR209" s="237"/>
      <c r="BS209" s="237"/>
    </row>
    <row r="210" spans="1:71" ht="15.75" customHeight="1" x14ac:dyDescent="0.2">
      <c r="A210" s="99"/>
      <c r="B210" s="5" t="str">
        <f>IF(C210&lt;&gt;"",COUNTA($C$7:C210),"")</f>
        <v/>
      </c>
      <c r="C210" s="9"/>
      <c r="D210" s="9"/>
      <c r="E210" s="9"/>
      <c r="F210" s="9"/>
      <c r="G210" s="467"/>
      <c r="H210" s="467"/>
      <c r="I210" s="467"/>
      <c r="J210" s="467"/>
      <c r="K210" s="467"/>
      <c r="L210" s="467"/>
      <c r="M210" s="467"/>
      <c r="N210" s="98"/>
      <c r="U210" s="231"/>
      <c r="W210" s="116"/>
      <c r="X210" s="318" t="s">
        <v>194</v>
      </c>
      <c r="Y210" s="276">
        <f>SUM($AQ$196)</f>
        <v>287</v>
      </c>
      <c r="Z210" s="277"/>
      <c r="AA210" s="280">
        <f>SUM($AO$196:$AR$197)</f>
        <v>574</v>
      </c>
      <c r="AB210" s="281"/>
      <c r="AC210" s="284">
        <f>SUM($AM$196:$AR$197)</f>
        <v>861</v>
      </c>
      <c r="AD210" s="285"/>
      <c r="AE210" s="288">
        <f>SUM($AK$196:$AR$197)</f>
        <v>1148</v>
      </c>
      <c r="AF210" s="289"/>
      <c r="AG210" s="292">
        <f>SUM($AI$196:$AR$197)</f>
        <v>1435</v>
      </c>
      <c r="AH210" s="293"/>
      <c r="AI210" s="321">
        <f>SUM($AG$196:$AR$197)</f>
        <v>1722</v>
      </c>
      <c r="AJ210" s="322"/>
      <c r="AK210" s="296">
        <f>SUM($AE$196:$AR$197)</f>
        <v>2009</v>
      </c>
      <c r="AL210" s="297"/>
      <c r="AM210" s="302">
        <f>SUM($AC$196:$AR$197)</f>
        <v>2296</v>
      </c>
      <c r="AN210" s="303"/>
      <c r="AO210" s="306">
        <f>SUM($AA$196:$AR$197)</f>
        <v>2583</v>
      </c>
      <c r="AP210" s="307"/>
      <c r="AQ210" s="310">
        <f>SUM($Y$196:$AR$197)</f>
        <v>2870</v>
      </c>
      <c r="AR210" s="311"/>
      <c r="AT210" s="48"/>
      <c r="AU210" s="118"/>
      <c r="AV210" s="237"/>
      <c r="AW210" s="344"/>
      <c r="AX210" s="452"/>
      <c r="AY210" s="247">
        <v>2500</v>
      </c>
      <c r="AZ210" s="247">
        <v>243</v>
      </c>
      <c r="BA210" s="248">
        <f>$AZ$210/$AY$210</f>
        <v>9.7199999999999995E-2</v>
      </c>
      <c r="BB210" s="249"/>
      <c r="BC210" s="221"/>
      <c r="BD210" s="238"/>
      <c r="BE210" s="237"/>
      <c r="BF210" s="237"/>
      <c r="BG210" s="237"/>
      <c r="BH210" s="237"/>
      <c r="BI210" s="237"/>
      <c r="BJ210" s="237"/>
      <c r="BK210" s="237"/>
      <c r="BL210" s="237"/>
      <c r="BM210" s="237"/>
      <c r="BN210" s="237"/>
      <c r="BO210" s="237"/>
      <c r="BP210" s="237"/>
      <c r="BQ210" s="237"/>
      <c r="BR210" s="237"/>
      <c r="BS210" s="237"/>
    </row>
    <row r="211" spans="1:71" ht="15.75" customHeight="1" x14ac:dyDescent="0.2">
      <c r="A211" s="99"/>
      <c r="B211" s="5">
        <f>IF(C211&lt;&gt;"",COUNTA($C$7:C211),"")</f>
        <v>137</v>
      </c>
      <c r="C211" s="6">
        <f>$Y$10</f>
        <v>50</v>
      </c>
      <c r="D211" s="475">
        <f>$R$46%*(C211+C212)+$Z$10</f>
        <v>50</v>
      </c>
      <c r="E211" s="476">
        <f>$R$47%*(D211+D214)+$AA$10</f>
        <v>50</v>
      </c>
      <c r="F211" s="477">
        <f>$R$48%*(E211+E217)+$AB$12</f>
        <v>50</v>
      </c>
      <c r="G211" s="467"/>
      <c r="H211" s="467"/>
      <c r="I211" s="467"/>
      <c r="J211" s="467"/>
      <c r="K211" s="467"/>
      <c r="L211" s="467"/>
      <c r="M211" s="467"/>
      <c r="N211" s="98"/>
      <c r="U211" s="231"/>
      <c r="W211" s="116"/>
      <c r="X211" s="319"/>
      <c r="Y211" s="278"/>
      <c r="Z211" s="279"/>
      <c r="AA211" s="282"/>
      <c r="AB211" s="283"/>
      <c r="AC211" s="286"/>
      <c r="AD211" s="287"/>
      <c r="AE211" s="290"/>
      <c r="AF211" s="291"/>
      <c r="AG211" s="294"/>
      <c r="AH211" s="295"/>
      <c r="AI211" s="323"/>
      <c r="AJ211" s="324"/>
      <c r="AK211" s="298"/>
      <c r="AL211" s="299"/>
      <c r="AM211" s="304"/>
      <c r="AN211" s="305"/>
      <c r="AO211" s="308"/>
      <c r="AP211" s="309"/>
      <c r="AQ211" s="312"/>
      <c r="AR211" s="313"/>
      <c r="AT211" s="48"/>
      <c r="AU211" s="118"/>
      <c r="AV211" s="237"/>
      <c r="AW211" s="344" t="s">
        <v>186</v>
      </c>
      <c r="AX211" s="452" t="s">
        <v>133</v>
      </c>
      <c r="AY211" s="247">
        <v>300</v>
      </c>
      <c r="AZ211" s="247">
        <v>32.31</v>
      </c>
      <c r="BA211" s="248">
        <f>$AZ$211/$AY$211</f>
        <v>0.1077</v>
      </c>
      <c r="BB211" s="249"/>
      <c r="BC211" s="221"/>
      <c r="BD211" s="238"/>
      <c r="BE211" s="237"/>
      <c r="BF211" s="237"/>
      <c r="BG211" s="237"/>
      <c r="BH211" s="237"/>
      <c r="BI211" s="237"/>
      <c r="BJ211" s="237"/>
      <c r="BK211" s="237"/>
      <c r="BL211" s="237"/>
      <c r="BM211" s="237"/>
      <c r="BN211" s="237"/>
      <c r="BO211" s="237"/>
      <c r="BP211" s="237"/>
      <c r="BQ211" s="237"/>
      <c r="BR211" s="237"/>
      <c r="BS211" s="237"/>
    </row>
    <row r="212" spans="1:71" ht="15.75" customHeight="1" x14ac:dyDescent="0.2">
      <c r="A212" s="99"/>
      <c r="B212" s="5">
        <f>IF(C212&lt;&gt;"",COUNTA($C$7:C212),"")</f>
        <v>138</v>
      </c>
      <c r="C212" s="6">
        <f>$Y$12</f>
        <v>50</v>
      </c>
      <c r="D212" s="319"/>
      <c r="E212" s="467"/>
      <c r="F212" s="467"/>
      <c r="G212" s="467"/>
      <c r="H212" s="467"/>
      <c r="I212" s="467"/>
      <c r="J212" s="467"/>
      <c r="K212" s="467"/>
      <c r="L212" s="467"/>
      <c r="M212" s="467"/>
      <c r="N212" s="98"/>
      <c r="U212" s="231"/>
      <c r="W212" s="116"/>
      <c r="X212" s="318" t="s">
        <v>193</v>
      </c>
      <c r="Y212" s="276">
        <f>SUM($AQ$196)/60</f>
        <v>4.7833333333333332</v>
      </c>
      <c r="Z212" s="277"/>
      <c r="AA212" s="280">
        <f>SUM($AO$196:$AR$197)/60</f>
        <v>9.5666666666666664</v>
      </c>
      <c r="AB212" s="281"/>
      <c r="AC212" s="284">
        <f>SUM($AM$196:$AR$197)/60</f>
        <v>14.35</v>
      </c>
      <c r="AD212" s="285"/>
      <c r="AE212" s="288">
        <f>SUM($AK$196:$AR$197)/60</f>
        <v>19.133333333333333</v>
      </c>
      <c r="AF212" s="289"/>
      <c r="AG212" s="292">
        <f>SUM($AI$196:$AR$197)/60</f>
        <v>23.916666666666668</v>
      </c>
      <c r="AH212" s="293"/>
      <c r="AI212" s="321">
        <f>SUM($AG$196:$AR$197)/60</f>
        <v>28.7</v>
      </c>
      <c r="AJ212" s="322"/>
      <c r="AK212" s="296">
        <f>SUM($AE$196:$AR$197)/60</f>
        <v>33.483333333333334</v>
      </c>
      <c r="AL212" s="297"/>
      <c r="AM212" s="302">
        <f>SUM($AC$196:$AR$197)/60</f>
        <v>38.266666666666666</v>
      </c>
      <c r="AN212" s="303"/>
      <c r="AO212" s="306">
        <f>SUM($AA$196:$AR$197)/60</f>
        <v>43.05</v>
      </c>
      <c r="AP212" s="307"/>
      <c r="AQ212" s="310">
        <f>SUM($Y$196:$AR$197)/60</f>
        <v>47.833333333333336</v>
      </c>
      <c r="AR212" s="311"/>
      <c r="AT212" s="48"/>
      <c r="AU212" s="118"/>
      <c r="AV212" s="237"/>
      <c r="AW212" s="344"/>
      <c r="AX212" s="452"/>
      <c r="AY212" s="247">
        <v>1000</v>
      </c>
      <c r="AZ212" s="247">
        <v>62.5</v>
      </c>
      <c r="BA212" s="248">
        <f>$AZ$212/$AY$212</f>
        <v>6.25E-2</v>
      </c>
      <c r="BB212" s="249"/>
      <c r="BC212" s="221"/>
      <c r="BD212" s="238"/>
      <c r="BE212" s="237"/>
      <c r="BF212" s="237"/>
      <c r="BG212" s="237"/>
      <c r="BH212" s="237"/>
      <c r="BI212" s="237"/>
      <c r="BJ212" s="237"/>
      <c r="BK212" s="237"/>
      <c r="BL212" s="237"/>
      <c r="BM212" s="237"/>
      <c r="BN212" s="237"/>
      <c r="BO212" s="237"/>
      <c r="BP212" s="237"/>
      <c r="BQ212" s="237"/>
      <c r="BR212" s="237"/>
      <c r="BS212" s="237"/>
    </row>
    <row r="213" spans="1:71" ht="15.75" customHeight="1" x14ac:dyDescent="0.2">
      <c r="A213" s="99"/>
      <c r="B213" s="5" t="str">
        <f>IF(C213&lt;&gt;"",COUNTA($C$7:C213),"")</f>
        <v/>
      </c>
      <c r="C213" s="9"/>
      <c r="D213" s="9"/>
      <c r="E213" s="467"/>
      <c r="F213" s="467"/>
      <c r="G213" s="467"/>
      <c r="H213" s="467"/>
      <c r="I213" s="467"/>
      <c r="J213" s="467"/>
      <c r="K213" s="467"/>
      <c r="L213" s="467"/>
      <c r="M213" s="467"/>
      <c r="N213" s="98"/>
      <c r="U213" s="231"/>
      <c r="W213" s="116"/>
      <c r="X213" s="319"/>
      <c r="Y213" s="278"/>
      <c r="Z213" s="279"/>
      <c r="AA213" s="282"/>
      <c r="AB213" s="283"/>
      <c r="AC213" s="286"/>
      <c r="AD213" s="287"/>
      <c r="AE213" s="290"/>
      <c r="AF213" s="291"/>
      <c r="AG213" s="294"/>
      <c r="AH213" s="295"/>
      <c r="AI213" s="323"/>
      <c r="AJ213" s="324"/>
      <c r="AK213" s="298"/>
      <c r="AL213" s="299"/>
      <c r="AM213" s="304"/>
      <c r="AN213" s="305"/>
      <c r="AO213" s="308"/>
      <c r="AP213" s="309"/>
      <c r="AQ213" s="312"/>
      <c r="AR213" s="313"/>
      <c r="AU213" s="118"/>
      <c r="AV213" s="237"/>
      <c r="AW213" s="344"/>
      <c r="AX213" s="452"/>
      <c r="AY213" s="247">
        <v>5000</v>
      </c>
      <c r="AZ213" s="247">
        <v>257</v>
      </c>
      <c r="BA213" s="248">
        <f>$AZ$213/$AY$213</f>
        <v>5.1400000000000001E-2</v>
      </c>
      <c r="BB213" s="249"/>
      <c r="BC213" s="221"/>
      <c r="BD213" s="238"/>
      <c r="BE213" s="237"/>
      <c r="BF213" s="237"/>
      <c r="BG213" s="237"/>
      <c r="BH213" s="237"/>
      <c r="BI213" s="237"/>
      <c r="BJ213" s="237"/>
      <c r="BK213" s="237"/>
      <c r="BL213" s="237"/>
      <c r="BM213" s="237"/>
      <c r="BN213" s="237"/>
      <c r="BO213" s="237"/>
      <c r="BP213" s="237"/>
      <c r="BQ213" s="237"/>
      <c r="BR213" s="237"/>
      <c r="BS213" s="237"/>
    </row>
    <row r="214" spans="1:71" ht="15.75" customHeight="1" x14ac:dyDescent="0.2">
      <c r="A214" s="99"/>
      <c r="B214" s="5">
        <f>IF(C214&lt;&gt;"",COUNTA($C$7:C214),"")</f>
        <v>139</v>
      </c>
      <c r="C214" s="6">
        <f>$Y$10</f>
        <v>50</v>
      </c>
      <c r="D214" s="475">
        <f>$R$46%*(C214+C215)+$Z$12</f>
        <v>50</v>
      </c>
      <c r="E214" s="467"/>
      <c r="F214" s="467"/>
      <c r="G214" s="467"/>
      <c r="H214" s="467"/>
      <c r="I214" s="467"/>
      <c r="J214" s="467"/>
      <c r="K214" s="467"/>
      <c r="L214" s="467"/>
      <c r="M214" s="467"/>
      <c r="N214" s="98"/>
      <c r="U214" s="231"/>
      <c r="W214" s="116"/>
      <c r="X214" s="208"/>
      <c r="Y214" s="208"/>
      <c r="Z214" s="208"/>
      <c r="AA214" s="208"/>
      <c r="AB214" s="49"/>
      <c r="AC214" s="50"/>
      <c r="AD214" s="250"/>
      <c r="AE214" s="250"/>
      <c r="AF214" s="250"/>
      <c r="AG214" s="50"/>
      <c r="AH214" s="50"/>
      <c r="AI214" s="208"/>
      <c r="AJ214" s="208"/>
      <c r="AK214" s="208"/>
      <c r="AL214" s="208"/>
      <c r="AM214" s="208"/>
      <c r="AN214" s="208"/>
      <c r="AO214" s="208"/>
      <c r="AP214" s="208"/>
      <c r="AQ214" s="208"/>
      <c r="AR214" s="208"/>
      <c r="AU214" s="118"/>
      <c r="AV214" s="237"/>
      <c r="AW214" s="56" t="s">
        <v>152</v>
      </c>
      <c r="AX214" s="58" t="s">
        <v>145</v>
      </c>
      <c r="AY214" s="247">
        <v>1000</v>
      </c>
      <c r="AZ214" s="247">
        <v>81.599999999999994</v>
      </c>
      <c r="BA214" s="248">
        <f>$AZ$214/$AY$214</f>
        <v>8.1599999999999992E-2</v>
      </c>
      <c r="BB214" s="221"/>
      <c r="BC214" s="221"/>
      <c r="BD214" s="238"/>
      <c r="BE214" s="237"/>
      <c r="BF214" s="237"/>
      <c r="BG214" s="237"/>
      <c r="BH214" s="237"/>
      <c r="BI214" s="237"/>
      <c r="BJ214" s="237"/>
      <c r="BK214" s="237"/>
      <c r="BL214" s="237"/>
      <c r="BM214" s="237"/>
      <c r="BN214" s="237"/>
      <c r="BO214" s="237"/>
      <c r="BP214" s="237"/>
      <c r="BQ214" s="237"/>
      <c r="BR214" s="237"/>
      <c r="BS214" s="237"/>
    </row>
    <row r="215" spans="1:71" ht="15.75" customHeight="1" x14ac:dyDescent="0.2">
      <c r="A215" s="99"/>
      <c r="B215" s="5">
        <f>IF(C215&lt;&gt;"",COUNTA($C$7:C215),"")</f>
        <v>140</v>
      </c>
      <c r="C215" s="6">
        <f>$Y$12</f>
        <v>50</v>
      </c>
      <c r="D215" s="319"/>
      <c r="E215" s="319"/>
      <c r="F215" s="467"/>
      <c r="G215" s="467"/>
      <c r="H215" s="467"/>
      <c r="I215" s="467"/>
      <c r="J215" s="467"/>
      <c r="K215" s="467"/>
      <c r="L215" s="467"/>
      <c r="M215" s="467"/>
      <c r="N215" s="98"/>
      <c r="U215" s="231"/>
      <c r="W215" s="116"/>
      <c r="X215" s="208" t="s">
        <v>0</v>
      </c>
      <c r="Y215" s="208"/>
      <c r="Z215" s="208"/>
      <c r="AA215" s="208"/>
      <c r="AB215" s="50"/>
      <c r="AC215" s="50"/>
      <c r="AD215" s="50"/>
      <c r="AE215" s="50"/>
      <c r="AF215" s="50"/>
      <c r="AG215" s="50"/>
      <c r="AH215" s="50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U215" s="118"/>
      <c r="AV215" s="237"/>
      <c r="AW215" s="51"/>
      <c r="AX215" s="52"/>
      <c r="AY215" s="50"/>
      <c r="AZ215" s="50"/>
      <c r="BA215" s="50"/>
      <c r="BB215" s="221"/>
      <c r="BC215" s="221"/>
      <c r="BD215" s="238"/>
      <c r="BE215" s="237"/>
      <c r="BF215" s="237"/>
      <c r="BG215" s="237"/>
      <c r="BH215" s="237"/>
      <c r="BI215" s="237"/>
      <c r="BJ215" s="237"/>
      <c r="BK215" s="237"/>
      <c r="BL215" s="237"/>
      <c r="BM215" s="237"/>
      <c r="BN215" s="237"/>
      <c r="BO215" s="237"/>
      <c r="BP215" s="237"/>
      <c r="BQ215" s="237"/>
      <c r="BR215" s="237"/>
      <c r="BS215" s="237"/>
    </row>
    <row r="216" spans="1:71" ht="15.75" customHeight="1" thickBot="1" x14ac:dyDescent="0.25">
      <c r="A216" s="99"/>
      <c r="B216" s="5" t="str">
        <f>IF(C216&lt;&gt;"",COUNTA($C$7:C216),"")</f>
        <v/>
      </c>
      <c r="C216" s="9"/>
      <c r="D216" s="9"/>
      <c r="E216" s="9"/>
      <c r="F216" s="467"/>
      <c r="G216" s="467"/>
      <c r="H216" s="467"/>
      <c r="I216" s="467"/>
      <c r="J216" s="467"/>
      <c r="K216" s="467"/>
      <c r="L216" s="467"/>
      <c r="M216" s="467"/>
      <c r="N216" s="98"/>
      <c r="O216" s="113"/>
      <c r="P216" s="114"/>
      <c r="Q216" s="114"/>
      <c r="R216" s="114"/>
      <c r="S216" s="114"/>
      <c r="T216" s="114"/>
      <c r="U216" s="261"/>
      <c r="V216" s="114"/>
      <c r="W216" s="114"/>
      <c r="X216" s="251"/>
      <c r="Y216" s="251"/>
      <c r="Z216" s="251"/>
      <c r="AA216" s="251"/>
      <c r="AB216" s="93"/>
      <c r="AC216" s="94"/>
      <c r="AD216" s="252"/>
      <c r="AE216" s="252"/>
      <c r="AF216" s="252"/>
      <c r="AG216" s="94"/>
      <c r="AH216" s="94"/>
      <c r="AI216" s="251"/>
      <c r="AJ216" s="251"/>
      <c r="AK216" s="251"/>
      <c r="AL216" s="251"/>
      <c r="AM216" s="251"/>
      <c r="AN216" s="251"/>
      <c r="AO216" s="251"/>
      <c r="AP216" s="251"/>
      <c r="AQ216" s="251"/>
      <c r="AR216" s="251"/>
      <c r="AS216" s="114"/>
      <c r="AT216" s="114"/>
      <c r="AU216" s="157"/>
      <c r="AV216" s="253"/>
      <c r="AW216" s="91"/>
      <c r="AX216" s="92"/>
      <c r="AY216" s="254"/>
      <c r="AZ216" s="254"/>
      <c r="BA216" s="254"/>
      <c r="BB216" s="255"/>
      <c r="BC216" s="255"/>
      <c r="BD216" s="256"/>
      <c r="BE216" s="237"/>
      <c r="BF216" s="237"/>
      <c r="BG216" s="237"/>
      <c r="BH216" s="237"/>
      <c r="BI216" s="237"/>
      <c r="BJ216" s="237"/>
      <c r="BK216" s="237"/>
      <c r="BL216" s="237"/>
      <c r="BM216" s="237"/>
      <c r="BN216" s="237"/>
      <c r="BO216" s="237"/>
      <c r="BP216" s="237"/>
      <c r="BQ216" s="237"/>
      <c r="BR216" s="237"/>
      <c r="BS216" s="237"/>
    </row>
    <row r="217" spans="1:71" ht="15.75" customHeight="1" x14ac:dyDescent="0.2">
      <c r="A217" s="99"/>
      <c r="B217" s="5">
        <f>IF(C217&lt;&gt;"",COUNTA($C$7:C217),"")</f>
        <v>141</v>
      </c>
      <c r="C217" s="6">
        <f>$Y$10</f>
        <v>50</v>
      </c>
      <c r="D217" s="475">
        <f>$R$46%*(C217+C218)+$Z$10</f>
        <v>50</v>
      </c>
      <c r="E217" s="476">
        <f>$R$47%*(D217+D220)+$AA$12</f>
        <v>50</v>
      </c>
      <c r="F217" s="467"/>
      <c r="G217" s="467"/>
      <c r="H217" s="467"/>
      <c r="I217" s="467"/>
      <c r="J217" s="467"/>
      <c r="K217" s="467"/>
      <c r="L217" s="467"/>
      <c r="M217" s="467"/>
      <c r="N217" s="98"/>
      <c r="W217" s="116"/>
      <c r="X217" s="208"/>
      <c r="Y217" s="208"/>
      <c r="Z217" s="208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208"/>
      <c r="AM217" s="208"/>
      <c r="AN217" s="208"/>
      <c r="AO217" s="208"/>
      <c r="AP217" s="208"/>
      <c r="AQ217" s="208"/>
      <c r="AR217" s="208"/>
      <c r="AU217" s="118"/>
      <c r="AW217" s="51"/>
      <c r="AX217" s="52"/>
      <c r="AY217" s="50"/>
      <c r="AZ217" s="50"/>
      <c r="BA217" s="50"/>
      <c r="BB217" s="221"/>
      <c r="BC217" s="221"/>
      <c r="BD217" s="116"/>
    </row>
    <row r="218" spans="1:71" ht="15.75" customHeight="1" x14ac:dyDescent="0.2">
      <c r="A218" s="99"/>
      <c r="B218" s="5">
        <f>IF(C218&lt;&gt;"",COUNTA($C$7:C218),"")</f>
        <v>142</v>
      </c>
      <c r="C218" s="6">
        <f>$Y$12</f>
        <v>50</v>
      </c>
      <c r="D218" s="319"/>
      <c r="E218" s="467"/>
      <c r="F218" s="467"/>
      <c r="G218" s="467"/>
      <c r="H218" s="467"/>
      <c r="I218" s="467"/>
      <c r="J218" s="467"/>
      <c r="K218" s="467"/>
      <c r="L218" s="467"/>
      <c r="M218" s="467"/>
      <c r="N218" s="98"/>
      <c r="W218" s="116"/>
      <c r="X218" s="208"/>
      <c r="Y218" s="208"/>
      <c r="Z218" s="208"/>
      <c r="AA218" s="208"/>
      <c r="AB218" s="49"/>
      <c r="AC218" s="50"/>
      <c r="AD218" s="250"/>
      <c r="AE218" s="250"/>
      <c r="AF218" s="250"/>
      <c r="AG218" s="50"/>
      <c r="AH218" s="50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U218" s="118"/>
      <c r="AW218" s="50"/>
      <c r="AX218" s="50"/>
      <c r="AY218" s="50"/>
      <c r="AZ218" s="50"/>
      <c r="BA218" s="50"/>
      <c r="BB218" s="221"/>
      <c r="BC218" s="221"/>
      <c r="BD218" s="116"/>
    </row>
    <row r="219" spans="1:71" ht="15.75" customHeight="1" x14ac:dyDescent="0.2">
      <c r="A219" s="99"/>
      <c r="B219" s="5" t="str">
        <f>IF(C219&lt;&gt;"",COUNTA($C$7:C219),"")</f>
        <v/>
      </c>
      <c r="C219" s="9"/>
      <c r="D219" s="9"/>
      <c r="E219" s="467"/>
      <c r="F219" s="467"/>
      <c r="G219" s="467"/>
      <c r="H219" s="467"/>
      <c r="I219" s="467"/>
      <c r="J219" s="467"/>
      <c r="K219" s="467"/>
      <c r="L219" s="467"/>
      <c r="M219" s="467"/>
      <c r="N219" s="98"/>
      <c r="W219" s="116"/>
      <c r="X219" s="208"/>
      <c r="Y219" s="208"/>
      <c r="Z219" s="208"/>
      <c r="AA219" s="208"/>
      <c r="AB219" s="49"/>
      <c r="AC219" s="50"/>
      <c r="AD219" s="250"/>
      <c r="AE219" s="250"/>
      <c r="AF219" s="250"/>
      <c r="AG219" s="50"/>
      <c r="AH219" s="50"/>
      <c r="AI219" s="208"/>
      <c r="AJ219" s="208"/>
      <c r="AK219" s="208"/>
      <c r="AL219" s="208"/>
      <c r="AM219" s="208"/>
      <c r="AN219" s="208"/>
      <c r="AO219" s="208"/>
      <c r="AP219" s="208"/>
      <c r="AQ219" s="208"/>
      <c r="AR219" s="208"/>
      <c r="AW219" s="208"/>
      <c r="AX219" s="208"/>
      <c r="AY219" s="208"/>
      <c r="AZ219" s="208"/>
      <c r="BA219" s="208"/>
      <c r="BB219" s="116"/>
      <c r="BC219" s="116"/>
      <c r="BD219" s="116"/>
    </row>
    <row r="220" spans="1:71" ht="15.75" customHeight="1" x14ac:dyDescent="0.2">
      <c r="A220" s="99"/>
      <c r="B220" s="5">
        <f>IF(C220&lt;&gt;"",COUNTA($C$7:C220),"")</f>
        <v>143</v>
      </c>
      <c r="C220" s="6">
        <f>$Y$10</f>
        <v>50</v>
      </c>
      <c r="D220" s="475">
        <f>$R$46%*(C220+C221)+$Z$12</f>
        <v>50</v>
      </c>
      <c r="E220" s="467"/>
      <c r="F220" s="467"/>
      <c r="G220" s="467"/>
      <c r="H220" s="467"/>
      <c r="I220" s="467"/>
      <c r="J220" s="467"/>
      <c r="K220" s="467"/>
      <c r="L220" s="467"/>
      <c r="M220" s="467"/>
      <c r="N220" s="98"/>
      <c r="W220" s="116"/>
      <c r="X220" s="208"/>
      <c r="Y220" s="208"/>
      <c r="Z220" s="208"/>
      <c r="AA220" s="208"/>
      <c r="AB220" s="50"/>
      <c r="AC220" s="50"/>
      <c r="AD220" s="50"/>
      <c r="AE220" s="50"/>
      <c r="AF220" s="50"/>
      <c r="AG220" s="50"/>
      <c r="AH220" s="50"/>
      <c r="AI220" s="208"/>
      <c r="AJ220" s="208"/>
      <c r="AK220" s="208"/>
      <c r="AL220" s="208"/>
      <c r="AM220" s="208"/>
      <c r="AN220" s="208"/>
      <c r="AO220" s="208"/>
      <c r="AP220" s="208"/>
      <c r="AQ220" s="208"/>
      <c r="AR220" s="208"/>
      <c r="AW220" s="110"/>
      <c r="AX220" s="110"/>
      <c r="AY220" s="110"/>
      <c r="AZ220" s="110"/>
      <c r="BA220" s="110"/>
    </row>
    <row r="221" spans="1:71" ht="15.75" customHeight="1" x14ac:dyDescent="0.2">
      <c r="A221" s="99"/>
      <c r="B221" s="5">
        <f>IF(C221&lt;&gt;"",COUNTA($C$7:C221),"")</f>
        <v>144</v>
      </c>
      <c r="C221" s="6">
        <f>$Y$12</f>
        <v>50</v>
      </c>
      <c r="D221" s="319"/>
      <c r="E221" s="319"/>
      <c r="F221" s="319"/>
      <c r="G221" s="319"/>
      <c r="H221" s="467"/>
      <c r="I221" s="467"/>
      <c r="J221" s="467"/>
      <c r="K221" s="467"/>
      <c r="L221" s="467"/>
      <c r="M221" s="467"/>
      <c r="N221" s="98"/>
      <c r="W221" s="116"/>
      <c r="X221" s="208"/>
      <c r="Y221" s="208"/>
      <c r="Z221" s="208"/>
      <c r="AA221" s="208"/>
      <c r="AB221" s="50"/>
      <c r="AC221" s="50"/>
      <c r="AD221" s="50"/>
      <c r="AE221" s="50"/>
      <c r="AF221" s="50"/>
      <c r="AG221" s="50"/>
      <c r="AH221" s="50"/>
      <c r="AI221" s="208"/>
      <c r="AJ221" s="208"/>
      <c r="AK221" s="208"/>
      <c r="AL221" s="208"/>
      <c r="AM221" s="208"/>
      <c r="AN221" s="208"/>
      <c r="AO221" s="208"/>
      <c r="AP221" s="208"/>
      <c r="AQ221" s="208"/>
      <c r="AR221" s="208"/>
    </row>
    <row r="222" spans="1:71" ht="15.75" customHeight="1" x14ac:dyDescent="0.2">
      <c r="A222" s="99"/>
      <c r="B222" s="5" t="str">
        <f>IF(C222&lt;&gt;"",COUNTA($C$7:C222),"")</f>
        <v/>
      </c>
      <c r="C222" s="9"/>
      <c r="D222" s="9"/>
      <c r="E222" s="9"/>
      <c r="F222" s="9"/>
      <c r="G222" s="9"/>
      <c r="H222" s="467"/>
      <c r="I222" s="467"/>
      <c r="J222" s="467"/>
      <c r="K222" s="467"/>
      <c r="L222" s="467"/>
      <c r="M222" s="467"/>
      <c r="N222" s="98"/>
      <c r="W222" s="116"/>
      <c r="X222" s="208"/>
      <c r="Y222" s="208"/>
      <c r="Z222" s="208"/>
      <c r="AA222" s="208"/>
      <c r="AB222" s="50"/>
      <c r="AC222" s="50"/>
      <c r="AD222" s="50"/>
      <c r="AE222" s="50"/>
      <c r="AF222" s="50"/>
      <c r="AG222" s="50"/>
      <c r="AH222" s="50"/>
      <c r="AI222" s="208"/>
      <c r="AJ222" s="208"/>
      <c r="AK222" s="208"/>
      <c r="AL222" s="208"/>
      <c r="AM222" s="208"/>
      <c r="AN222" s="208"/>
      <c r="AO222" s="208"/>
      <c r="AP222" s="208"/>
      <c r="AQ222" s="208"/>
      <c r="AR222" s="208"/>
    </row>
    <row r="223" spans="1:71" ht="15.75" customHeight="1" x14ac:dyDescent="0.2">
      <c r="A223" s="99"/>
      <c r="B223" s="5">
        <f>IF(C223&lt;&gt;"",COUNTA($C$7:C223),"")</f>
        <v>145</v>
      </c>
      <c r="C223" s="6">
        <f>$Y$10</f>
        <v>50</v>
      </c>
      <c r="D223" s="475">
        <f>$R$46%*(C223+C224)+$Z$10</f>
        <v>50</v>
      </c>
      <c r="E223" s="476">
        <f>$R$47%*(D223+D226)+$AA$10</f>
        <v>50</v>
      </c>
      <c r="F223" s="477">
        <f>$R$48%*(E223+E229)+$AB$10</f>
        <v>50</v>
      </c>
      <c r="G223" s="513">
        <f>$R$49%*(F223+F235)+$AC$12</f>
        <v>50</v>
      </c>
      <c r="H223" s="467"/>
      <c r="I223" s="467"/>
      <c r="J223" s="467"/>
      <c r="K223" s="467"/>
      <c r="L223" s="467"/>
      <c r="M223" s="467"/>
      <c r="N223" s="98"/>
      <c r="W223" s="116"/>
      <c r="X223" s="208"/>
      <c r="Y223" s="208"/>
      <c r="Z223" s="208"/>
      <c r="AA223" s="208"/>
      <c r="AB223" s="50"/>
      <c r="AC223" s="50"/>
      <c r="AD223" s="246"/>
      <c r="AE223" s="246"/>
      <c r="AF223" s="50"/>
      <c r="AG223" s="50"/>
      <c r="AH223" s="50"/>
      <c r="AI223" s="208"/>
      <c r="AJ223" s="208"/>
      <c r="AK223" s="208"/>
      <c r="AL223" s="208"/>
      <c r="AM223" s="208"/>
      <c r="AN223" s="208"/>
      <c r="AO223" s="208"/>
      <c r="AP223" s="208"/>
      <c r="AQ223" s="208"/>
      <c r="AR223" s="208"/>
    </row>
    <row r="224" spans="1:71" ht="15.75" customHeight="1" x14ac:dyDescent="0.2">
      <c r="A224" s="99"/>
      <c r="B224" s="5">
        <f>IF(C224&lt;&gt;"",COUNTA($C$7:C224),"")</f>
        <v>146</v>
      </c>
      <c r="C224" s="6">
        <f>$Y$12</f>
        <v>50</v>
      </c>
      <c r="D224" s="319"/>
      <c r="E224" s="467"/>
      <c r="F224" s="467"/>
      <c r="G224" s="467"/>
      <c r="H224" s="467"/>
      <c r="I224" s="467"/>
      <c r="J224" s="467"/>
      <c r="K224" s="467"/>
      <c r="L224" s="467"/>
      <c r="M224" s="467"/>
      <c r="N224" s="98"/>
      <c r="W224" s="116"/>
      <c r="X224" s="208"/>
      <c r="Y224" s="208"/>
      <c r="Z224" s="208"/>
      <c r="AA224" s="208"/>
      <c r="AB224" s="50"/>
      <c r="AC224" s="50"/>
      <c r="AD224" s="50"/>
      <c r="AE224" s="50"/>
      <c r="AF224" s="50"/>
      <c r="AG224" s="50"/>
      <c r="AH224" s="50"/>
      <c r="AI224" s="208"/>
      <c r="AJ224" s="208"/>
      <c r="AK224" s="208"/>
      <c r="AL224" s="208"/>
      <c r="AM224" s="208"/>
      <c r="AN224" s="208"/>
      <c r="AO224" s="208"/>
      <c r="AP224" s="208"/>
      <c r="AQ224" s="208"/>
      <c r="AR224" s="208"/>
    </row>
    <row r="225" spans="1:44" ht="15.75" customHeight="1" x14ac:dyDescent="0.2">
      <c r="A225" s="99"/>
      <c r="B225" s="5" t="str">
        <f>IF(C225&lt;&gt;"",COUNTA($C$7:C225),"")</f>
        <v/>
      </c>
      <c r="C225" s="9"/>
      <c r="D225" s="9"/>
      <c r="E225" s="467"/>
      <c r="F225" s="467"/>
      <c r="G225" s="467"/>
      <c r="H225" s="467"/>
      <c r="I225" s="467"/>
      <c r="J225" s="467"/>
      <c r="K225" s="467"/>
      <c r="L225" s="467"/>
      <c r="M225" s="467"/>
      <c r="N225" s="98"/>
      <c r="W225" s="116"/>
      <c r="X225" s="208"/>
      <c r="Y225" s="208"/>
      <c r="Z225" s="208"/>
      <c r="AA225" s="208"/>
      <c r="AB225" s="50"/>
      <c r="AC225" s="50"/>
      <c r="AD225" s="50"/>
      <c r="AE225" s="50"/>
      <c r="AF225" s="50"/>
      <c r="AG225" s="50"/>
      <c r="AH225" s="50"/>
      <c r="AI225" s="208"/>
      <c r="AJ225" s="208"/>
      <c r="AK225" s="208"/>
      <c r="AL225" s="208"/>
      <c r="AM225" s="208"/>
      <c r="AN225" s="208"/>
      <c r="AO225" s="208"/>
      <c r="AP225" s="208"/>
      <c r="AQ225" s="208"/>
      <c r="AR225" s="208"/>
    </row>
    <row r="226" spans="1:44" ht="15.75" customHeight="1" x14ac:dyDescent="0.2">
      <c r="A226" s="99"/>
      <c r="B226" s="5">
        <f>IF(C226&lt;&gt;"",COUNTA($C$7:C226),"")</f>
        <v>147</v>
      </c>
      <c r="C226" s="6">
        <f>$Y$10</f>
        <v>50</v>
      </c>
      <c r="D226" s="475">
        <f>$R$46%*(C226+C227)+$Z$12</f>
        <v>50</v>
      </c>
      <c r="E226" s="467"/>
      <c r="F226" s="467"/>
      <c r="G226" s="467"/>
      <c r="H226" s="467"/>
      <c r="I226" s="467"/>
      <c r="J226" s="467"/>
      <c r="K226" s="467"/>
      <c r="L226" s="467"/>
      <c r="M226" s="467"/>
      <c r="N226" s="98"/>
      <c r="Q226" s="221"/>
      <c r="R226" s="221"/>
      <c r="S226" s="221"/>
      <c r="T226" s="221"/>
      <c r="W226" s="116"/>
      <c r="X226" s="208"/>
      <c r="Y226" s="208"/>
      <c r="Z226" s="208"/>
      <c r="AA226" s="208"/>
      <c r="AB226" s="50"/>
      <c r="AC226" s="50"/>
      <c r="AD226" s="50"/>
      <c r="AE226" s="50"/>
      <c r="AF226" s="50"/>
      <c r="AG226" s="50"/>
      <c r="AH226" s="50"/>
      <c r="AI226" s="208"/>
      <c r="AJ226" s="208"/>
      <c r="AK226" s="208"/>
      <c r="AL226" s="208"/>
      <c r="AM226" s="208"/>
      <c r="AN226" s="208"/>
      <c r="AO226" s="208"/>
      <c r="AP226" s="208"/>
      <c r="AQ226" s="208"/>
      <c r="AR226" s="208"/>
    </row>
    <row r="227" spans="1:44" ht="15.75" customHeight="1" x14ac:dyDescent="0.2">
      <c r="A227" s="99"/>
      <c r="B227" s="5">
        <f>IF(C227&lt;&gt;"",COUNTA($C$7:C227),"")</f>
        <v>148</v>
      </c>
      <c r="C227" s="6">
        <f>$Y$12</f>
        <v>50</v>
      </c>
      <c r="D227" s="319"/>
      <c r="E227" s="319"/>
      <c r="F227" s="467"/>
      <c r="G227" s="467"/>
      <c r="H227" s="467"/>
      <c r="I227" s="467"/>
      <c r="J227" s="467"/>
      <c r="K227" s="467"/>
      <c r="L227" s="467"/>
      <c r="M227" s="467"/>
      <c r="N227" s="98"/>
      <c r="Q227" s="221"/>
      <c r="R227" s="221"/>
      <c r="S227" s="221"/>
      <c r="T227" s="221"/>
      <c r="W227" s="116"/>
      <c r="X227" s="208"/>
      <c r="Y227" s="208"/>
      <c r="Z227" s="208"/>
      <c r="AA227" s="208"/>
      <c r="AB227" s="50"/>
      <c r="AC227" s="50"/>
      <c r="AD227" s="50"/>
      <c r="AE227" s="50"/>
      <c r="AF227" s="50"/>
      <c r="AG227" s="50"/>
      <c r="AH227" s="50"/>
      <c r="AI227" s="208"/>
      <c r="AJ227" s="208"/>
      <c r="AK227" s="208"/>
      <c r="AL227" s="208"/>
      <c r="AM227" s="208"/>
      <c r="AN227" s="208"/>
      <c r="AO227" s="208"/>
      <c r="AP227" s="208"/>
      <c r="AQ227" s="208"/>
      <c r="AR227" s="208"/>
    </row>
    <row r="228" spans="1:44" ht="15.75" customHeight="1" x14ac:dyDescent="0.2">
      <c r="A228" s="99"/>
      <c r="B228" s="5" t="str">
        <f>IF(C228&lt;&gt;"",COUNTA($C$7:C228),"")</f>
        <v/>
      </c>
      <c r="C228" s="9"/>
      <c r="D228" s="9"/>
      <c r="E228" s="9"/>
      <c r="F228" s="467"/>
      <c r="G228" s="467"/>
      <c r="H228" s="467"/>
      <c r="I228" s="467"/>
      <c r="J228" s="467"/>
      <c r="K228" s="467"/>
      <c r="L228" s="467"/>
      <c r="M228" s="467"/>
      <c r="N228" s="98"/>
      <c r="P228" s="221"/>
      <c r="Q228" s="221"/>
      <c r="R228" s="221"/>
      <c r="S228" s="221"/>
      <c r="T228" s="221"/>
      <c r="U228" s="221"/>
      <c r="V228" s="221"/>
      <c r="W228" s="116"/>
      <c r="X228" s="208"/>
      <c r="Y228" s="208"/>
      <c r="Z228" s="208"/>
      <c r="AA228" s="208"/>
      <c r="AB228" s="49"/>
      <c r="AC228" s="50"/>
      <c r="AD228" s="250"/>
      <c r="AE228" s="250"/>
      <c r="AF228" s="250"/>
      <c r="AG228" s="50"/>
      <c r="AH228" s="50"/>
      <c r="AI228" s="208"/>
      <c r="AJ228" s="208"/>
      <c r="AK228" s="208"/>
      <c r="AL228" s="208"/>
      <c r="AM228" s="208"/>
      <c r="AN228" s="208"/>
      <c r="AO228" s="208"/>
      <c r="AP228" s="208"/>
      <c r="AQ228" s="208"/>
      <c r="AR228" s="208"/>
    </row>
    <row r="229" spans="1:44" ht="15.75" customHeight="1" x14ac:dyDescent="0.2">
      <c r="A229" s="99"/>
      <c r="B229" s="5">
        <f>IF(C229&lt;&gt;"",COUNTA($C$7:C229),"")</f>
        <v>149</v>
      </c>
      <c r="C229" s="6">
        <f>$Y$10</f>
        <v>50</v>
      </c>
      <c r="D229" s="475">
        <f>$R$46%*(C229+C230)+$Z$10</f>
        <v>50</v>
      </c>
      <c r="E229" s="476">
        <f>$R$47%*(D229+D232)+$AA$12</f>
        <v>50</v>
      </c>
      <c r="F229" s="467"/>
      <c r="G229" s="467"/>
      <c r="H229" s="467"/>
      <c r="I229" s="467"/>
      <c r="J229" s="467"/>
      <c r="K229" s="467"/>
      <c r="L229" s="467"/>
      <c r="M229" s="467"/>
      <c r="N229" s="98"/>
      <c r="P229" s="221"/>
      <c r="U229" s="221"/>
      <c r="V229" s="221"/>
      <c r="W229" s="116"/>
      <c r="X229" s="208"/>
      <c r="Y229" s="208"/>
      <c r="Z229" s="208"/>
      <c r="AA229" s="208"/>
      <c r="AB229" s="49"/>
      <c r="AC229" s="50"/>
      <c r="AD229" s="250"/>
      <c r="AE229" s="250"/>
      <c r="AF229" s="250"/>
      <c r="AG229" s="50"/>
      <c r="AH229" s="50"/>
      <c r="AI229" s="208"/>
      <c r="AJ229" s="208"/>
      <c r="AK229" s="208"/>
      <c r="AL229" s="208"/>
      <c r="AM229" s="208"/>
      <c r="AN229" s="208"/>
      <c r="AO229" s="208"/>
      <c r="AP229" s="208"/>
      <c r="AQ229" s="208"/>
      <c r="AR229" s="208"/>
    </row>
    <row r="230" spans="1:44" ht="15.75" customHeight="1" x14ac:dyDescent="0.2">
      <c r="A230" s="99"/>
      <c r="B230" s="5">
        <f>IF(C230&lt;&gt;"",COUNTA($C$7:C230),"")</f>
        <v>150</v>
      </c>
      <c r="C230" s="6">
        <f>$Y$12</f>
        <v>50</v>
      </c>
      <c r="D230" s="319"/>
      <c r="E230" s="467"/>
      <c r="F230" s="467"/>
      <c r="G230" s="467"/>
      <c r="H230" s="467"/>
      <c r="I230" s="467"/>
      <c r="J230" s="467"/>
      <c r="K230" s="467"/>
      <c r="L230" s="467"/>
      <c r="M230" s="467"/>
      <c r="N230" s="98"/>
      <c r="P230" s="221"/>
      <c r="U230" s="221"/>
      <c r="V230" s="221"/>
      <c r="W230" s="116"/>
      <c r="X230" s="208"/>
      <c r="Y230" s="208"/>
      <c r="Z230" s="208"/>
      <c r="AA230" s="208"/>
      <c r="AB230" s="49"/>
      <c r="AC230" s="50"/>
      <c r="AD230" s="250"/>
      <c r="AE230" s="250"/>
      <c r="AF230" s="250"/>
      <c r="AG230" s="50"/>
      <c r="AH230" s="50"/>
      <c r="AI230" s="208"/>
      <c r="AJ230" s="208"/>
      <c r="AK230" s="208"/>
      <c r="AL230" s="208"/>
      <c r="AM230" s="208"/>
      <c r="AN230" s="208"/>
      <c r="AO230" s="208"/>
      <c r="AP230" s="208"/>
      <c r="AQ230" s="208"/>
      <c r="AR230" s="208"/>
    </row>
    <row r="231" spans="1:44" ht="18.75" customHeight="1" x14ac:dyDescent="0.2">
      <c r="A231" s="99"/>
      <c r="B231" s="5" t="str">
        <f>IF(C231&lt;&gt;"",COUNTA($C$7:C231),"")</f>
        <v/>
      </c>
      <c r="C231" s="9"/>
      <c r="D231" s="9"/>
      <c r="E231" s="467"/>
      <c r="F231" s="467"/>
      <c r="G231" s="467"/>
      <c r="H231" s="467"/>
      <c r="I231" s="467"/>
      <c r="J231" s="467"/>
      <c r="K231" s="467"/>
      <c r="L231" s="467"/>
      <c r="M231" s="467"/>
      <c r="N231" s="98"/>
      <c r="V231" s="221"/>
      <c r="W231" s="116"/>
      <c r="X231" s="208"/>
      <c r="Y231" s="208"/>
      <c r="Z231" s="208"/>
      <c r="AA231" s="208"/>
      <c r="AB231" s="49"/>
      <c r="AC231" s="50"/>
      <c r="AD231" s="250"/>
      <c r="AE231" s="250"/>
      <c r="AF231" s="250"/>
      <c r="AG231" s="50"/>
      <c r="AH231" s="50"/>
      <c r="AI231" s="208"/>
      <c r="AJ231" s="208"/>
      <c r="AK231" s="208"/>
      <c r="AL231" s="208"/>
      <c r="AM231" s="208"/>
      <c r="AN231" s="208"/>
      <c r="AO231" s="208"/>
      <c r="AP231" s="208"/>
      <c r="AQ231" s="208"/>
      <c r="AR231" s="208"/>
    </row>
    <row r="232" spans="1:44" ht="15.75" customHeight="1" x14ac:dyDescent="0.2">
      <c r="A232" s="99"/>
      <c r="B232" s="5">
        <f>IF(C232&lt;&gt;"",COUNTA($C$7:C232),"")</f>
        <v>151</v>
      </c>
      <c r="C232" s="6">
        <f>$Y$10</f>
        <v>50</v>
      </c>
      <c r="D232" s="475">
        <f>$R$46%*(C232+C233)+$Z$12</f>
        <v>50</v>
      </c>
      <c r="E232" s="467"/>
      <c r="F232" s="467"/>
      <c r="G232" s="467"/>
      <c r="H232" s="467"/>
      <c r="I232" s="467"/>
      <c r="J232" s="467"/>
      <c r="K232" s="467"/>
      <c r="L232" s="467"/>
      <c r="M232" s="467"/>
      <c r="N232" s="98"/>
      <c r="V232" s="221"/>
      <c r="W232" s="116"/>
      <c r="X232" s="208"/>
      <c r="Y232" s="208"/>
      <c r="Z232" s="208"/>
      <c r="AA232" s="208"/>
      <c r="AB232" s="49"/>
      <c r="AC232" s="50"/>
      <c r="AD232" s="250"/>
      <c r="AE232" s="250"/>
      <c r="AF232" s="250"/>
      <c r="AG232" s="50"/>
      <c r="AH232" s="50"/>
      <c r="AI232" s="208"/>
      <c r="AJ232" s="208"/>
      <c r="AK232" s="208"/>
      <c r="AL232" s="208"/>
      <c r="AM232" s="208"/>
      <c r="AN232" s="208"/>
      <c r="AO232" s="208"/>
      <c r="AP232" s="208"/>
      <c r="AQ232" s="208"/>
      <c r="AR232" s="208"/>
    </row>
    <row r="233" spans="1:44" ht="18.75" customHeight="1" x14ac:dyDescent="0.2">
      <c r="A233" s="99"/>
      <c r="B233" s="5">
        <f>IF(C233&lt;&gt;"",COUNTA($C$7:C233),"")</f>
        <v>152</v>
      </c>
      <c r="C233" s="6">
        <f>$Y$12</f>
        <v>50</v>
      </c>
      <c r="D233" s="319"/>
      <c r="E233" s="319"/>
      <c r="F233" s="319"/>
      <c r="G233" s="467"/>
      <c r="H233" s="467"/>
      <c r="I233" s="467"/>
      <c r="J233" s="467"/>
      <c r="K233" s="467"/>
      <c r="L233" s="467"/>
      <c r="M233" s="467"/>
      <c r="N233" s="98"/>
      <c r="V233" s="221"/>
      <c r="W233" s="116"/>
      <c r="X233" s="208"/>
      <c r="Y233" s="208"/>
      <c r="Z233" s="208"/>
      <c r="AA233" s="208"/>
      <c r="AB233" s="49"/>
      <c r="AC233" s="50"/>
      <c r="AD233" s="250"/>
      <c r="AE233" s="250"/>
      <c r="AF233" s="250"/>
      <c r="AG233" s="50"/>
      <c r="AH233" s="50"/>
      <c r="AI233" s="208"/>
      <c r="AJ233" s="208"/>
      <c r="AK233" s="208"/>
      <c r="AL233" s="208"/>
      <c r="AM233" s="208"/>
      <c r="AN233" s="208"/>
      <c r="AO233" s="208"/>
      <c r="AP233" s="208"/>
      <c r="AQ233" s="208"/>
      <c r="AR233" s="208"/>
    </row>
    <row r="234" spans="1:44" ht="15.75" customHeight="1" x14ac:dyDescent="0.2">
      <c r="A234" s="99"/>
      <c r="B234" s="5" t="str">
        <f>IF(C234&lt;&gt;"",COUNTA($C$7:C234),"")</f>
        <v/>
      </c>
      <c r="C234" s="9"/>
      <c r="D234" s="9"/>
      <c r="E234" s="9"/>
      <c r="F234" s="9"/>
      <c r="G234" s="467"/>
      <c r="H234" s="467"/>
      <c r="I234" s="467"/>
      <c r="J234" s="467"/>
      <c r="K234" s="467"/>
      <c r="L234" s="467"/>
      <c r="M234" s="467"/>
      <c r="N234" s="98"/>
      <c r="V234" s="221"/>
      <c r="W234" s="116"/>
      <c r="X234" s="208"/>
      <c r="Y234" s="208"/>
      <c r="Z234" s="208"/>
      <c r="AA234" s="208"/>
      <c r="AB234" s="51"/>
      <c r="AC234" s="52"/>
      <c r="AD234" s="250"/>
      <c r="AE234" s="250"/>
      <c r="AF234" s="250"/>
      <c r="AG234" s="50"/>
      <c r="AH234" s="50"/>
      <c r="AI234" s="208"/>
      <c r="AJ234" s="208"/>
      <c r="AK234" s="208"/>
      <c r="AL234" s="208"/>
      <c r="AM234" s="208"/>
      <c r="AN234" s="208"/>
      <c r="AO234" s="208"/>
      <c r="AP234" s="208"/>
      <c r="AQ234" s="208"/>
      <c r="AR234" s="208"/>
    </row>
    <row r="235" spans="1:44" ht="15.75" customHeight="1" x14ac:dyDescent="0.2">
      <c r="A235" s="99"/>
      <c r="B235" s="5">
        <f>IF(C235&lt;&gt;"",COUNTA($C$7:C235),"")</f>
        <v>153</v>
      </c>
      <c r="C235" s="6">
        <f>$Y$10</f>
        <v>50</v>
      </c>
      <c r="D235" s="475">
        <f>$R$46%*(C235+C236)+$Z$10</f>
        <v>50</v>
      </c>
      <c r="E235" s="476">
        <f>$R$47%*(D235+D238)+$AA$10</f>
        <v>50</v>
      </c>
      <c r="F235" s="477">
        <f>$R$48%*(E235+E241)+$AB$12</f>
        <v>50</v>
      </c>
      <c r="G235" s="467"/>
      <c r="H235" s="467"/>
      <c r="I235" s="467"/>
      <c r="J235" s="467"/>
      <c r="K235" s="467"/>
      <c r="L235" s="467"/>
      <c r="M235" s="467"/>
      <c r="N235" s="98"/>
      <c r="V235" s="221"/>
      <c r="W235" s="116"/>
      <c r="X235" s="208"/>
      <c r="Y235" s="208"/>
      <c r="Z235" s="208"/>
      <c r="AA235" s="208"/>
      <c r="AB235" s="51"/>
      <c r="AC235" s="52"/>
      <c r="AD235" s="250"/>
      <c r="AE235" s="250"/>
      <c r="AF235" s="250"/>
      <c r="AG235" s="50"/>
      <c r="AH235" s="50"/>
      <c r="AI235" s="208"/>
      <c r="AJ235" s="208"/>
      <c r="AK235" s="208"/>
      <c r="AL235" s="208"/>
      <c r="AM235" s="208"/>
      <c r="AN235" s="208"/>
      <c r="AO235" s="208"/>
      <c r="AP235" s="208"/>
      <c r="AQ235" s="208"/>
      <c r="AR235" s="208"/>
    </row>
    <row r="236" spans="1:44" ht="15.75" customHeight="1" x14ac:dyDescent="0.2">
      <c r="A236" s="99"/>
      <c r="B236" s="5">
        <f>IF(C236&lt;&gt;"",COUNTA($C$7:C236),"")</f>
        <v>154</v>
      </c>
      <c r="C236" s="6">
        <f>$Y$12</f>
        <v>50</v>
      </c>
      <c r="D236" s="319"/>
      <c r="E236" s="467"/>
      <c r="F236" s="467"/>
      <c r="G236" s="467"/>
      <c r="H236" s="467"/>
      <c r="I236" s="467"/>
      <c r="J236" s="467"/>
      <c r="K236" s="467"/>
      <c r="L236" s="467"/>
      <c r="M236" s="467"/>
      <c r="N236" s="98"/>
      <c r="V236" s="221"/>
      <c r="W236" s="116"/>
      <c r="X236" s="208"/>
      <c r="Y236" s="208"/>
      <c r="Z236" s="208"/>
      <c r="AA236" s="208"/>
      <c r="AB236" s="50"/>
      <c r="AC236" s="50"/>
      <c r="AD236" s="50"/>
      <c r="AE236" s="50"/>
      <c r="AF236" s="50"/>
      <c r="AG236" s="50"/>
      <c r="AH236" s="50"/>
      <c r="AI236" s="208"/>
      <c r="AJ236" s="208"/>
      <c r="AK236" s="208"/>
      <c r="AL236" s="208"/>
      <c r="AM236" s="208"/>
      <c r="AN236" s="208"/>
      <c r="AO236" s="208"/>
      <c r="AP236" s="208"/>
      <c r="AQ236" s="208"/>
      <c r="AR236" s="208"/>
    </row>
    <row r="237" spans="1:44" ht="15.75" customHeight="1" x14ac:dyDescent="0.2">
      <c r="A237" s="99"/>
      <c r="B237" s="5" t="str">
        <f>IF(C237&lt;&gt;"",COUNTA($C$7:C237),"")</f>
        <v/>
      </c>
      <c r="C237" s="9"/>
      <c r="D237" s="9"/>
      <c r="E237" s="467"/>
      <c r="F237" s="467"/>
      <c r="G237" s="467"/>
      <c r="H237" s="467"/>
      <c r="I237" s="467"/>
      <c r="J237" s="467"/>
      <c r="K237" s="467"/>
      <c r="L237" s="467"/>
      <c r="M237" s="467"/>
      <c r="N237" s="98"/>
      <c r="V237" s="221"/>
      <c r="W237" s="116"/>
      <c r="X237" s="208"/>
      <c r="Y237" s="208"/>
      <c r="Z237" s="208"/>
      <c r="AA237" s="208"/>
      <c r="AB237" s="50"/>
      <c r="AC237" s="50"/>
      <c r="AD237" s="49"/>
      <c r="AE237" s="49"/>
      <c r="AF237" s="49"/>
      <c r="AG237" s="48"/>
      <c r="AH237" s="50"/>
      <c r="AI237" s="208"/>
      <c r="AJ237" s="208"/>
      <c r="AK237" s="208"/>
      <c r="AL237" s="208"/>
      <c r="AM237" s="208"/>
      <c r="AN237" s="208"/>
      <c r="AO237" s="208"/>
      <c r="AP237" s="208"/>
      <c r="AQ237" s="208"/>
      <c r="AR237" s="208"/>
    </row>
    <row r="238" spans="1:44" ht="15.75" customHeight="1" x14ac:dyDescent="0.2">
      <c r="A238" s="99"/>
      <c r="B238" s="5">
        <f>IF(C238&lt;&gt;"",COUNTA($C$7:C238),"")</f>
        <v>155</v>
      </c>
      <c r="C238" s="6">
        <f>$Y$10</f>
        <v>50</v>
      </c>
      <c r="D238" s="475">
        <f>$R$46%*(C238+C239)+$Z$12</f>
        <v>50</v>
      </c>
      <c r="E238" s="467"/>
      <c r="F238" s="467"/>
      <c r="G238" s="467"/>
      <c r="H238" s="467"/>
      <c r="I238" s="467"/>
      <c r="J238" s="467"/>
      <c r="K238" s="467"/>
      <c r="L238" s="467"/>
      <c r="M238" s="467"/>
      <c r="N238" s="98"/>
      <c r="V238" s="221"/>
      <c r="W238" s="116"/>
      <c r="X238" s="208"/>
      <c r="Y238" s="208"/>
      <c r="Z238" s="208"/>
      <c r="AA238" s="208"/>
      <c r="AB238" s="49"/>
      <c r="AC238" s="50"/>
      <c r="AD238" s="257"/>
      <c r="AE238" s="250"/>
      <c r="AF238" s="250"/>
      <c r="AG238" s="50"/>
      <c r="AH238" s="250"/>
      <c r="AI238" s="208"/>
      <c r="AJ238" s="208"/>
      <c r="AK238" s="208"/>
      <c r="AL238" s="208"/>
      <c r="AM238" s="208"/>
      <c r="AN238" s="208"/>
      <c r="AO238" s="208"/>
      <c r="AP238" s="208"/>
      <c r="AQ238" s="208"/>
      <c r="AR238" s="208"/>
    </row>
    <row r="239" spans="1:44" ht="15.75" customHeight="1" x14ac:dyDescent="0.2">
      <c r="A239" s="99"/>
      <c r="B239" s="5">
        <f>IF(C239&lt;&gt;"",COUNTA($C$7:C239),"")</f>
        <v>156</v>
      </c>
      <c r="C239" s="6">
        <f>$Y$12</f>
        <v>50</v>
      </c>
      <c r="D239" s="319"/>
      <c r="E239" s="319"/>
      <c r="F239" s="467"/>
      <c r="G239" s="467"/>
      <c r="H239" s="467"/>
      <c r="I239" s="467"/>
      <c r="J239" s="467"/>
      <c r="K239" s="467"/>
      <c r="L239" s="467"/>
      <c r="M239" s="467"/>
      <c r="N239" s="98"/>
      <c r="V239" s="221"/>
      <c r="W239" s="116"/>
      <c r="X239" s="208"/>
      <c r="Y239" s="208"/>
      <c r="Z239" s="208"/>
      <c r="AA239" s="208"/>
      <c r="AB239" s="49"/>
      <c r="AC239" s="50"/>
      <c r="AD239" s="257"/>
      <c r="AE239" s="250"/>
      <c r="AF239" s="250"/>
      <c r="AG239" s="50"/>
      <c r="AH239" s="250"/>
      <c r="AI239" s="208"/>
      <c r="AJ239" s="208"/>
      <c r="AK239" s="208"/>
      <c r="AL239" s="208"/>
      <c r="AM239" s="208"/>
      <c r="AN239" s="208"/>
      <c r="AO239" s="208"/>
      <c r="AP239" s="208"/>
      <c r="AQ239" s="208"/>
      <c r="AR239" s="208"/>
    </row>
    <row r="240" spans="1:44" ht="15.75" customHeight="1" x14ac:dyDescent="0.2">
      <c r="A240" s="99"/>
      <c r="B240" s="5" t="str">
        <f>IF(C240&lt;&gt;"",COUNTA($C$7:C240),"")</f>
        <v/>
      </c>
      <c r="C240" s="9"/>
      <c r="D240" s="9"/>
      <c r="E240" s="9"/>
      <c r="F240" s="467"/>
      <c r="G240" s="467"/>
      <c r="H240" s="467"/>
      <c r="I240" s="467"/>
      <c r="J240" s="467"/>
      <c r="K240" s="467"/>
      <c r="L240" s="467"/>
      <c r="M240" s="467"/>
      <c r="N240" s="98"/>
      <c r="V240" s="221"/>
      <c r="W240" s="116"/>
      <c r="X240" s="208"/>
      <c r="Y240" s="208"/>
      <c r="Z240" s="208"/>
      <c r="AA240" s="208"/>
      <c r="AB240" s="49"/>
      <c r="AC240" s="50"/>
      <c r="AD240" s="257"/>
      <c r="AE240" s="250"/>
      <c r="AF240" s="250"/>
      <c r="AG240" s="50"/>
      <c r="AH240" s="250"/>
      <c r="AI240" s="208"/>
      <c r="AJ240" s="208"/>
      <c r="AK240" s="208"/>
      <c r="AL240" s="208"/>
      <c r="AM240" s="208"/>
      <c r="AN240" s="208"/>
      <c r="AO240" s="208"/>
      <c r="AP240" s="208"/>
      <c r="AQ240" s="208"/>
      <c r="AR240" s="208"/>
    </row>
    <row r="241" spans="1:44" ht="15.75" customHeight="1" x14ac:dyDescent="0.2">
      <c r="A241" s="99"/>
      <c r="B241" s="5">
        <f>IF(C241&lt;&gt;"",COUNTA($C$7:C241),"")</f>
        <v>157</v>
      </c>
      <c r="C241" s="6">
        <f>$Y$10</f>
        <v>50</v>
      </c>
      <c r="D241" s="475">
        <f>$R$46%*(C241+C242)+$Z$10</f>
        <v>50</v>
      </c>
      <c r="E241" s="476">
        <f>$R$47%*(D241+D244)+$AA$12</f>
        <v>50</v>
      </c>
      <c r="F241" s="467"/>
      <c r="G241" s="467"/>
      <c r="H241" s="467"/>
      <c r="I241" s="467"/>
      <c r="J241" s="467"/>
      <c r="K241" s="467"/>
      <c r="L241" s="467"/>
      <c r="M241" s="467"/>
      <c r="N241" s="98"/>
      <c r="V241" s="221"/>
      <c r="W241" s="116"/>
      <c r="X241" s="208"/>
      <c r="Y241" s="208"/>
      <c r="Z241" s="208"/>
      <c r="AA241" s="208"/>
      <c r="AB241" s="49"/>
      <c r="AC241" s="50"/>
      <c r="AD241" s="257"/>
      <c r="AE241" s="250"/>
      <c r="AF241" s="250"/>
      <c r="AG241" s="50"/>
      <c r="AH241" s="250"/>
      <c r="AI241" s="208"/>
      <c r="AJ241" s="208"/>
      <c r="AK241" s="208"/>
      <c r="AL241" s="208"/>
      <c r="AM241" s="208"/>
      <c r="AN241" s="208"/>
      <c r="AO241" s="208"/>
      <c r="AP241" s="208"/>
      <c r="AQ241" s="208"/>
      <c r="AR241" s="208"/>
    </row>
    <row r="242" spans="1:44" ht="15.75" customHeight="1" x14ac:dyDescent="0.2">
      <c r="A242" s="99"/>
      <c r="B242" s="5">
        <f>IF(C242&lt;&gt;"",COUNTA($C$7:C242),"")</f>
        <v>158</v>
      </c>
      <c r="C242" s="6">
        <f>$Y$12</f>
        <v>50</v>
      </c>
      <c r="D242" s="319"/>
      <c r="E242" s="467"/>
      <c r="F242" s="467"/>
      <c r="G242" s="467"/>
      <c r="H242" s="467"/>
      <c r="I242" s="467"/>
      <c r="J242" s="467"/>
      <c r="K242" s="467"/>
      <c r="L242" s="467"/>
      <c r="M242" s="467"/>
      <c r="N242" s="98"/>
      <c r="V242" s="221"/>
      <c r="W242" s="116"/>
      <c r="X242" s="208"/>
      <c r="Y242" s="208"/>
      <c r="Z242" s="208"/>
      <c r="AA242" s="208"/>
      <c r="AB242" s="49"/>
      <c r="AC242" s="50"/>
      <c r="AD242" s="250"/>
      <c r="AE242" s="250"/>
      <c r="AF242" s="250"/>
      <c r="AG242" s="50"/>
      <c r="AH242" s="50"/>
      <c r="AI242" s="208"/>
      <c r="AJ242" s="208"/>
      <c r="AK242" s="208"/>
      <c r="AL242" s="208"/>
      <c r="AM242" s="208"/>
      <c r="AN242" s="208"/>
      <c r="AO242" s="208"/>
      <c r="AP242" s="208"/>
      <c r="AQ242" s="208"/>
      <c r="AR242" s="208"/>
    </row>
    <row r="243" spans="1:44" ht="15.75" customHeight="1" x14ac:dyDescent="0.2">
      <c r="A243" s="99"/>
      <c r="B243" s="5" t="str">
        <f>IF(C243&lt;&gt;"",COUNTA($C$7:C243),"")</f>
        <v/>
      </c>
      <c r="C243" s="9"/>
      <c r="D243" s="9"/>
      <c r="E243" s="467"/>
      <c r="F243" s="467"/>
      <c r="G243" s="467"/>
      <c r="H243" s="467"/>
      <c r="I243" s="467"/>
      <c r="J243" s="467"/>
      <c r="K243" s="467"/>
      <c r="L243" s="467"/>
      <c r="M243" s="467"/>
      <c r="N243" s="98"/>
      <c r="V243" s="221"/>
      <c r="W243" s="116"/>
      <c r="X243" s="208"/>
      <c r="Y243" s="208"/>
      <c r="Z243" s="208"/>
      <c r="AA243" s="208"/>
      <c r="AB243" s="49"/>
      <c r="AC243" s="50"/>
      <c r="AD243" s="257"/>
      <c r="AE243" s="250"/>
      <c r="AF243" s="250"/>
      <c r="AG243" s="50"/>
      <c r="AH243" s="50"/>
      <c r="AI243" s="208"/>
      <c r="AJ243" s="208"/>
      <c r="AK243" s="208"/>
      <c r="AL243" s="208"/>
      <c r="AM243" s="208"/>
      <c r="AN243" s="208"/>
      <c r="AO243" s="208"/>
      <c r="AP243" s="208"/>
      <c r="AQ243" s="208"/>
      <c r="AR243" s="208"/>
    </row>
    <row r="244" spans="1:44" ht="15.75" customHeight="1" x14ac:dyDescent="0.2">
      <c r="A244" s="99"/>
      <c r="B244" s="5">
        <f>IF(C244&lt;&gt;"",COUNTA($C$7:C244),"")</f>
        <v>159</v>
      </c>
      <c r="C244" s="6">
        <f>$Y$10</f>
        <v>50</v>
      </c>
      <c r="D244" s="475">
        <f>$R$46%*(C244+C245)+$Z$12</f>
        <v>50</v>
      </c>
      <c r="E244" s="467"/>
      <c r="F244" s="467"/>
      <c r="G244" s="467"/>
      <c r="H244" s="467"/>
      <c r="I244" s="467"/>
      <c r="J244" s="467"/>
      <c r="K244" s="467"/>
      <c r="L244" s="467"/>
      <c r="M244" s="467"/>
      <c r="N244" s="98"/>
      <c r="V244" s="221"/>
      <c r="W244" s="116"/>
      <c r="X244" s="208"/>
      <c r="Y244" s="208"/>
      <c r="Z244" s="208"/>
      <c r="AA244" s="208"/>
      <c r="AB244" s="49"/>
      <c r="AC244" s="50"/>
      <c r="AD244" s="257"/>
      <c r="AE244" s="250"/>
      <c r="AF244" s="250"/>
      <c r="AG244" s="50"/>
      <c r="AH244" s="50"/>
      <c r="AI244" s="208"/>
      <c r="AJ244" s="208"/>
      <c r="AK244" s="208"/>
      <c r="AL244" s="208"/>
      <c r="AM244" s="208"/>
      <c r="AN244" s="208"/>
      <c r="AO244" s="208"/>
      <c r="AP244" s="208"/>
      <c r="AQ244" s="208"/>
      <c r="AR244" s="208"/>
    </row>
    <row r="245" spans="1:44" ht="15.75" customHeight="1" x14ac:dyDescent="0.2">
      <c r="A245" s="99"/>
      <c r="B245" s="5">
        <f>IF(C245&lt;&gt;"",COUNTA($C$7:C245),"")</f>
        <v>160</v>
      </c>
      <c r="C245" s="6">
        <f>$Y$12</f>
        <v>50</v>
      </c>
      <c r="D245" s="319"/>
      <c r="E245" s="319"/>
      <c r="F245" s="319"/>
      <c r="G245" s="319"/>
      <c r="H245" s="319"/>
      <c r="I245" s="467"/>
      <c r="J245" s="467"/>
      <c r="K245" s="467"/>
      <c r="L245" s="467"/>
      <c r="M245" s="467"/>
      <c r="N245" s="98"/>
      <c r="Q245" s="54"/>
      <c r="R245" s="54"/>
      <c r="S245" s="54"/>
      <c r="T245" s="54"/>
      <c r="V245" s="221"/>
      <c r="W245" s="116"/>
      <c r="X245" s="208"/>
      <c r="Y245" s="208"/>
      <c r="Z245" s="208"/>
      <c r="AA245" s="208"/>
      <c r="AB245" s="49"/>
      <c r="AC245" s="50"/>
      <c r="AD245" s="250"/>
      <c r="AE245" s="250"/>
      <c r="AF245" s="250"/>
      <c r="AG245" s="50"/>
      <c r="AH245" s="50"/>
      <c r="AI245" s="208"/>
      <c r="AJ245" s="208"/>
      <c r="AK245" s="208"/>
      <c r="AL245" s="208"/>
      <c r="AM245" s="208"/>
      <c r="AN245" s="208"/>
      <c r="AO245" s="208"/>
      <c r="AP245" s="208"/>
      <c r="AQ245" s="208"/>
      <c r="AR245" s="208"/>
    </row>
    <row r="246" spans="1:44" ht="15.75" customHeight="1" x14ac:dyDescent="0.2">
      <c r="A246" s="99"/>
      <c r="B246" s="5" t="str">
        <f>IF(C246&lt;&gt;"",COUNTA($C$7:C246),"")</f>
        <v/>
      </c>
      <c r="C246" s="9"/>
      <c r="D246" s="9"/>
      <c r="E246" s="9"/>
      <c r="F246" s="9"/>
      <c r="G246" s="9"/>
      <c r="H246" s="9"/>
      <c r="I246" s="467"/>
      <c r="J246" s="467"/>
      <c r="K246" s="467"/>
      <c r="L246" s="467"/>
      <c r="M246" s="467"/>
      <c r="N246" s="98"/>
      <c r="Q246" s="116"/>
      <c r="R246" s="116"/>
      <c r="S246" s="116"/>
      <c r="T246" s="116"/>
      <c r="V246" s="221"/>
      <c r="W246" s="116"/>
      <c r="X246" s="208"/>
      <c r="Y246" s="208"/>
      <c r="Z246" s="208"/>
      <c r="AA246" s="208"/>
      <c r="AB246" s="49"/>
      <c r="AC246" s="50"/>
      <c r="AD246" s="250"/>
      <c r="AE246" s="250"/>
      <c r="AF246" s="250"/>
      <c r="AG246" s="50"/>
      <c r="AH246" s="50"/>
      <c r="AI246" s="208"/>
      <c r="AJ246" s="208"/>
      <c r="AK246" s="208"/>
      <c r="AL246" s="208"/>
      <c r="AM246" s="208"/>
      <c r="AN246" s="208"/>
      <c r="AO246" s="208"/>
      <c r="AP246" s="208"/>
      <c r="AQ246" s="208"/>
      <c r="AR246" s="208"/>
    </row>
    <row r="247" spans="1:44" ht="15.75" customHeight="1" x14ac:dyDescent="0.2">
      <c r="A247" s="99"/>
      <c r="B247" s="5">
        <f>IF(C247&lt;&gt;"",COUNTA($C$7:C247),"")</f>
        <v>161</v>
      </c>
      <c r="C247" s="6">
        <f>$Y$10</f>
        <v>50</v>
      </c>
      <c r="D247" s="475">
        <f>$R$46%*(C247+C248)+$Z$10</f>
        <v>50</v>
      </c>
      <c r="E247" s="476">
        <f>$R$47%*(D247+D250)+$AA$10</f>
        <v>50</v>
      </c>
      <c r="F247" s="477">
        <f>$R$48%*(E247+E253)+$AB$10</f>
        <v>50</v>
      </c>
      <c r="G247" s="513">
        <f>$R$49%*(F247+F259)+$AC$10</f>
        <v>50</v>
      </c>
      <c r="H247" s="514">
        <f>$R$50%*(G247+G271)+$AD$12</f>
        <v>50</v>
      </c>
      <c r="I247" s="467"/>
      <c r="J247" s="467"/>
      <c r="K247" s="467"/>
      <c r="L247" s="467"/>
      <c r="M247" s="467"/>
      <c r="N247" s="98"/>
      <c r="P247" s="54"/>
      <c r="Q247" s="116"/>
      <c r="R247" s="116"/>
      <c r="S247" s="116"/>
      <c r="T247" s="116"/>
      <c r="U247" s="221"/>
      <c r="V247" s="221"/>
      <c r="W247" s="116"/>
      <c r="X247" s="208"/>
      <c r="Y247" s="208"/>
      <c r="Z247" s="208"/>
      <c r="AA247" s="208"/>
      <c r="AB247" s="49"/>
      <c r="AC247" s="50"/>
      <c r="AD247" s="250"/>
      <c r="AE247" s="250"/>
      <c r="AF247" s="250"/>
      <c r="AG247" s="50"/>
      <c r="AH247" s="50"/>
      <c r="AI247" s="208"/>
      <c r="AJ247" s="208"/>
      <c r="AK247" s="208"/>
      <c r="AL247" s="208"/>
      <c r="AM247" s="208"/>
      <c r="AN247" s="208"/>
      <c r="AO247" s="208"/>
      <c r="AP247" s="208"/>
      <c r="AQ247" s="208"/>
      <c r="AR247" s="208"/>
    </row>
    <row r="248" spans="1:44" ht="15.75" customHeight="1" x14ac:dyDescent="0.2">
      <c r="A248" s="99"/>
      <c r="B248" s="5">
        <f>IF(C248&lt;&gt;"",COUNTA($C$7:C248),"")</f>
        <v>162</v>
      </c>
      <c r="C248" s="6">
        <f>$Y$12</f>
        <v>50</v>
      </c>
      <c r="D248" s="319"/>
      <c r="E248" s="467"/>
      <c r="F248" s="467"/>
      <c r="G248" s="467"/>
      <c r="H248" s="467"/>
      <c r="I248" s="467"/>
      <c r="J248" s="467"/>
      <c r="K248" s="467"/>
      <c r="L248" s="467"/>
      <c r="M248" s="467"/>
      <c r="N248" s="98"/>
      <c r="P248" s="116"/>
      <c r="Q248" s="116"/>
      <c r="R248" s="116"/>
      <c r="S248" s="116"/>
      <c r="T248" s="116"/>
      <c r="U248" s="116"/>
      <c r="V248" s="116"/>
      <c r="W248" s="116"/>
      <c r="X248" s="208"/>
      <c r="Y248" s="208"/>
      <c r="Z248" s="208"/>
      <c r="AA248" s="208"/>
      <c r="AB248" s="49"/>
      <c r="AC248" s="50"/>
      <c r="AD248" s="250"/>
      <c r="AE248" s="258"/>
      <c r="AF248" s="250"/>
      <c r="AG248" s="50"/>
      <c r="AH248" s="50"/>
      <c r="AI248" s="208"/>
      <c r="AJ248" s="208"/>
      <c r="AK248" s="208"/>
      <c r="AL248" s="208"/>
      <c r="AM248" s="208"/>
      <c r="AN248" s="208"/>
      <c r="AO248" s="208"/>
      <c r="AP248" s="208"/>
      <c r="AQ248" s="208"/>
      <c r="AR248" s="208"/>
    </row>
    <row r="249" spans="1:44" ht="15.75" customHeight="1" x14ac:dyDescent="0.2">
      <c r="A249" s="99"/>
      <c r="B249" s="5" t="str">
        <f>IF(C249&lt;&gt;"",COUNTA($C$7:C249),"")</f>
        <v/>
      </c>
      <c r="C249" s="9"/>
      <c r="D249" s="9"/>
      <c r="E249" s="467"/>
      <c r="F249" s="467"/>
      <c r="G249" s="467"/>
      <c r="H249" s="467"/>
      <c r="I249" s="467"/>
      <c r="J249" s="467"/>
      <c r="K249" s="467"/>
      <c r="L249" s="467"/>
      <c r="M249" s="467"/>
      <c r="N249" s="98"/>
      <c r="P249" s="116"/>
      <c r="Q249" s="116"/>
      <c r="R249" s="116"/>
      <c r="S249" s="116"/>
      <c r="T249" s="116"/>
      <c r="U249" s="116"/>
      <c r="V249" s="116"/>
      <c r="W249" s="116"/>
      <c r="X249" s="208"/>
      <c r="Y249" s="208"/>
      <c r="Z249" s="208"/>
      <c r="AA249" s="208"/>
      <c r="AB249" s="49"/>
      <c r="AC249" s="50"/>
      <c r="AD249" s="250"/>
      <c r="AE249" s="258"/>
      <c r="AF249" s="250"/>
      <c r="AG249" s="50"/>
      <c r="AH249" s="50"/>
      <c r="AI249" s="208"/>
      <c r="AJ249" s="208"/>
      <c r="AK249" s="208"/>
      <c r="AL249" s="208"/>
      <c r="AM249" s="208"/>
      <c r="AN249" s="208"/>
      <c r="AO249" s="208"/>
      <c r="AP249" s="208"/>
      <c r="AQ249" s="208"/>
      <c r="AR249" s="208"/>
    </row>
    <row r="250" spans="1:44" ht="15.75" customHeight="1" x14ac:dyDescent="0.2">
      <c r="A250" s="99"/>
      <c r="B250" s="5">
        <f>IF(C250&lt;&gt;"",COUNTA($C$7:C250),"")</f>
        <v>163</v>
      </c>
      <c r="C250" s="6">
        <f>$Y$10</f>
        <v>50</v>
      </c>
      <c r="D250" s="475">
        <f>$R$46%*(C250+C251)+$Z$12</f>
        <v>50</v>
      </c>
      <c r="E250" s="467"/>
      <c r="F250" s="467"/>
      <c r="G250" s="467"/>
      <c r="H250" s="467"/>
      <c r="I250" s="467"/>
      <c r="J250" s="467"/>
      <c r="K250" s="467"/>
      <c r="L250" s="467"/>
      <c r="M250" s="467"/>
      <c r="N250" s="98"/>
      <c r="P250" s="116"/>
      <c r="Q250" s="116"/>
      <c r="R250" s="116"/>
      <c r="S250" s="116"/>
      <c r="T250" s="116"/>
      <c r="U250" s="116"/>
      <c r="V250" s="116"/>
      <c r="W250" s="116"/>
      <c r="X250" s="208"/>
      <c r="Y250" s="208"/>
      <c r="Z250" s="208"/>
      <c r="AA250" s="208"/>
      <c r="AB250" s="49"/>
      <c r="AC250" s="50"/>
      <c r="AD250" s="250"/>
      <c r="AE250" s="259"/>
      <c r="AF250" s="250"/>
      <c r="AG250" s="50"/>
      <c r="AH250" s="50"/>
      <c r="AI250" s="208"/>
      <c r="AJ250" s="208"/>
      <c r="AK250" s="208"/>
      <c r="AL250" s="208"/>
      <c r="AM250" s="208"/>
      <c r="AN250" s="208"/>
      <c r="AO250" s="208"/>
      <c r="AP250" s="208"/>
      <c r="AQ250" s="208"/>
      <c r="AR250" s="208"/>
    </row>
    <row r="251" spans="1:44" ht="15.75" customHeight="1" x14ac:dyDescent="0.2">
      <c r="A251" s="99"/>
      <c r="B251" s="5">
        <f>IF(C251&lt;&gt;"",COUNTA($C$7:C251),"")</f>
        <v>164</v>
      </c>
      <c r="C251" s="6">
        <f>$Y$12</f>
        <v>50</v>
      </c>
      <c r="D251" s="319"/>
      <c r="E251" s="319"/>
      <c r="F251" s="467"/>
      <c r="G251" s="467"/>
      <c r="H251" s="467"/>
      <c r="I251" s="467"/>
      <c r="J251" s="467"/>
      <c r="K251" s="467"/>
      <c r="L251" s="467"/>
      <c r="M251" s="467"/>
      <c r="N251" s="98"/>
      <c r="P251" s="116"/>
      <c r="Q251" s="116"/>
      <c r="R251" s="116"/>
      <c r="S251" s="116"/>
      <c r="T251" s="116"/>
      <c r="U251" s="116"/>
      <c r="V251" s="116"/>
      <c r="W251" s="116"/>
      <c r="X251" s="208"/>
      <c r="Y251" s="208"/>
      <c r="Z251" s="208"/>
      <c r="AA251" s="208"/>
      <c r="AB251" s="49"/>
      <c r="AC251" s="50"/>
      <c r="AD251" s="257"/>
      <c r="AE251" s="250"/>
      <c r="AF251" s="250"/>
      <c r="AG251" s="50"/>
      <c r="AH251" s="50"/>
      <c r="AI251" s="208"/>
      <c r="AJ251" s="208"/>
      <c r="AK251" s="208"/>
      <c r="AL251" s="208"/>
      <c r="AM251" s="208"/>
      <c r="AN251" s="208"/>
      <c r="AO251" s="208"/>
      <c r="AP251" s="208"/>
      <c r="AQ251" s="208"/>
      <c r="AR251" s="208"/>
    </row>
    <row r="252" spans="1:44" ht="15.75" customHeight="1" x14ac:dyDescent="0.2">
      <c r="A252" s="99"/>
      <c r="B252" s="5" t="str">
        <f>IF(C252&lt;&gt;"",COUNTA($C$7:C252),"")</f>
        <v/>
      </c>
      <c r="C252" s="9"/>
      <c r="D252" s="9"/>
      <c r="E252" s="9"/>
      <c r="F252" s="467"/>
      <c r="G252" s="467"/>
      <c r="H252" s="467"/>
      <c r="I252" s="467"/>
      <c r="J252" s="467"/>
      <c r="K252" s="467"/>
      <c r="L252" s="467"/>
      <c r="M252" s="467"/>
      <c r="N252" s="98"/>
      <c r="P252" s="116"/>
      <c r="Q252" s="116"/>
      <c r="R252" s="116"/>
      <c r="S252" s="116"/>
      <c r="T252" s="116"/>
      <c r="U252" s="116"/>
      <c r="V252" s="116"/>
      <c r="W252" s="116"/>
      <c r="X252" s="208"/>
      <c r="Y252" s="208"/>
      <c r="Z252" s="208"/>
      <c r="AA252" s="208"/>
      <c r="AB252" s="49"/>
      <c r="AC252" s="50"/>
      <c r="AD252" s="257"/>
      <c r="AE252" s="250"/>
      <c r="AF252" s="250"/>
      <c r="AG252" s="50"/>
      <c r="AH252" s="50"/>
      <c r="AI252" s="208"/>
      <c r="AJ252" s="208"/>
      <c r="AK252" s="208"/>
      <c r="AL252" s="208"/>
      <c r="AM252" s="208"/>
      <c r="AN252" s="208"/>
      <c r="AO252" s="208"/>
      <c r="AP252" s="208"/>
      <c r="AQ252" s="208"/>
      <c r="AR252" s="208"/>
    </row>
    <row r="253" spans="1:44" ht="15.75" customHeight="1" x14ac:dyDescent="0.2">
      <c r="A253" s="99"/>
      <c r="B253" s="5">
        <f>IF(C253&lt;&gt;"",COUNTA($C$7:C253),"")</f>
        <v>165</v>
      </c>
      <c r="C253" s="6">
        <f>$Y$10</f>
        <v>50</v>
      </c>
      <c r="D253" s="475">
        <f>$R$46%*(C253+C254)+$Z$10</f>
        <v>50</v>
      </c>
      <c r="E253" s="476">
        <f>$R$47%*(D253+D256)+$AA$12</f>
        <v>50</v>
      </c>
      <c r="F253" s="467"/>
      <c r="G253" s="467"/>
      <c r="H253" s="467"/>
      <c r="I253" s="467"/>
      <c r="J253" s="467"/>
      <c r="K253" s="467"/>
      <c r="L253" s="467"/>
      <c r="M253" s="467"/>
      <c r="N253" s="98"/>
      <c r="P253" s="116"/>
      <c r="Q253" s="116"/>
      <c r="R253" s="116"/>
      <c r="S253" s="116"/>
      <c r="T253" s="116"/>
      <c r="U253" s="116"/>
      <c r="V253" s="116"/>
      <c r="W253" s="116"/>
      <c r="X253" s="208"/>
      <c r="Y253" s="208"/>
      <c r="Z253" s="208"/>
      <c r="AA253" s="208"/>
      <c r="AB253" s="50"/>
      <c r="AC253" s="50"/>
      <c r="AD253" s="50"/>
      <c r="AE253" s="50"/>
      <c r="AF253" s="50"/>
      <c r="AG253" s="50"/>
      <c r="AH253" s="50"/>
      <c r="AI253" s="208"/>
      <c r="AJ253" s="208"/>
      <c r="AK253" s="208"/>
      <c r="AL253" s="208"/>
      <c r="AM253" s="208"/>
      <c r="AN253" s="208"/>
      <c r="AO253" s="208"/>
      <c r="AP253" s="208"/>
      <c r="AQ253" s="208"/>
      <c r="AR253" s="208"/>
    </row>
    <row r="254" spans="1:44" ht="15.75" customHeight="1" x14ac:dyDescent="0.2">
      <c r="A254" s="99"/>
      <c r="B254" s="5">
        <f>IF(C254&lt;&gt;"",COUNTA($C$7:C254),"")</f>
        <v>166</v>
      </c>
      <c r="C254" s="6">
        <f>$Y$12</f>
        <v>50</v>
      </c>
      <c r="D254" s="319"/>
      <c r="E254" s="467"/>
      <c r="F254" s="467"/>
      <c r="G254" s="467"/>
      <c r="H254" s="467"/>
      <c r="I254" s="467"/>
      <c r="J254" s="467"/>
      <c r="K254" s="467"/>
      <c r="L254" s="467"/>
      <c r="M254" s="467"/>
      <c r="N254" s="98"/>
      <c r="P254" s="116"/>
      <c r="Q254" s="116"/>
      <c r="R254" s="116"/>
      <c r="S254" s="116"/>
      <c r="T254" s="116"/>
      <c r="U254" s="116"/>
      <c r="V254" s="116"/>
      <c r="W254" s="116"/>
      <c r="X254" s="208"/>
      <c r="Y254" s="208"/>
      <c r="Z254" s="208"/>
      <c r="AA254" s="208"/>
      <c r="AB254" s="50"/>
      <c r="AC254" s="50"/>
      <c r="AD254" s="50"/>
      <c r="AE254" s="50"/>
      <c r="AF254" s="50"/>
      <c r="AG254" s="50"/>
      <c r="AH254" s="50"/>
      <c r="AI254" s="208"/>
      <c r="AJ254" s="208"/>
      <c r="AK254" s="208"/>
      <c r="AL254" s="208"/>
      <c r="AM254" s="208"/>
      <c r="AN254" s="208"/>
      <c r="AO254" s="208"/>
      <c r="AP254" s="208"/>
      <c r="AQ254" s="208"/>
      <c r="AR254" s="208"/>
    </row>
    <row r="255" spans="1:44" ht="15.75" customHeight="1" x14ac:dyDescent="0.2">
      <c r="A255" s="99"/>
      <c r="B255" s="5" t="str">
        <f>IF(C255&lt;&gt;"",COUNTA($C$7:C255),"")</f>
        <v/>
      </c>
      <c r="C255" s="9"/>
      <c r="D255" s="9"/>
      <c r="E255" s="467"/>
      <c r="F255" s="467"/>
      <c r="G255" s="467"/>
      <c r="H255" s="467"/>
      <c r="I255" s="467"/>
      <c r="J255" s="467"/>
      <c r="K255" s="467"/>
      <c r="L255" s="467"/>
      <c r="M255" s="467"/>
      <c r="N255" s="98"/>
      <c r="P255" s="116"/>
      <c r="Q255" s="116"/>
      <c r="R255" s="116"/>
      <c r="S255" s="116"/>
      <c r="T255" s="116"/>
      <c r="U255" s="116"/>
      <c r="V255" s="116"/>
      <c r="W255" s="116"/>
      <c r="X255" s="208"/>
      <c r="Y255" s="208"/>
      <c r="Z255" s="208"/>
      <c r="AA255" s="208"/>
      <c r="AB255" s="50"/>
      <c r="AC255" s="50"/>
      <c r="AD255" s="50"/>
      <c r="AE255" s="50"/>
      <c r="AF255" s="50"/>
      <c r="AG255" s="50"/>
      <c r="AH255" s="50"/>
      <c r="AI255" s="208"/>
      <c r="AJ255" s="208"/>
      <c r="AK255" s="208"/>
      <c r="AL255" s="208"/>
      <c r="AM255" s="208"/>
      <c r="AN255" s="208"/>
      <c r="AO255" s="208"/>
      <c r="AP255" s="208"/>
      <c r="AQ255" s="208"/>
      <c r="AR255" s="208"/>
    </row>
    <row r="256" spans="1:44" ht="15.75" customHeight="1" x14ac:dyDescent="0.2">
      <c r="A256" s="99"/>
      <c r="B256" s="5">
        <f>IF(C256&lt;&gt;"",COUNTA($C$7:C256),"")</f>
        <v>167</v>
      </c>
      <c r="C256" s="6">
        <f>$Y$10</f>
        <v>50</v>
      </c>
      <c r="D256" s="475">
        <f>$R$46%*(C256+C257)+$Z$12</f>
        <v>50</v>
      </c>
      <c r="E256" s="467"/>
      <c r="F256" s="467"/>
      <c r="G256" s="467"/>
      <c r="H256" s="467"/>
      <c r="I256" s="467"/>
      <c r="J256" s="467"/>
      <c r="K256" s="467"/>
      <c r="L256" s="467"/>
      <c r="M256" s="467"/>
      <c r="N256" s="98"/>
      <c r="P256" s="116"/>
      <c r="Q256" s="116"/>
      <c r="R256" s="116"/>
      <c r="S256" s="116"/>
      <c r="T256" s="116"/>
      <c r="U256" s="116"/>
      <c r="V256" s="116"/>
      <c r="W256" s="116"/>
      <c r="X256" s="208"/>
      <c r="Y256" s="208"/>
      <c r="Z256" s="208"/>
      <c r="AA256" s="208"/>
      <c r="AB256" s="50"/>
      <c r="AC256" s="50"/>
      <c r="AD256" s="246"/>
      <c r="AE256" s="246"/>
      <c r="AF256" s="50"/>
      <c r="AG256" s="50"/>
      <c r="AH256" s="50"/>
      <c r="AI256" s="208"/>
      <c r="AJ256" s="208"/>
      <c r="AK256" s="208"/>
      <c r="AL256" s="208"/>
      <c r="AM256" s="208"/>
      <c r="AN256" s="208"/>
      <c r="AO256" s="208"/>
      <c r="AP256" s="208"/>
      <c r="AQ256" s="208"/>
      <c r="AR256" s="208"/>
    </row>
    <row r="257" spans="1:44" ht="15.75" customHeight="1" x14ac:dyDescent="0.2">
      <c r="A257" s="99"/>
      <c r="B257" s="5">
        <f>IF(C257&lt;&gt;"",COUNTA($C$7:C257),"")</f>
        <v>168</v>
      </c>
      <c r="C257" s="6">
        <f>$Y$12</f>
        <v>50</v>
      </c>
      <c r="D257" s="319"/>
      <c r="E257" s="319"/>
      <c r="F257" s="319"/>
      <c r="G257" s="467"/>
      <c r="H257" s="467"/>
      <c r="I257" s="467"/>
      <c r="J257" s="467"/>
      <c r="K257" s="467"/>
      <c r="L257" s="467"/>
      <c r="M257" s="467"/>
      <c r="N257" s="98"/>
      <c r="P257" s="116"/>
      <c r="Q257" s="116"/>
      <c r="R257" s="116"/>
      <c r="S257" s="116"/>
      <c r="T257" s="116"/>
      <c r="U257" s="116"/>
      <c r="V257" s="116"/>
      <c r="W257" s="116"/>
      <c r="X257" s="208"/>
      <c r="Y257" s="208"/>
      <c r="Z257" s="208"/>
      <c r="AA257" s="208"/>
      <c r="AB257" s="50"/>
      <c r="AC257" s="50"/>
      <c r="AD257" s="50"/>
      <c r="AE257" s="50"/>
      <c r="AF257" s="50"/>
      <c r="AG257" s="50"/>
      <c r="AH257" s="50"/>
      <c r="AI257" s="208"/>
      <c r="AJ257" s="208"/>
      <c r="AK257" s="208"/>
      <c r="AL257" s="208"/>
      <c r="AM257" s="208"/>
      <c r="AN257" s="208"/>
      <c r="AO257" s="208"/>
      <c r="AP257" s="208"/>
      <c r="AQ257" s="208"/>
      <c r="AR257" s="208"/>
    </row>
    <row r="258" spans="1:44" ht="15.75" customHeight="1" x14ac:dyDescent="0.2">
      <c r="A258" s="99"/>
      <c r="B258" s="5" t="str">
        <f>IF(C258&lt;&gt;"",COUNTA($C$7:C258),"")</f>
        <v/>
      </c>
      <c r="C258" s="9"/>
      <c r="D258" s="9"/>
      <c r="E258" s="9"/>
      <c r="F258" s="9"/>
      <c r="G258" s="467"/>
      <c r="H258" s="467"/>
      <c r="I258" s="467"/>
      <c r="J258" s="467"/>
      <c r="K258" s="467"/>
      <c r="L258" s="467"/>
      <c r="M258" s="467"/>
      <c r="N258" s="98"/>
      <c r="P258" s="116"/>
      <c r="Q258" s="116"/>
      <c r="R258" s="116"/>
      <c r="S258" s="116"/>
      <c r="T258" s="116"/>
      <c r="U258" s="116"/>
      <c r="V258" s="116"/>
      <c r="W258" s="116"/>
      <c r="X258" s="208"/>
      <c r="Y258" s="208"/>
      <c r="Z258" s="208"/>
      <c r="AA258" s="208"/>
      <c r="AB258" s="50"/>
      <c r="AC258" s="50"/>
      <c r="AD258" s="246"/>
      <c r="AE258" s="246"/>
      <c r="AF258" s="50"/>
      <c r="AG258" s="50"/>
      <c r="AH258" s="50"/>
      <c r="AI258" s="208"/>
      <c r="AJ258" s="208"/>
      <c r="AK258" s="208"/>
      <c r="AL258" s="208"/>
      <c r="AM258" s="208"/>
      <c r="AN258" s="208"/>
      <c r="AO258" s="208"/>
      <c r="AP258" s="208"/>
      <c r="AQ258" s="208"/>
      <c r="AR258" s="208"/>
    </row>
    <row r="259" spans="1:44" ht="15.75" customHeight="1" x14ac:dyDescent="0.2">
      <c r="A259" s="99"/>
      <c r="B259" s="5">
        <f>IF(C259&lt;&gt;"",COUNTA($C$7:C259),"")</f>
        <v>169</v>
      </c>
      <c r="C259" s="6">
        <f>$Y$10</f>
        <v>50</v>
      </c>
      <c r="D259" s="475">
        <f>$R$46%*(C259+C260)+$Z$10</f>
        <v>50</v>
      </c>
      <c r="E259" s="476">
        <f>$R$47%*(D259+D262)+$AA$10</f>
        <v>50</v>
      </c>
      <c r="F259" s="477">
        <f>$R$48%*(E259+E265)+$AB$12</f>
        <v>50</v>
      </c>
      <c r="G259" s="467"/>
      <c r="H259" s="467"/>
      <c r="I259" s="467"/>
      <c r="J259" s="467"/>
      <c r="K259" s="467"/>
      <c r="L259" s="467"/>
      <c r="M259" s="467"/>
      <c r="N259" s="98"/>
      <c r="P259" s="116"/>
      <c r="Q259" s="116"/>
      <c r="R259" s="116"/>
      <c r="S259" s="116"/>
      <c r="T259" s="116"/>
      <c r="U259" s="116"/>
      <c r="V259" s="116"/>
      <c r="W259" s="116"/>
      <c r="X259" s="208"/>
      <c r="Y259" s="208"/>
      <c r="Z259" s="208"/>
      <c r="AA259" s="208"/>
      <c r="AB259" s="50"/>
      <c r="AC259" s="50"/>
      <c r="AD259" s="50"/>
      <c r="AE259" s="50"/>
      <c r="AF259" s="50"/>
      <c r="AG259" s="50"/>
      <c r="AH259" s="50"/>
      <c r="AI259" s="208"/>
      <c r="AJ259" s="208"/>
      <c r="AK259" s="208"/>
      <c r="AL259" s="208"/>
      <c r="AM259" s="208"/>
      <c r="AN259" s="208"/>
      <c r="AO259" s="208"/>
      <c r="AP259" s="208"/>
      <c r="AQ259" s="208"/>
      <c r="AR259" s="208"/>
    </row>
    <row r="260" spans="1:44" ht="15.75" customHeight="1" x14ac:dyDescent="0.2">
      <c r="A260" s="99"/>
      <c r="B260" s="5">
        <f>IF(C260&lt;&gt;"",COUNTA($C$7:C260),"")</f>
        <v>170</v>
      </c>
      <c r="C260" s="6">
        <f>$Y$12</f>
        <v>50</v>
      </c>
      <c r="D260" s="319"/>
      <c r="E260" s="467"/>
      <c r="F260" s="467"/>
      <c r="G260" s="467"/>
      <c r="H260" s="467"/>
      <c r="I260" s="467"/>
      <c r="J260" s="467"/>
      <c r="K260" s="467"/>
      <c r="L260" s="467"/>
      <c r="M260" s="467"/>
      <c r="N260" s="98"/>
      <c r="P260" s="116"/>
      <c r="Q260" s="116"/>
      <c r="R260" s="116"/>
      <c r="S260" s="116"/>
      <c r="T260" s="116"/>
      <c r="U260" s="116"/>
      <c r="V260" s="116"/>
      <c r="W260" s="116"/>
      <c r="X260" s="208"/>
      <c r="Y260" s="208"/>
      <c r="Z260" s="208"/>
      <c r="AA260" s="208"/>
      <c r="AB260" s="50"/>
      <c r="AC260" s="50"/>
      <c r="AD260" s="50"/>
      <c r="AE260" s="50"/>
      <c r="AF260" s="50"/>
      <c r="AG260" s="50"/>
      <c r="AH260" s="50"/>
      <c r="AI260" s="208"/>
      <c r="AJ260" s="208"/>
      <c r="AK260" s="208"/>
      <c r="AL260" s="208"/>
      <c r="AM260" s="208"/>
      <c r="AN260" s="208"/>
      <c r="AO260" s="208"/>
      <c r="AP260" s="208"/>
      <c r="AQ260" s="208"/>
      <c r="AR260" s="208"/>
    </row>
    <row r="261" spans="1:44" ht="15.75" customHeight="1" x14ac:dyDescent="0.2">
      <c r="A261" s="99"/>
      <c r="B261" s="5" t="str">
        <f>IF(C261&lt;&gt;"",COUNTA($C$7:C261),"")</f>
        <v/>
      </c>
      <c r="C261" s="9"/>
      <c r="D261" s="9"/>
      <c r="E261" s="467"/>
      <c r="F261" s="467"/>
      <c r="G261" s="467"/>
      <c r="H261" s="467"/>
      <c r="I261" s="467"/>
      <c r="J261" s="467"/>
      <c r="K261" s="467"/>
      <c r="L261" s="467"/>
      <c r="M261" s="467"/>
      <c r="N261" s="98"/>
      <c r="P261" s="116"/>
      <c r="Q261" s="116"/>
      <c r="R261" s="116"/>
      <c r="S261" s="116"/>
      <c r="T261" s="116"/>
      <c r="U261" s="116"/>
      <c r="V261" s="116"/>
      <c r="W261" s="116"/>
      <c r="X261" s="208"/>
      <c r="Y261" s="208"/>
      <c r="Z261" s="208"/>
      <c r="AA261" s="208"/>
      <c r="AB261" s="50"/>
      <c r="AC261" s="50"/>
      <c r="AD261" s="50"/>
      <c r="AE261" s="50"/>
      <c r="AF261" s="50"/>
      <c r="AG261" s="50"/>
      <c r="AH261" s="50"/>
      <c r="AI261" s="208"/>
      <c r="AJ261" s="208"/>
      <c r="AK261" s="208"/>
      <c r="AL261" s="208"/>
      <c r="AM261" s="208"/>
      <c r="AN261" s="208"/>
      <c r="AO261" s="208"/>
      <c r="AP261" s="208"/>
      <c r="AQ261" s="208"/>
      <c r="AR261" s="208"/>
    </row>
    <row r="262" spans="1:44" ht="15.75" customHeight="1" x14ac:dyDescent="0.2">
      <c r="A262" s="99"/>
      <c r="B262" s="5">
        <f>IF(C262&lt;&gt;"",COUNTA($C$7:C262),"")</f>
        <v>171</v>
      </c>
      <c r="C262" s="6">
        <f>$Y$10</f>
        <v>50</v>
      </c>
      <c r="D262" s="475">
        <f>$R$46%*(C262+C263)+$Z$12</f>
        <v>50</v>
      </c>
      <c r="E262" s="467"/>
      <c r="F262" s="467"/>
      <c r="G262" s="467"/>
      <c r="H262" s="467"/>
      <c r="I262" s="467"/>
      <c r="J262" s="467"/>
      <c r="K262" s="467"/>
      <c r="L262" s="467"/>
      <c r="M262" s="467"/>
      <c r="N262" s="98"/>
      <c r="P262" s="116"/>
      <c r="Q262" s="116"/>
      <c r="R262" s="116"/>
      <c r="S262" s="116"/>
      <c r="T262" s="116"/>
      <c r="U262" s="116"/>
      <c r="V262" s="116"/>
      <c r="W262" s="116"/>
      <c r="X262" s="208"/>
      <c r="Y262" s="208"/>
      <c r="Z262" s="208"/>
      <c r="AA262" s="208"/>
      <c r="AB262" s="50"/>
      <c r="AC262" s="50"/>
      <c r="AD262" s="50"/>
      <c r="AE262" s="50"/>
      <c r="AF262" s="50"/>
      <c r="AG262" s="50"/>
      <c r="AH262" s="50"/>
      <c r="AI262" s="208"/>
      <c r="AJ262" s="208"/>
      <c r="AK262" s="208"/>
      <c r="AL262" s="208"/>
      <c r="AM262" s="208"/>
      <c r="AN262" s="208"/>
      <c r="AO262" s="208"/>
      <c r="AP262" s="208"/>
      <c r="AQ262" s="208"/>
      <c r="AR262" s="208"/>
    </row>
    <row r="263" spans="1:44" ht="15.75" customHeight="1" x14ac:dyDescent="0.2">
      <c r="A263" s="99"/>
      <c r="B263" s="5">
        <f>IF(C263&lt;&gt;"",COUNTA($C$7:C263),"")</f>
        <v>172</v>
      </c>
      <c r="C263" s="6">
        <f>$Y$12</f>
        <v>50</v>
      </c>
      <c r="D263" s="319"/>
      <c r="E263" s="319"/>
      <c r="F263" s="467"/>
      <c r="G263" s="467"/>
      <c r="H263" s="467"/>
      <c r="I263" s="467"/>
      <c r="J263" s="467"/>
      <c r="K263" s="467"/>
      <c r="L263" s="467"/>
      <c r="M263" s="467"/>
      <c r="N263" s="98"/>
      <c r="P263" s="116"/>
      <c r="Q263" s="116"/>
      <c r="R263" s="116"/>
      <c r="S263" s="116"/>
      <c r="T263" s="116"/>
      <c r="U263" s="116"/>
      <c r="V263" s="116"/>
      <c r="W263" s="116"/>
      <c r="X263" s="208"/>
      <c r="Y263" s="208"/>
      <c r="Z263" s="208"/>
      <c r="AA263" s="208"/>
      <c r="AB263" s="49"/>
      <c r="AC263" s="50"/>
      <c r="AD263" s="250"/>
      <c r="AE263" s="250"/>
      <c r="AF263" s="250"/>
      <c r="AG263" s="50"/>
      <c r="AH263" s="50"/>
      <c r="AI263" s="208"/>
      <c r="AJ263" s="208"/>
      <c r="AK263" s="208"/>
      <c r="AL263" s="208"/>
      <c r="AM263" s="208"/>
      <c r="AN263" s="208"/>
      <c r="AO263" s="208"/>
      <c r="AP263" s="208"/>
      <c r="AQ263" s="208"/>
      <c r="AR263" s="208"/>
    </row>
    <row r="264" spans="1:44" ht="15.75" customHeight="1" x14ac:dyDescent="0.2">
      <c r="A264" s="99"/>
      <c r="B264" s="5" t="str">
        <f>IF(C264&lt;&gt;"",COUNTA($C$7:C264),"")</f>
        <v/>
      </c>
      <c r="C264" s="9"/>
      <c r="D264" s="9"/>
      <c r="E264" s="9"/>
      <c r="F264" s="467"/>
      <c r="G264" s="467"/>
      <c r="H264" s="467"/>
      <c r="I264" s="467"/>
      <c r="J264" s="467"/>
      <c r="K264" s="467"/>
      <c r="L264" s="467"/>
      <c r="M264" s="467"/>
      <c r="N264" s="98"/>
      <c r="P264" s="116"/>
      <c r="Q264" s="116"/>
      <c r="R264" s="116"/>
      <c r="S264" s="116"/>
      <c r="T264" s="116"/>
      <c r="U264" s="116"/>
      <c r="V264" s="116"/>
      <c r="W264" s="116"/>
      <c r="X264" s="208"/>
      <c r="Y264" s="208"/>
      <c r="Z264" s="208"/>
      <c r="AA264" s="208"/>
      <c r="AB264" s="49"/>
      <c r="AC264" s="50"/>
      <c r="AD264" s="250"/>
      <c r="AE264" s="250"/>
      <c r="AF264" s="250"/>
      <c r="AG264" s="50"/>
      <c r="AH264" s="50"/>
      <c r="AI264" s="208"/>
      <c r="AJ264" s="208"/>
      <c r="AK264" s="208"/>
      <c r="AL264" s="208"/>
      <c r="AM264" s="208"/>
      <c r="AN264" s="208"/>
      <c r="AO264" s="208"/>
      <c r="AP264" s="208"/>
      <c r="AQ264" s="208"/>
      <c r="AR264" s="208"/>
    </row>
    <row r="265" spans="1:44" ht="15.75" customHeight="1" x14ac:dyDescent="0.2">
      <c r="A265" s="99"/>
      <c r="B265" s="5">
        <f>IF(C265&lt;&gt;"",COUNTA($C$7:C265),"")</f>
        <v>173</v>
      </c>
      <c r="C265" s="6">
        <f>$Y$10</f>
        <v>50</v>
      </c>
      <c r="D265" s="475">
        <f>$R$46%*(C265+C266)+$Z$10</f>
        <v>50</v>
      </c>
      <c r="E265" s="476">
        <f>$R$47%*(D265+D268)+$AA$12</f>
        <v>50</v>
      </c>
      <c r="F265" s="467"/>
      <c r="G265" s="467"/>
      <c r="H265" s="467"/>
      <c r="I265" s="467"/>
      <c r="J265" s="467"/>
      <c r="K265" s="467"/>
      <c r="L265" s="467"/>
      <c r="M265" s="467"/>
      <c r="N265" s="98"/>
      <c r="P265" s="116"/>
      <c r="Q265" s="116"/>
      <c r="R265" s="116"/>
      <c r="S265" s="116"/>
      <c r="T265" s="116"/>
      <c r="U265" s="116"/>
      <c r="V265" s="116"/>
      <c r="W265" s="116"/>
      <c r="X265" s="208"/>
      <c r="Y265" s="208"/>
      <c r="Z265" s="208"/>
      <c r="AA265" s="208"/>
      <c r="AB265" s="49"/>
      <c r="AC265" s="50"/>
      <c r="AD265" s="250"/>
      <c r="AE265" s="250"/>
      <c r="AF265" s="250"/>
      <c r="AG265" s="50"/>
      <c r="AH265" s="50"/>
      <c r="AI265" s="208"/>
      <c r="AJ265" s="208"/>
      <c r="AK265" s="208"/>
      <c r="AL265" s="208"/>
      <c r="AM265" s="208"/>
      <c r="AN265" s="208"/>
      <c r="AO265" s="208"/>
      <c r="AP265" s="208"/>
      <c r="AQ265" s="208"/>
      <c r="AR265" s="208"/>
    </row>
    <row r="266" spans="1:44" ht="15.75" customHeight="1" x14ac:dyDescent="0.2">
      <c r="A266" s="99"/>
      <c r="B266" s="5">
        <f>IF(C266&lt;&gt;"",COUNTA($C$7:C266),"")</f>
        <v>174</v>
      </c>
      <c r="C266" s="6">
        <f>$Y$12</f>
        <v>50</v>
      </c>
      <c r="D266" s="319"/>
      <c r="E266" s="467"/>
      <c r="F266" s="467"/>
      <c r="G266" s="467"/>
      <c r="H266" s="467"/>
      <c r="I266" s="467"/>
      <c r="J266" s="467"/>
      <c r="K266" s="467"/>
      <c r="L266" s="467"/>
      <c r="M266" s="467"/>
      <c r="N266" s="98"/>
      <c r="P266" s="116"/>
      <c r="Q266" s="116"/>
      <c r="R266" s="116"/>
      <c r="S266" s="116"/>
      <c r="T266" s="116"/>
      <c r="U266" s="116"/>
      <c r="V266" s="116"/>
      <c r="W266" s="116"/>
      <c r="X266" s="208"/>
      <c r="Y266" s="208"/>
      <c r="Z266" s="208"/>
      <c r="AA266" s="208"/>
      <c r="AB266" s="49"/>
      <c r="AC266" s="50"/>
      <c r="AD266" s="250"/>
      <c r="AE266" s="250"/>
      <c r="AF266" s="250"/>
      <c r="AG266" s="50"/>
      <c r="AH266" s="50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</row>
    <row r="267" spans="1:44" ht="15.75" customHeight="1" x14ac:dyDescent="0.2">
      <c r="A267" s="99"/>
      <c r="B267" s="5" t="str">
        <f>IF(C267&lt;&gt;"",COUNTA($C$7:C267),"")</f>
        <v/>
      </c>
      <c r="C267" s="9"/>
      <c r="D267" s="9"/>
      <c r="E267" s="467"/>
      <c r="F267" s="467"/>
      <c r="G267" s="467"/>
      <c r="H267" s="467"/>
      <c r="I267" s="467"/>
      <c r="J267" s="467"/>
      <c r="K267" s="467"/>
      <c r="L267" s="467"/>
      <c r="M267" s="467"/>
      <c r="N267" s="98"/>
      <c r="P267" s="116"/>
      <c r="Q267" s="116"/>
      <c r="R267" s="116"/>
      <c r="S267" s="116"/>
      <c r="T267" s="116"/>
      <c r="U267" s="116"/>
      <c r="V267" s="116"/>
      <c r="W267" s="116"/>
      <c r="X267" s="208"/>
      <c r="Y267" s="208"/>
      <c r="Z267" s="208"/>
      <c r="AA267" s="208"/>
      <c r="AB267" s="50"/>
      <c r="AC267" s="50"/>
      <c r="AD267" s="50"/>
      <c r="AE267" s="50"/>
      <c r="AF267" s="50"/>
      <c r="AG267" s="50"/>
      <c r="AH267" s="50"/>
      <c r="AI267" s="208"/>
      <c r="AJ267" s="208"/>
      <c r="AK267" s="208"/>
      <c r="AL267" s="208"/>
      <c r="AM267" s="208"/>
      <c r="AN267" s="208"/>
      <c r="AO267" s="208"/>
      <c r="AP267" s="208"/>
      <c r="AQ267" s="208"/>
      <c r="AR267" s="208"/>
    </row>
    <row r="268" spans="1:44" ht="15.75" customHeight="1" x14ac:dyDescent="0.2">
      <c r="A268" s="99"/>
      <c r="B268" s="5">
        <f>IF(C268&lt;&gt;"",COUNTA($C$7:C268),"")</f>
        <v>175</v>
      </c>
      <c r="C268" s="6">
        <f>$Y$10</f>
        <v>50</v>
      </c>
      <c r="D268" s="475">
        <f>$R$46%*(C268+C269)+$Z$12</f>
        <v>50</v>
      </c>
      <c r="E268" s="467"/>
      <c r="F268" s="467"/>
      <c r="G268" s="467"/>
      <c r="H268" s="467"/>
      <c r="I268" s="467"/>
      <c r="J268" s="467"/>
      <c r="K268" s="467"/>
      <c r="L268" s="467"/>
      <c r="M268" s="467"/>
      <c r="N268" s="98"/>
      <c r="P268" s="116"/>
      <c r="Q268" s="116"/>
      <c r="R268" s="116"/>
      <c r="S268" s="116"/>
      <c r="T268" s="116"/>
      <c r="U268" s="116"/>
      <c r="V268" s="116"/>
      <c r="W268" s="116"/>
      <c r="X268" s="208"/>
      <c r="Y268" s="208"/>
      <c r="Z268" s="208"/>
      <c r="AA268" s="208"/>
      <c r="AB268" s="51"/>
      <c r="AC268" s="52"/>
      <c r="AD268" s="250"/>
      <c r="AE268" s="250"/>
      <c r="AF268" s="250"/>
      <c r="AG268" s="50"/>
      <c r="AH268" s="50"/>
      <c r="AI268" s="208"/>
      <c r="AJ268" s="208"/>
      <c r="AK268" s="208"/>
      <c r="AL268" s="208"/>
      <c r="AM268" s="208"/>
      <c r="AN268" s="208"/>
      <c r="AO268" s="208"/>
      <c r="AP268" s="208"/>
      <c r="AQ268" s="208"/>
      <c r="AR268" s="208"/>
    </row>
    <row r="269" spans="1:44" ht="15.75" customHeight="1" x14ac:dyDescent="0.2">
      <c r="A269" s="99"/>
      <c r="B269" s="5">
        <f>IF(C269&lt;&gt;"",COUNTA($C$7:C269),"")</f>
        <v>176</v>
      </c>
      <c r="C269" s="6">
        <f>$Y$12</f>
        <v>50</v>
      </c>
      <c r="D269" s="319"/>
      <c r="E269" s="319"/>
      <c r="F269" s="319"/>
      <c r="G269" s="319"/>
      <c r="H269" s="467"/>
      <c r="I269" s="467"/>
      <c r="J269" s="467"/>
      <c r="K269" s="467"/>
      <c r="L269" s="467"/>
      <c r="M269" s="467"/>
      <c r="N269" s="98"/>
      <c r="P269" s="116"/>
      <c r="Q269" s="116"/>
      <c r="R269" s="116"/>
      <c r="S269" s="116"/>
      <c r="T269" s="116"/>
      <c r="U269" s="116"/>
      <c r="V269" s="116"/>
      <c r="W269" s="116"/>
      <c r="X269" s="208"/>
      <c r="Y269" s="208"/>
      <c r="Z269" s="208"/>
      <c r="AA269" s="208"/>
      <c r="AB269" s="50"/>
      <c r="AC269" s="50"/>
      <c r="AD269" s="250"/>
      <c r="AE269" s="250"/>
      <c r="AF269" s="250"/>
      <c r="AG269" s="250"/>
      <c r="AH269" s="50"/>
      <c r="AI269" s="208"/>
      <c r="AJ269" s="208"/>
      <c r="AK269" s="208"/>
      <c r="AL269" s="208"/>
      <c r="AM269" s="208"/>
      <c r="AN269" s="208"/>
      <c r="AO269" s="208"/>
      <c r="AP269" s="208"/>
      <c r="AQ269" s="208"/>
      <c r="AR269" s="208"/>
    </row>
    <row r="270" spans="1:44" ht="15.75" customHeight="1" x14ac:dyDescent="0.2">
      <c r="A270" s="99"/>
      <c r="B270" s="5" t="str">
        <f>IF(C270&lt;&gt;"",COUNTA($C$7:C270),"")</f>
        <v/>
      </c>
      <c r="C270" s="9"/>
      <c r="D270" s="9"/>
      <c r="E270" s="9"/>
      <c r="F270" s="9"/>
      <c r="G270" s="9"/>
      <c r="H270" s="467"/>
      <c r="I270" s="467"/>
      <c r="J270" s="467"/>
      <c r="K270" s="467"/>
      <c r="L270" s="467"/>
      <c r="M270" s="467"/>
      <c r="N270" s="98"/>
      <c r="P270" s="116"/>
      <c r="Q270" s="116"/>
      <c r="R270" s="116"/>
      <c r="S270" s="116"/>
      <c r="T270" s="116"/>
      <c r="U270" s="116"/>
      <c r="V270" s="116"/>
      <c r="W270" s="116"/>
      <c r="X270" s="116"/>
      <c r="AA270" s="208"/>
      <c r="AB270" s="49"/>
      <c r="AC270" s="50"/>
      <c r="AD270" s="250"/>
      <c r="AE270" s="250"/>
      <c r="AF270" s="250"/>
      <c r="AG270" s="250"/>
      <c r="AH270" s="50"/>
      <c r="AI270" s="208"/>
    </row>
    <row r="271" spans="1:44" ht="15.75" customHeight="1" x14ac:dyDescent="0.2">
      <c r="A271" s="99"/>
      <c r="B271" s="5">
        <f>IF(C271&lt;&gt;"",COUNTA($C$7:C271),"")</f>
        <v>177</v>
      </c>
      <c r="C271" s="6">
        <f>$Y$10</f>
        <v>50</v>
      </c>
      <c r="D271" s="475">
        <f>$R$46%*(C271+C272)+$Z$10</f>
        <v>50</v>
      </c>
      <c r="E271" s="476">
        <f>$R$47%*(D271+D274)+$AA$10</f>
        <v>50</v>
      </c>
      <c r="F271" s="477">
        <f>$R$48%*(E271+E277)+$AB$10</f>
        <v>50</v>
      </c>
      <c r="G271" s="513">
        <f>$R$49%*(F271+F283)+$AC$12</f>
        <v>50</v>
      </c>
      <c r="H271" s="467"/>
      <c r="I271" s="467"/>
      <c r="J271" s="467"/>
      <c r="K271" s="467"/>
      <c r="L271" s="467"/>
      <c r="M271" s="467"/>
      <c r="N271" s="98"/>
      <c r="P271" s="116"/>
      <c r="Q271" s="116"/>
      <c r="R271" s="116"/>
      <c r="S271" s="116"/>
      <c r="T271" s="116"/>
      <c r="U271" s="116"/>
      <c r="V271" s="116"/>
      <c r="W271" s="116"/>
      <c r="X271" s="116"/>
      <c r="AA271" s="208"/>
      <c r="AB271" s="49"/>
      <c r="AC271" s="50"/>
      <c r="AD271" s="250"/>
      <c r="AE271" s="250"/>
      <c r="AF271" s="250"/>
      <c r="AG271" s="50"/>
      <c r="AH271" s="50"/>
      <c r="AI271" s="208"/>
    </row>
    <row r="272" spans="1:44" ht="15.75" customHeight="1" x14ac:dyDescent="0.2">
      <c r="A272" s="99"/>
      <c r="B272" s="5">
        <f>IF(C272&lt;&gt;"",COUNTA($C$7:C272),"")</f>
        <v>178</v>
      </c>
      <c r="C272" s="6">
        <f>$Y$12</f>
        <v>50</v>
      </c>
      <c r="D272" s="319"/>
      <c r="E272" s="467"/>
      <c r="F272" s="467"/>
      <c r="G272" s="467"/>
      <c r="H272" s="467"/>
      <c r="I272" s="467"/>
      <c r="J272" s="467"/>
      <c r="K272" s="467"/>
      <c r="L272" s="467"/>
      <c r="M272" s="467"/>
      <c r="N272" s="98"/>
      <c r="P272" s="116"/>
      <c r="Q272" s="116"/>
      <c r="R272" s="116"/>
      <c r="S272" s="116"/>
      <c r="T272" s="116"/>
      <c r="U272" s="116"/>
      <c r="V272" s="116"/>
      <c r="W272" s="116"/>
      <c r="X272" s="116"/>
      <c r="AA272" s="208"/>
      <c r="AB272" s="208"/>
      <c r="AC272" s="208"/>
      <c r="AD272" s="208"/>
      <c r="AE272" s="208"/>
      <c r="AF272" s="208"/>
      <c r="AG272" s="208"/>
      <c r="AH272" s="208"/>
      <c r="AI272" s="208"/>
    </row>
    <row r="273" spans="1:35" ht="15.75" customHeight="1" x14ac:dyDescent="0.2">
      <c r="A273" s="99"/>
      <c r="B273" s="5" t="str">
        <f>IF(C273&lt;&gt;"",COUNTA($C$7:C273),"")</f>
        <v/>
      </c>
      <c r="C273" s="9"/>
      <c r="D273" s="9"/>
      <c r="E273" s="467"/>
      <c r="F273" s="467"/>
      <c r="G273" s="467"/>
      <c r="H273" s="467"/>
      <c r="I273" s="467"/>
      <c r="J273" s="467"/>
      <c r="K273" s="467"/>
      <c r="L273" s="467"/>
      <c r="M273" s="467"/>
      <c r="N273" s="98"/>
      <c r="P273" s="116"/>
      <c r="Q273" s="116"/>
      <c r="R273" s="116"/>
      <c r="S273" s="116"/>
      <c r="T273" s="116"/>
      <c r="U273" s="116"/>
      <c r="V273" s="116"/>
      <c r="W273" s="116"/>
      <c r="X273" s="116"/>
      <c r="AA273" s="208"/>
      <c r="AB273" s="208"/>
      <c r="AC273" s="208"/>
      <c r="AD273" s="208"/>
      <c r="AE273" s="208"/>
      <c r="AF273" s="208"/>
      <c r="AG273" s="208"/>
      <c r="AH273" s="208"/>
      <c r="AI273" s="208"/>
    </row>
    <row r="274" spans="1:35" ht="15.75" customHeight="1" x14ac:dyDescent="0.2">
      <c r="A274" s="99"/>
      <c r="B274" s="5">
        <f>IF(C274&lt;&gt;"",COUNTA($C$7:C274),"")</f>
        <v>179</v>
      </c>
      <c r="C274" s="6">
        <f>$Y$10</f>
        <v>50</v>
      </c>
      <c r="D274" s="475">
        <f>$R$46%*(C274+C275)+$Z$12</f>
        <v>50</v>
      </c>
      <c r="E274" s="467"/>
      <c r="F274" s="467"/>
      <c r="G274" s="467"/>
      <c r="H274" s="467"/>
      <c r="I274" s="467"/>
      <c r="J274" s="467"/>
      <c r="K274" s="467"/>
      <c r="L274" s="467"/>
      <c r="M274" s="467"/>
      <c r="N274" s="98"/>
      <c r="P274" s="116"/>
      <c r="Q274" s="116"/>
      <c r="R274" s="116"/>
      <c r="S274" s="116"/>
      <c r="T274" s="116"/>
      <c r="U274" s="116"/>
      <c r="V274" s="116"/>
      <c r="W274" s="116"/>
      <c r="X274" s="116"/>
      <c r="AA274" s="208"/>
      <c r="AB274" s="208"/>
      <c r="AC274" s="208"/>
      <c r="AD274" s="208"/>
      <c r="AE274" s="208"/>
      <c r="AF274" s="208"/>
      <c r="AG274" s="208"/>
      <c r="AH274" s="208"/>
      <c r="AI274" s="208"/>
    </row>
    <row r="275" spans="1:35" ht="15.75" customHeight="1" x14ac:dyDescent="0.2">
      <c r="A275" s="99"/>
      <c r="B275" s="5">
        <f>IF(C275&lt;&gt;"",COUNTA($C$7:C275),"")</f>
        <v>180</v>
      </c>
      <c r="C275" s="6">
        <f>$Y$12</f>
        <v>50</v>
      </c>
      <c r="D275" s="319"/>
      <c r="E275" s="319"/>
      <c r="F275" s="467"/>
      <c r="G275" s="467"/>
      <c r="H275" s="467"/>
      <c r="I275" s="467"/>
      <c r="J275" s="467"/>
      <c r="K275" s="467"/>
      <c r="L275" s="467"/>
      <c r="M275" s="467"/>
      <c r="N275" s="98"/>
      <c r="P275" s="116"/>
      <c r="Q275" s="116"/>
      <c r="R275" s="116"/>
      <c r="S275" s="116"/>
      <c r="T275" s="116"/>
      <c r="U275" s="116"/>
      <c r="V275" s="116"/>
      <c r="W275" s="116"/>
      <c r="X275" s="116"/>
      <c r="AA275" s="208"/>
      <c r="AB275" s="208"/>
      <c r="AC275" s="208"/>
      <c r="AD275" s="208"/>
      <c r="AE275" s="208"/>
      <c r="AF275" s="208"/>
      <c r="AG275" s="208"/>
      <c r="AH275" s="208"/>
      <c r="AI275" s="208"/>
    </row>
    <row r="276" spans="1:35" ht="15.75" customHeight="1" x14ac:dyDescent="0.2">
      <c r="A276" s="99"/>
      <c r="B276" s="5" t="str">
        <f>IF(C276&lt;&gt;"",COUNTA($C$7:C276),"")</f>
        <v/>
      </c>
      <c r="C276" s="9"/>
      <c r="D276" s="9"/>
      <c r="E276" s="9"/>
      <c r="F276" s="467"/>
      <c r="G276" s="467"/>
      <c r="H276" s="467"/>
      <c r="I276" s="467"/>
      <c r="J276" s="467"/>
      <c r="K276" s="467"/>
      <c r="L276" s="467"/>
      <c r="M276" s="467"/>
      <c r="N276" s="98"/>
      <c r="P276" s="116"/>
      <c r="Q276" s="116"/>
      <c r="R276" s="116"/>
      <c r="S276" s="116"/>
      <c r="T276" s="116"/>
      <c r="U276" s="116"/>
      <c r="V276" s="116"/>
      <c r="W276" s="116"/>
      <c r="X276" s="116"/>
      <c r="AA276" s="208"/>
      <c r="AB276" s="208"/>
      <c r="AC276" s="208"/>
      <c r="AD276" s="208"/>
      <c r="AE276" s="208"/>
      <c r="AF276" s="208"/>
      <c r="AG276" s="208"/>
      <c r="AH276" s="208"/>
      <c r="AI276" s="208"/>
    </row>
    <row r="277" spans="1:35" ht="15.75" customHeight="1" x14ac:dyDescent="0.2">
      <c r="A277" s="99"/>
      <c r="B277" s="5">
        <f>IF(C277&lt;&gt;"",COUNTA($C$7:C277),"")</f>
        <v>181</v>
      </c>
      <c r="C277" s="6">
        <f>$Y$10</f>
        <v>50</v>
      </c>
      <c r="D277" s="475">
        <f>$R$46%*(C277+C278)+$Z$10</f>
        <v>50</v>
      </c>
      <c r="E277" s="476">
        <f>$R$47%*(D277+D280)+$AA$12</f>
        <v>50</v>
      </c>
      <c r="F277" s="467"/>
      <c r="G277" s="467"/>
      <c r="H277" s="467"/>
      <c r="I277" s="467"/>
      <c r="J277" s="467"/>
      <c r="K277" s="467"/>
      <c r="L277" s="467"/>
      <c r="M277" s="467"/>
      <c r="N277" s="98"/>
      <c r="P277" s="116"/>
      <c r="Q277" s="116"/>
      <c r="R277" s="116"/>
      <c r="S277" s="116"/>
      <c r="T277" s="116"/>
      <c r="U277" s="116"/>
      <c r="V277" s="116"/>
      <c r="W277" s="116"/>
      <c r="X277" s="116"/>
      <c r="AA277" s="208"/>
      <c r="AB277" s="208"/>
      <c r="AC277" s="208"/>
      <c r="AD277" s="208"/>
      <c r="AE277" s="208"/>
      <c r="AF277" s="208"/>
      <c r="AG277" s="208"/>
      <c r="AH277" s="208"/>
      <c r="AI277" s="208"/>
    </row>
    <row r="278" spans="1:35" ht="15.75" customHeight="1" x14ac:dyDescent="0.2">
      <c r="A278" s="99"/>
      <c r="B278" s="5">
        <f>IF(C278&lt;&gt;"",COUNTA($C$7:C278),"")</f>
        <v>182</v>
      </c>
      <c r="C278" s="6">
        <f>$Y$12</f>
        <v>50</v>
      </c>
      <c r="D278" s="319"/>
      <c r="E278" s="467"/>
      <c r="F278" s="467"/>
      <c r="G278" s="467"/>
      <c r="H278" s="467"/>
      <c r="I278" s="467"/>
      <c r="J278" s="467"/>
      <c r="K278" s="467"/>
      <c r="L278" s="467"/>
      <c r="M278" s="467"/>
      <c r="N278" s="98"/>
      <c r="P278" s="116"/>
      <c r="Q278" s="116"/>
      <c r="R278" s="116"/>
      <c r="S278" s="116"/>
      <c r="T278" s="116"/>
      <c r="U278" s="116"/>
      <c r="V278" s="116"/>
      <c r="W278" s="116"/>
      <c r="X278" s="116"/>
      <c r="AA278" s="208"/>
      <c r="AB278" s="208"/>
      <c r="AC278" s="208"/>
      <c r="AD278" s="208"/>
      <c r="AE278" s="208"/>
      <c r="AF278" s="208"/>
      <c r="AG278" s="208"/>
      <c r="AH278" s="208"/>
      <c r="AI278" s="208"/>
    </row>
    <row r="279" spans="1:35" ht="15.75" customHeight="1" x14ac:dyDescent="0.2">
      <c r="A279" s="99"/>
      <c r="B279" s="5" t="str">
        <f>IF(C279&lt;&gt;"",COUNTA($C$7:C279),"")</f>
        <v/>
      </c>
      <c r="C279" s="9"/>
      <c r="D279" s="9"/>
      <c r="E279" s="467"/>
      <c r="F279" s="467"/>
      <c r="G279" s="467"/>
      <c r="H279" s="467"/>
      <c r="I279" s="467"/>
      <c r="J279" s="467"/>
      <c r="K279" s="467"/>
      <c r="L279" s="467"/>
      <c r="M279" s="467"/>
      <c r="N279" s="98"/>
      <c r="P279" s="116"/>
      <c r="Q279" s="116"/>
      <c r="R279" s="116"/>
      <c r="S279" s="116"/>
      <c r="T279" s="116"/>
      <c r="U279" s="116"/>
      <c r="V279" s="116"/>
      <c r="W279" s="116"/>
      <c r="X279" s="116"/>
      <c r="AA279" s="208"/>
      <c r="AB279" s="208"/>
      <c r="AC279" s="208"/>
      <c r="AD279" s="208"/>
      <c r="AE279" s="208"/>
      <c r="AF279" s="208"/>
      <c r="AG279" s="208"/>
      <c r="AH279" s="208"/>
      <c r="AI279" s="208"/>
    </row>
    <row r="280" spans="1:35" ht="15.75" customHeight="1" x14ac:dyDescent="0.2">
      <c r="A280" s="99"/>
      <c r="B280" s="5">
        <f>IF(C280&lt;&gt;"",COUNTA($C$7:C280),"")</f>
        <v>183</v>
      </c>
      <c r="C280" s="6">
        <f>$Y$10</f>
        <v>50</v>
      </c>
      <c r="D280" s="475">
        <f>$R$46%*(C280+C281)+$Z$12</f>
        <v>50</v>
      </c>
      <c r="E280" s="467"/>
      <c r="F280" s="467"/>
      <c r="G280" s="467"/>
      <c r="H280" s="467"/>
      <c r="I280" s="467"/>
      <c r="J280" s="467"/>
      <c r="K280" s="467"/>
      <c r="L280" s="467"/>
      <c r="M280" s="467"/>
      <c r="N280" s="98"/>
      <c r="P280" s="116"/>
      <c r="Q280" s="116"/>
      <c r="R280" s="116"/>
      <c r="S280" s="116"/>
      <c r="T280" s="116"/>
      <c r="U280" s="116"/>
      <c r="V280" s="116"/>
      <c r="W280" s="116"/>
      <c r="X280" s="116"/>
      <c r="AA280" s="208"/>
      <c r="AB280" s="208"/>
      <c r="AC280" s="208"/>
      <c r="AD280" s="208"/>
      <c r="AE280" s="208"/>
      <c r="AF280" s="208"/>
      <c r="AG280" s="208"/>
      <c r="AH280" s="208"/>
      <c r="AI280" s="208"/>
    </row>
    <row r="281" spans="1:35" ht="15.75" customHeight="1" x14ac:dyDescent="0.2">
      <c r="A281" s="99"/>
      <c r="B281" s="5">
        <f>IF(C281&lt;&gt;"",COUNTA($C$7:C281),"")</f>
        <v>184</v>
      </c>
      <c r="C281" s="6">
        <f>$Y$12</f>
        <v>50</v>
      </c>
      <c r="D281" s="319"/>
      <c r="E281" s="319"/>
      <c r="F281" s="319"/>
      <c r="G281" s="467"/>
      <c r="H281" s="467"/>
      <c r="I281" s="467"/>
      <c r="J281" s="467"/>
      <c r="K281" s="467"/>
      <c r="L281" s="467"/>
      <c r="M281" s="467"/>
      <c r="N281" s="98"/>
      <c r="P281" s="116"/>
      <c r="Q281" s="116"/>
      <c r="R281" s="116"/>
      <c r="S281" s="116"/>
      <c r="T281" s="116"/>
      <c r="U281" s="116"/>
      <c r="V281" s="116"/>
      <c r="W281" s="116"/>
      <c r="X281" s="116"/>
    </row>
    <row r="282" spans="1:35" ht="15.75" customHeight="1" x14ac:dyDescent="0.2">
      <c r="A282" s="99"/>
      <c r="B282" s="5" t="str">
        <f>IF(C282&lt;&gt;"",COUNTA($C$7:C282),"")</f>
        <v/>
      </c>
      <c r="C282" s="9"/>
      <c r="D282" s="9"/>
      <c r="E282" s="9"/>
      <c r="F282" s="9"/>
      <c r="G282" s="467"/>
      <c r="H282" s="467"/>
      <c r="I282" s="467"/>
      <c r="J282" s="467"/>
      <c r="K282" s="467"/>
      <c r="L282" s="467"/>
      <c r="M282" s="467"/>
      <c r="N282" s="98"/>
      <c r="P282" s="116"/>
      <c r="Q282" s="116"/>
      <c r="R282" s="116"/>
      <c r="S282" s="116"/>
      <c r="T282" s="116"/>
      <c r="U282" s="116"/>
      <c r="V282" s="116"/>
      <c r="W282" s="116"/>
      <c r="X282" s="116"/>
    </row>
    <row r="283" spans="1:35" ht="15.75" customHeight="1" x14ac:dyDescent="0.2">
      <c r="A283" s="99"/>
      <c r="B283" s="5">
        <f>IF(C283&lt;&gt;"",COUNTA($C$7:C283),"")</f>
        <v>185</v>
      </c>
      <c r="C283" s="6">
        <f>$Y$10</f>
        <v>50</v>
      </c>
      <c r="D283" s="475">
        <f>$R$46%*(C283+C284)+$Z$10</f>
        <v>50</v>
      </c>
      <c r="E283" s="476">
        <f>$R$47%*(D283+D286)+$AA$10</f>
        <v>50</v>
      </c>
      <c r="F283" s="477">
        <f>$R$48%*(E283+E289)+$AB$12</f>
        <v>50</v>
      </c>
      <c r="G283" s="467"/>
      <c r="H283" s="467"/>
      <c r="I283" s="467"/>
      <c r="J283" s="467"/>
      <c r="K283" s="467"/>
      <c r="L283" s="467"/>
      <c r="M283" s="467"/>
      <c r="N283" s="98"/>
      <c r="P283" s="116"/>
      <c r="Q283" s="116"/>
      <c r="R283" s="116"/>
      <c r="S283" s="116"/>
      <c r="T283" s="116"/>
      <c r="U283" s="116"/>
      <c r="V283" s="116"/>
      <c r="W283" s="116"/>
      <c r="X283" s="116"/>
    </row>
    <row r="284" spans="1:35" ht="15.75" customHeight="1" x14ac:dyDescent="0.2">
      <c r="A284" s="99"/>
      <c r="B284" s="5">
        <f>IF(C284&lt;&gt;"",COUNTA($C$7:C284),"")</f>
        <v>186</v>
      </c>
      <c r="C284" s="6">
        <f>$Y$12</f>
        <v>50</v>
      </c>
      <c r="D284" s="319"/>
      <c r="E284" s="467"/>
      <c r="F284" s="467"/>
      <c r="G284" s="467"/>
      <c r="H284" s="467"/>
      <c r="I284" s="467"/>
      <c r="J284" s="467"/>
      <c r="K284" s="467"/>
      <c r="L284" s="467"/>
      <c r="M284" s="467"/>
      <c r="N284" s="98"/>
      <c r="P284" s="116"/>
      <c r="Q284" s="116"/>
      <c r="R284" s="116"/>
      <c r="S284" s="116"/>
      <c r="T284" s="116"/>
      <c r="U284" s="116"/>
      <c r="V284" s="116"/>
      <c r="W284" s="116"/>
      <c r="X284" s="116"/>
    </row>
    <row r="285" spans="1:35" ht="15.75" customHeight="1" x14ac:dyDescent="0.2">
      <c r="A285" s="99"/>
      <c r="B285" s="5" t="str">
        <f>IF(C285&lt;&gt;"",COUNTA($C$7:C285),"")</f>
        <v/>
      </c>
      <c r="C285" s="9"/>
      <c r="D285" s="9"/>
      <c r="E285" s="467"/>
      <c r="F285" s="467"/>
      <c r="G285" s="467"/>
      <c r="H285" s="467"/>
      <c r="I285" s="467"/>
      <c r="J285" s="467"/>
      <c r="K285" s="467"/>
      <c r="L285" s="467"/>
      <c r="M285" s="467"/>
      <c r="N285" s="98"/>
      <c r="P285" s="116"/>
      <c r="Q285" s="116"/>
      <c r="R285" s="116"/>
      <c r="S285" s="116"/>
      <c r="T285" s="116"/>
      <c r="U285" s="116"/>
      <c r="V285" s="116"/>
      <c r="W285" s="116"/>
      <c r="X285" s="116"/>
    </row>
    <row r="286" spans="1:35" ht="15.75" customHeight="1" x14ac:dyDescent="0.2">
      <c r="A286" s="99"/>
      <c r="B286" s="5">
        <f>IF(C286&lt;&gt;"",COUNTA($C$7:C286),"")</f>
        <v>187</v>
      </c>
      <c r="C286" s="6">
        <f>$Y$10</f>
        <v>50</v>
      </c>
      <c r="D286" s="475">
        <f>$R$46%*(C286+C287)+$Z$12</f>
        <v>50</v>
      </c>
      <c r="E286" s="467"/>
      <c r="F286" s="467"/>
      <c r="G286" s="467"/>
      <c r="H286" s="467"/>
      <c r="I286" s="467"/>
      <c r="J286" s="467"/>
      <c r="K286" s="467"/>
      <c r="L286" s="467"/>
      <c r="M286" s="467"/>
      <c r="N286" s="98"/>
      <c r="P286" s="116"/>
      <c r="Q286" s="116"/>
      <c r="R286" s="116"/>
      <c r="S286" s="116"/>
      <c r="T286" s="116"/>
      <c r="U286" s="116"/>
      <c r="V286" s="116"/>
      <c r="W286" s="116"/>
      <c r="X286" s="116"/>
    </row>
    <row r="287" spans="1:35" ht="15.75" customHeight="1" x14ac:dyDescent="0.2">
      <c r="A287" s="99"/>
      <c r="B287" s="5">
        <f>IF(C287&lt;&gt;"",COUNTA($C$7:C287),"")</f>
        <v>188</v>
      </c>
      <c r="C287" s="6">
        <f>$Y$12</f>
        <v>50</v>
      </c>
      <c r="D287" s="319"/>
      <c r="E287" s="319"/>
      <c r="F287" s="467"/>
      <c r="G287" s="467"/>
      <c r="H287" s="467"/>
      <c r="I287" s="467"/>
      <c r="J287" s="467"/>
      <c r="K287" s="467"/>
      <c r="L287" s="467"/>
      <c r="M287" s="467"/>
      <c r="N287" s="98"/>
      <c r="P287" s="116"/>
      <c r="U287" s="116"/>
      <c r="V287" s="116"/>
      <c r="W287" s="116"/>
    </row>
    <row r="288" spans="1:35" ht="15.75" customHeight="1" x14ac:dyDescent="0.2">
      <c r="A288" s="99"/>
      <c r="B288" s="5" t="str">
        <f>IF(C288&lt;&gt;"",COUNTA($C$7:C288),"")</f>
        <v/>
      </c>
      <c r="C288" s="9"/>
      <c r="D288" s="9"/>
      <c r="E288" s="9"/>
      <c r="F288" s="467"/>
      <c r="G288" s="467"/>
      <c r="H288" s="467"/>
      <c r="I288" s="467"/>
      <c r="J288" s="467"/>
      <c r="K288" s="467"/>
      <c r="L288" s="467"/>
      <c r="M288" s="467"/>
      <c r="N288" s="98"/>
      <c r="P288" s="116"/>
      <c r="U288" s="116"/>
      <c r="V288" s="116"/>
      <c r="W288" s="116"/>
    </row>
    <row r="289" spans="1:14" ht="15.75" customHeight="1" x14ac:dyDescent="0.2">
      <c r="A289" s="99"/>
      <c r="B289" s="5">
        <f>IF(C289&lt;&gt;"",COUNTA($C$7:C289),"")</f>
        <v>189</v>
      </c>
      <c r="C289" s="6">
        <f>$Y$10</f>
        <v>50</v>
      </c>
      <c r="D289" s="475">
        <f>$R$46%*(C289+C290)+$Z$10</f>
        <v>50</v>
      </c>
      <c r="E289" s="476">
        <f>$R$47%*(D289+D292)+$AA$12</f>
        <v>50</v>
      </c>
      <c r="F289" s="467"/>
      <c r="G289" s="467"/>
      <c r="H289" s="467"/>
      <c r="I289" s="467"/>
      <c r="J289" s="467"/>
      <c r="K289" s="467"/>
      <c r="L289" s="467"/>
      <c r="M289" s="467"/>
      <c r="N289" s="98"/>
    </row>
    <row r="290" spans="1:14" ht="15.75" customHeight="1" x14ac:dyDescent="0.2">
      <c r="A290" s="99"/>
      <c r="B290" s="5">
        <f>IF(C290&lt;&gt;"",COUNTA($C$7:C290),"")</f>
        <v>190</v>
      </c>
      <c r="C290" s="6">
        <f>$Y$12</f>
        <v>50</v>
      </c>
      <c r="D290" s="319"/>
      <c r="E290" s="467"/>
      <c r="F290" s="467"/>
      <c r="G290" s="467"/>
      <c r="H290" s="467"/>
      <c r="I290" s="467"/>
      <c r="J290" s="467"/>
      <c r="K290" s="467"/>
      <c r="L290" s="467"/>
      <c r="M290" s="467"/>
      <c r="N290" s="98"/>
    </row>
    <row r="291" spans="1:14" ht="15.75" customHeight="1" x14ac:dyDescent="0.2">
      <c r="A291" s="99"/>
      <c r="B291" s="5" t="str">
        <f>IF(C291&lt;&gt;"",COUNTA($C$7:C291),"")</f>
        <v/>
      </c>
      <c r="C291" s="9"/>
      <c r="D291" s="9"/>
      <c r="E291" s="467"/>
      <c r="F291" s="467"/>
      <c r="G291" s="467"/>
      <c r="H291" s="467"/>
      <c r="I291" s="467"/>
      <c r="J291" s="467"/>
      <c r="K291" s="467"/>
      <c r="L291" s="467"/>
      <c r="M291" s="467"/>
      <c r="N291" s="98"/>
    </row>
    <row r="292" spans="1:14" ht="15.75" customHeight="1" x14ac:dyDescent="0.2">
      <c r="A292" s="99"/>
      <c r="B292" s="5">
        <f>IF(C292&lt;&gt;"",COUNTA($C$7:C292),"")</f>
        <v>191</v>
      </c>
      <c r="C292" s="6">
        <f>$Y$10</f>
        <v>50</v>
      </c>
      <c r="D292" s="475">
        <f>$R$46%*(C292+C293)+$Z$12</f>
        <v>50</v>
      </c>
      <c r="E292" s="467"/>
      <c r="F292" s="467"/>
      <c r="G292" s="467"/>
      <c r="H292" s="467"/>
      <c r="I292" s="467"/>
      <c r="J292" s="467"/>
      <c r="K292" s="467"/>
      <c r="L292" s="467"/>
      <c r="M292" s="467"/>
      <c r="N292" s="98"/>
    </row>
    <row r="293" spans="1:14" ht="15.75" customHeight="1" x14ac:dyDescent="0.2">
      <c r="A293" s="99"/>
      <c r="B293" s="5">
        <f>IF(C293&lt;&gt;"",COUNTA($C$7:C293),"")</f>
        <v>192</v>
      </c>
      <c r="C293" s="6">
        <f>$Y$12</f>
        <v>50</v>
      </c>
      <c r="D293" s="319"/>
      <c r="E293" s="319"/>
      <c r="F293" s="319"/>
      <c r="G293" s="319"/>
      <c r="H293" s="319"/>
      <c r="I293" s="319"/>
      <c r="J293" s="467"/>
      <c r="K293" s="467"/>
      <c r="L293" s="467"/>
      <c r="M293" s="467"/>
      <c r="N293" s="98"/>
    </row>
    <row r="294" spans="1:14" ht="15.75" customHeight="1" x14ac:dyDescent="0.2">
      <c r="A294" s="99"/>
      <c r="B294" s="5" t="str">
        <f>IF(C294&lt;&gt;"",COUNTA($C$7:C294),"")</f>
        <v/>
      </c>
      <c r="C294" s="9"/>
      <c r="D294" s="9"/>
      <c r="E294" s="9"/>
      <c r="F294" s="9"/>
      <c r="G294" s="9"/>
      <c r="H294" s="9"/>
      <c r="I294" s="9"/>
      <c r="J294" s="467"/>
      <c r="K294" s="467"/>
      <c r="L294" s="467"/>
      <c r="M294" s="467"/>
      <c r="N294" s="98"/>
    </row>
    <row r="295" spans="1:14" ht="15.75" customHeight="1" x14ac:dyDescent="0.2">
      <c r="A295" s="99"/>
      <c r="B295" s="5">
        <f>IF(C295&lt;&gt;"",COUNTA($C$7:C295),"")</f>
        <v>193</v>
      </c>
      <c r="C295" s="6">
        <f>$Y$10</f>
        <v>50</v>
      </c>
      <c r="D295" s="475">
        <f>$R$46%*(C295+C296)+$Z$10</f>
        <v>50</v>
      </c>
      <c r="E295" s="476">
        <f>$R$47%*(D295+D298)+$AA$10</f>
        <v>50</v>
      </c>
      <c r="F295" s="477">
        <f>$R$48%*(E295+E301)+$AB$10</f>
        <v>50</v>
      </c>
      <c r="G295" s="513">
        <f>$R$49%*(F295+F307)+$AC$10</f>
        <v>50</v>
      </c>
      <c r="H295" s="514">
        <f>$R$50%*(G295+G319)+$AD$10</f>
        <v>50</v>
      </c>
      <c r="I295" s="515">
        <f>$R$51%*(H295+H343)+$AE$12</f>
        <v>50</v>
      </c>
      <c r="J295" s="467"/>
      <c r="K295" s="467"/>
      <c r="L295" s="467"/>
      <c r="M295" s="467"/>
      <c r="N295" s="98"/>
    </row>
    <row r="296" spans="1:14" ht="15.75" customHeight="1" x14ac:dyDescent="0.2">
      <c r="A296" s="99"/>
      <c r="B296" s="5">
        <f>IF(C296&lt;&gt;"",COUNTA($C$7:C296),"")</f>
        <v>194</v>
      </c>
      <c r="C296" s="6">
        <f>$Y$12</f>
        <v>50</v>
      </c>
      <c r="D296" s="319"/>
      <c r="E296" s="467"/>
      <c r="F296" s="467"/>
      <c r="G296" s="467"/>
      <c r="H296" s="467"/>
      <c r="I296" s="467"/>
      <c r="J296" s="467"/>
      <c r="K296" s="467"/>
      <c r="L296" s="467"/>
      <c r="M296" s="467"/>
      <c r="N296" s="98"/>
    </row>
    <row r="297" spans="1:14" ht="15.75" customHeight="1" x14ac:dyDescent="0.2">
      <c r="A297" s="99"/>
      <c r="B297" s="5" t="str">
        <f>IF(C297&lt;&gt;"",COUNTA($C$7:C297),"")</f>
        <v/>
      </c>
      <c r="C297" s="9"/>
      <c r="D297" s="9"/>
      <c r="E297" s="467"/>
      <c r="F297" s="467"/>
      <c r="G297" s="467"/>
      <c r="H297" s="467"/>
      <c r="I297" s="467"/>
      <c r="J297" s="467"/>
      <c r="K297" s="467"/>
      <c r="L297" s="467"/>
      <c r="M297" s="467"/>
      <c r="N297" s="98"/>
    </row>
    <row r="298" spans="1:14" ht="15.75" customHeight="1" x14ac:dyDescent="0.2">
      <c r="A298" s="99"/>
      <c r="B298" s="5">
        <f>IF(C298&lt;&gt;"",COUNTA($C$7:C298),"")</f>
        <v>195</v>
      </c>
      <c r="C298" s="6">
        <f>$Y$10</f>
        <v>50</v>
      </c>
      <c r="D298" s="475">
        <f>$R$46%*(C298+C299)+$Z$12</f>
        <v>50</v>
      </c>
      <c r="E298" s="467"/>
      <c r="F298" s="467"/>
      <c r="G298" s="467"/>
      <c r="H298" s="467"/>
      <c r="I298" s="467"/>
      <c r="J298" s="467"/>
      <c r="K298" s="467"/>
      <c r="L298" s="467"/>
      <c r="M298" s="467"/>
      <c r="N298" s="98"/>
    </row>
    <row r="299" spans="1:14" ht="15.75" customHeight="1" x14ac:dyDescent="0.2">
      <c r="A299" s="99"/>
      <c r="B299" s="5">
        <f>IF(C299&lt;&gt;"",COUNTA($C$7:C299),"")</f>
        <v>196</v>
      </c>
      <c r="C299" s="6">
        <f>$Y$12</f>
        <v>50</v>
      </c>
      <c r="D299" s="319"/>
      <c r="E299" s="319"/>
      <c r="F299" s="467"/>
      <c r="G299" s="467"/>
      <c r="H299" s="467"/>
      <c r="I299" s="467"/>
      <c r="J299" s="467"/>
      <c r="K299" s="467"/>
      <c r="L299" s="467"/>
      <c r="M299" s="467"/>
      <c r="N299" s="98"/>
    </row>
    <row r="300" spans="1:14" ht="15.75" customHeight="1" x14ac:dyDescent="0.2">
      <c r="A300" s="99"/>
      <c r="B300" s="5" t="str">
        <f>IF(C300&lt;&gt;"",COUNTA($C$7:C300),"")</f>
        <v/>
      </c>
      <c r="C300" s="9"/>
      <c r="D300" s="9"/>
      <c r="E300" s="9"/>
      <c r="F300" s="467"/>
      <c r="G300" s="467"/>
      <c r="H300" s="467"/>
      <c r="I300" s="467"/>
      <c r="J300" s="467"/>
      <c r="K300" s="467"/>
      <c r="L300" s="467"/>
      <c r="M300" s="467"/>
      <c r="N300" s="98"/>
    </row>
    <row r="301" spans="1:14" ht="15.75" customHeight="1" x14ac:dyDescent="0.2">
      <c r="A301" s="99"/>
      <c r="B301" s="5">
        <f>IF(C301&lt;&gt;"",COUNTA($C$7:C301),"")</f>
        <v>197</v>
      </c>
      <c r="C301" s="6">
        <f>$Y$10</f>
        <v>50</v>
      </c>
      <c r="D301" s="475">
        <f>$R$46%*(C301+C302)+$Z$10</f>
        <v>50</v>
      </c>
      <c r="E301" s="476">
        <f>$R$47%*(D301+D304)+$AA$12</f>
        <v>50</v>
      </c>
      <c r="F301" s="467"/>
      <c r="G301" s="467"/>
      <c r="H301" s="467"/>
      <c r="I301" s="467"/>
      <c r="J301" s="467"/>
      <c r="K301" s="467"/>
      <c r="L301" s="467"/>
      <c r="M301" s="467"/>
      <c r="N301" s="98"/>
    </row>
    <row r="302" spans="1:14" ht="15.75" customHeight="1" x14ac:dyDescent="0.2">
      <c r="A302" s="99"/>
      <c r="B302" s="5">
        <f>IF(C302&lt;&gt;"",COUNTA($C$7:C302),"")</f>
        <v>198</v>
      </c>
      <c r="C302" s="6">
        <f>$Y$12</f>
        <v>50</v>
      </c>
      <c r="D302" s="319"/>
      <c r="E302" s="467"/>
      <c r="F302" s="467"/>
      <c r="G302" s="467"/>
      <c r="H302" s="467"/>
      <c r="I302" s="467"/>
      <c r="J302" s="467"/>
      <c r="K302" s="467"/>
      <c r="L302" s="467"/>
      <c r="M302" s="467"/>
      <c r="N302" s="98"/>
    </row>
    <row r="303" spans="1:14" ht="15.75" customHeight="1" x14ac:dyDescent="0.2">
      <c r="A303" s="99"/>
      <c r="B303" s="5" t="str">
        <f>IF(C303&lt;&gt;"",COUNTA($C$7:C303),"")</f>
        <v/>
      </c>
      <c r="C303" s="9"/>
      <c r="D303" s="9"/>
      <c r="E303" s="467"/>
      <c r="F303" s="467"/>
      <c r="G303" s="467"/>
      <c r="H303" s="467"/>
      <c r="I303" s="467"/>
      <c r="J303" s="467"/>
      <c r="K303" s="467"/>
      <c r="L303" s="467"/>
      <c r="M303" s="467"/>
      <c r="N303" s="98"/>
    </row>
    <row r="304" spans="1:14" ht="15.75" customHeight="1" x14ac:dyDescent="0.2">
      <c r="A304" s="99"/>
      <c r="B304" s="5">
        <f>IF(C304&lt;&gt;"",COUNTA($C$7:C304),"")</f>
        <v>199</v>
      </c>
      <c r="C304" s="6">
        <f>$Y$10</f>
        <v>50</v>
      </c>
      <c r="D304" s="475">
        <f>$R$46%*(C304+C305)+$Z$12</f>
        <v>50</v>
      </c>
      <c r="E304" s="467"/>
      <c r="F304" s="467"/>
      <c r="G304" s="467"/>
      <c r="H304" s="467"/>
      <c r="I304" s="467"/>
      <c r="J304" s="467"/>
      <c r="K304" s="467"/>
      <c r="L304" s="467"/>
      <c r="M304" s="467"/>
      <c r="N304" s="98"/>
    </row>
    <row r="305" spans="1:14" ht="15.75" customHeight="1" x14ac:dyDescent="0.2">
      <c r="A305" s="99"/>
      <c r="B305" s="5">
        <f>IF(C305&lt;&gt;"",COUNTA($C$7:C305),"")</f>
        <v>200</v>
      </c>
      <c r="C305" s="6">
        <f>$Y$12</f>
        <v>50</v>
      </c>
      <c r="D305" s="319"/>
      <c r="E305" s="319"/>
      <c r="F305" s="319"/>
      <c r="G305" s="467"/>
      <c r="H305" s="467"/>
      <c r="I305" s="467"/>
      <c r="J305" s="467"/>
      <c r="K305" s="467"/>
      <c r="L305" s="467"/>
      <c r="M305" s="467"/>
      <c r="N305" s="98"/>
    </row>
    <row r="306" spans="1:14" ht="15.75" customHeight="1" x14ac:dyDescent="0.2">
      <c r="A306" s="99"/>
      <c r="B306" s="5" t="str">
        <f>IF(C306&lt;&gt;"",COUNTA($C$7:C306),"")</f>
        <v/>
      </c>
      <c r="C306" s="9"/>
      <c r="D306" s="9"/>
      <c r="E306" s="9"/>
      <c r="F306" s="9"/>
      <c r="G306" s="467"/>
      <c r="H306" s="467"/>
      <c r="I306" s="467"/>
      <c r="J306" s="467"/>
      <c r="K306" s="467"/>
      <c r="L306" s="467"/>
      <c r="M306" s="467"/>
      <c r="N306" s="98"/>
    </row>
    <row r="307" spans="1:14" ht="15.75" customHeight="1" x14ac:dyDescent="0.2">
      <c r="A307" s="99"/>
      <c r="B307" s="5">
        <f>IF(C307&lt;&gt;"",COUNTA($C$7:C307),"")</f>
        <v>201</v>
      </c>
      <c r="C307" s="6">
        <f>$Y$10</f>
        <v>50</v>
      </c>
      <c r="D307" s="475">
        <f>$R$46%*(C307+C308)+$Z$10</f>
        <v>50</v>
      </c>
      <c r="E307" s="476">
        <f>$R$47%*(D307+D310)+$AA$10</f>
        <v>50</v>
      </c>
      <c r="F307" s="477">
        <f>$R$48%*(E307+E313)+$AB$12</f>
        <v>50</v>
      </c>
      <c r="G307" s="467"/>
      <c r="H307" s="467"/>
      <c r="I307" s="467"/>
      <c r="J307" s="467"/>
      <c r="K307" s="467"/>
      <c r="L307" s="467"/>
      <c r="M307" s="467"/>
      <c r="N307" s="98"/>
    </row>
    <row r="308" spans="1:14" ht="15.75" customHeight="1" x14ac:dyDescent="0.2">
      <c r="A308" s="99"/>
      <c r="B308" s="5">
        <f>IF(C308&lt;&gt;"",COUNTA($C$7:C308),"")</f>
        <v>202</v>
      </c>
      <c r="C308" s="6">
        <f>$Y$12</f>
        <v>50</v>
      </c>
      <c r="D308" s="319"/>
      <c r="E308" s="467"/>
      <c r="F308" s="467"/>
      <c r="G308" s="467"/>
      <c r="H308" s="467"/>
      <c r="I308" s="467"/>
      <c r="J308" s="467"/>
      <c r="K308" s="467"/>
      <c r="L308" s="467"/>
      <c r="M308" s="467"/>
      <c r="N308" s="98"/>
    </row>
    <row r="309" spans="1:14" ht="15.75" customHeight="1" x14ac:dyDescent="0.2">
      <c r="A309" s="99"/>
      <c r="B309" s="5" t="str">
        <f>IF(C309&lt;&gt;"",COUNTA($C$7:C309),"")</f>
        <v/>
      </c>
      <c r="C309" s="9"/>
      <c r="D309" s="9"/>
      <c r="E309" s="467"/>
      <c r="F309" s="467"/>
      <c r="G309" s="467"/>
      <c r="H309" s="467"/>
      <c r="I309" s="467"/>
      <c r="J309" s="467"/>
      <c r="K309" s="467"/>
      <c r="L309" s="467"/>
      <c r="M309" s="467"/>
      <c r="N309" s="98"/>
    </row>
    <row r="310" spans="1:14" ht="15.75" customHeight="1" x14ac:dyDescent="0.2">
      <c r="A310" s="99"/>
      <c r="B310" s="5">
        <f>IF(C310&lt;&gt;"",COUNTA($C$7:C310),"")</f>
        <v>203</v>
      </c>
      <c r="C310" s="6">
        <f>$Y$10</f>
        <v>50</v>
      </c>
      <c r="D310" s="475">
        <f>$R$46%*(C310+C311)+$Z$12</f>
        <v>50</v>
      </c>
      <c r="E310" s="467"/>
      <c r="F310" s="467"/>
      <c r="G310" s="467"/>
      <c r="H310" s="467"/>
      <c r="I310" s="467"/>
      <c r="J310" s="467"/>
      <c r="K310" s="467"/>
      <c r="L310" s="467"/>
      <c r="M310" s="467"/>
      <c r="N310" s="98"/>
    </row>
    <row r="311" spans="1:14" ht="15.75" customHeight="1" x14ac:dyDescent="0.2">
      <c r="A311" s="99"/>
      <c r="B311" s="5">
        <f>IF(C311&lt;&gt;"",COUNTA($C$7:C311),"")</f>
        <v>204</v>
      </c>
      <c r="C311" s="6">
        <f>$Y$12</f>
        <v>50</v>
      </c>
      <c r="D311" s="319"/>
      <c r="E311" s="319"/>
      <c r="F311" s="467"/>
      <c r="G311" s="467"/>
      <c r="H311" s="467"/>
      <c r="I311" s="467"/>
      <c r="J311" s="467"/>
      <c r="K311" s="467"/>
      <c r="L311" s="467"/>
      <c r="M311" s="467"/>
      <c r="N311" s="98"/>
    </row>
    <row r="312" spans="1:14" ht="15.75" customHeight="1" x14ac:dyDescent="0.2">
      <c r="A312" s="99"/>
      <c r="B312" s="5" t="str">
        <f>IF(C312&lt;&gt;"",COUNTA($C$7:C312),"")</f>
        <v/>
      </c>
      <c r="C312" s="9"/>
      <c r="D312" s="9"/>
      <c r="E312" s="9"/>
      <c r="F312" s="467"/>
      <c r="G312" s="467"/>
      <c r="H312" s="467"/>
      <c r="I312" s="467"/>
      <c r="J312" s="467"/>
      <c r="K312" s="467"/>
      <c r="L312" s="467"/>
      <c r="M312" s="467"/>
      <c r="N312" s="98"/>
    </row>
    <row r="313" spans="1:14" ht="15.75" customHeight="1" x14ac:dyDescent="0.2">
      <c r="A313" s="99"/>
      <c r="B313" s="5">
        <f>IF(C313&lt;&gt;"",COUNTA($C$7:C313),"")</f>
        <v>205</v>
      </c>
      <c r="C313" s="6">
        <f>$Y$10</f>
        <v>50</v>
      </c>
      <c r="D313" s="475">
        <f>$R$46%*(C313+C314)+$Z$10</f>
        <v>50</v>
      </c>
      <c r="E313" s="476">
        <f>$R$47%*(D313+D316)+$AA$12</f>
        <v>50</v>
      </c>
      <c r="F313" s="467"/>
      <c r="G313" s="467"/>
      <c r="H313" s="467"/>
      <c r="I313" s="467"/>
      <c r="J313" s="467"/>
      <c r="K313" s="467"/>
      <c r="L313" s="467"/>
      <c r="M313" s="467"/>
      <c r="N313" s="98"/>
    </row>
    <row r="314" spans="1:14" ht="15.75" customHeight="1" x14ac:dyDescent="0.2">
      <c r="A314" s="99"/>
      <c r="B314" s="5">
        <f>IF(C314&lt;&gt;"",COUNTA($C$7:C314),"")</f>
        <v>206</v>
      </c>
      <c r="C314" s="6">
        <f>$Y$12</f>
        <v>50</v>
      </c>
      <c r="D314" s="319"/>
      <c r="E314" s="467"/>
      <c r="F314" s="467"/>
      <c r="G314" s="467"/>
      <c r="H314" s="467"/>
      <c r="I314" s="467"/>
      <c r="J314" s="467"/>
      <c r="K314" s="467"/>
      <c r="L314" s="467"/>
      <c r="M314" s="467"/>
      <c r="N314" s="98"/>
    </row>
    <row r="315" spans="1:14" ht="15.75" customHeight="1" x14ac:dyDescent="0.2">
      <c r="A315" s="99"/>
      <c r="B315" s="5" t="str">
        <f>IF(C315&lt;&gt;"",COUNTA($C$7:C315),"")</f>
        <v/>
      </c>
      <c r="C315" s="9"/>
      <c r="D315" s="9"/>
      <c r="E315" s="467"/>
      <c r="F315" s="467"/>
      <c r="G315" s="467"/>
      <c r="H315" s="467"/>
      <c r="I315" s="467"/>
      <c r="J315" s="467"/>
      <c r="K315" s="467"/>
      <c r="L315" s="467"/>
      <c r="M315" s="467"/>
      <c r="N315" s="98"/>
    </row>
    <row r="316" spans="1:14" ht="15.75" customHeight="1" x14ac:dyDescent="0.2">
      <c r="A316" s="99"/>
      <c r="B316" s="5">
        <f>IF(C316&lt;&gt;"",COUNTA($C$7:C316),"")</f>
        <v>207</v>
      </c>
      <c r="C316" s="6">
        <f>$Y$10</f>
        <v>50</v>
      </c>
      <c r="D316" s="475">
        <f>$R$46%*(C316+C317)+$Z$12</f>
        <v>50</v>
      </c>
      <c r="E316" s="467"/>
      <c r="F316" s="467"/>
      <c r="G316" s="467"/>
      <c r="H316" s="467"/>
      <c r="I316" s="467"/>
      <c r="J316" s="467"/>
      <c r="K316" s="467"/>
      <c r="L316" s="467"/>
      <c r="M316" s="467"/>
      <c r="N316" s="98"/>
    </row>
    <row r="317" spans="1:14" ht="15.75" customHeight="1" x14ac:dyDescent="0.2">
      <c r="A317" s="99"/>
      <c r="B317" s="5">
        <f>IF(C317&lt;&gt;"",COUNTA($C$7:C317),"")</f>
        <v>208</v>
      </c>
      <c r="C317" s="6">
        <f>$Y$12</f>
        <v>50</v>
      </c>
      <c r="D317" s="319"/>
      <c r="E317" s="319"/>
      <c r="F317" s="319"/>
      <c r="G317" s="319"/>
      <c r="H317" s="467"/>
      <c r="I317" s="467"/>
      <c r="J317" s="467"/>
      <c r="K317" s="467"/>
      <c r="L317" s="467"/>
      <c r="M317" s="467"/>
      <c r="N317" s="98"/>
    </row>
    <row r="318" spans="1:14" ht="15.75" customHeight="1" x14ac:dyDescent="0.2">
      <c r="A318" s="99"/>
      <c r="B318" s="5" t="str">
        <f>IF(C318&lt;&gt;"",COUNTA($C$7:C318),"")</f>
        <v/>
      </c>
      <c r="C318" s="9"/>
      <c r="D318" s="9"/>
      <c r="E318" s="9"/>
      <c r="F318" s="9"/>
      <c r="G318" s="9"/>
      <c r="H318" s="467"/>
      <c r="I318" s="467"/>
      <c r="J318" s="467"/>
      <c r="K318" s="467"/>
      <c r="L318" s="467"/>
      <c r="M318" s="467"/>
      <c r="N318" s="98"/>
    </row>
    <row r="319" spans="1:14" ht="15.75" customHeight="1" x14ac:dyDescent="0.2">
      <c r="A319" s="99"/>
      <c r="B319" s="5">
        <f>IF(C319&lt;&gt;"",COUNTA($C$7:C319),"")</f>
        <v>209</v>
      </c>
      <c r="C319" s="6">
        <f>$Y$10</f>
        <v>50</v>
      </c>
      <c r="D319" s="475">
        <f>$R$46%*(C319+C320)+$Z$10</f>
        <v>50</v>
      </c>
      <c r="E319" s="476">
        <f>$R$47%*(D319+D322)+$AA$10</f>
        <v>50</v>
      </c>
      <c r="F319" s="477">
        <f>$R$48%*(E319+E325)+$AB$10</f>
        <v>50</v>
      </c>
      <c r="G319" s="513">
        <f>$R$49%*(F319+F331)+$AC$12</f>
        <v>50</v>
      </c>
      <c r="H319" s="467"/>
      <c r="I319" s="467"/>
      <c r="J319" s="467"/>
      <c r="K319" s="467"/>
      <c r="L319" s="467"/>
      <c r="M319" s="467"/>
      <c r="N319" s="98"/>
    </row>
    <row r="320" spans="1:14" ht="15.75" customHeight="1" x14ac:dyDescent="0.2">
      <c r="A320" s="99"/>
      <c r="B320" s="5">
        <f>IF(C320&lt;&gt;"",COUNTA($C$7:C320),"")</f>
        <v>210</v>
      </c>
      <c r="C320" s="6">
        <f>$Y$12</f>
        <v>50</v>
      </c>
      <c r="D320" s="319"/>
      <c r="E320" s="467"/>
      <c r="F320" s="467"/>
      <c r="G320" s="467"/>
      <c r="H320" s="467"/>
      <c r="I320" s="467"/>
      <c r="J320" s="467"/>
      <c r="K320" s="467"/>
      <c r="L320" s="467"/>
      <c r="M320" s="467"/>
      <c r="N320" s="98"/>
    </row>
    <row r="321" spans="1:14" ht="15.75" customHeight="1" x14ac:dyDescent="0.2">
      <c r="A321" s="99"/>
      <c r="B321" s="5" t="str">
        <f>IF(C321&lt;&gt;"",COUNTA($C$7:C321),"")</f>
        <v/>
      </c>
      <c r="C321" s="9"/>
      <c r="D321" s="9"/>
      <c r="E321" s="467"/>
      <c r="F321" s="467"/>
      <c r="G321" s="467"/>
      <c r="H321" s="467"/>
      <c r="I321" s="467"/>
      <c r="J321" s="467"/>
      <c r="K321" s="467"/>
      <c r="L321" s="467"/>
      <c r="M321" s="467"/>
      <c r="N321" s="98"/>
    </row>
    <row r="322" spans="1:14" ht="15.75" customHeight="1" x14ac:dyDescent="0.2">
      <c r="A322" s="99"/>
      <c r="B322" s="5">
        <f>IF(C322&lt;&gt;"",COUNTA($C$7:C322),"")</f>
        <v>211</v>
      </c>
      <c r="C322" s="6">
        <f>$Y$10</f>
        <v>50</v>
      </c>
      <c r="D322" s="475">
        <f>$R$46%*(C322+C323)+$Z$12</f>
        <v>50</v>
      </c>
      <c r="E322" s="467"/>
      <c r="F322" s="467"/>
      <c r="G322" s="467"/>
      <c r="H322" s="467"/>
      <c r="I322" s="467"/>
      <c r="J322" s="467"/>
      <c r="K322" s="467"/>
      <c r="L322" s="467"/>
      <c r="M322" s="467"/>
      <c r="N322" s="98"/>
    </row>
    <row r="323" spans="1:14" ht="15.75" customHeight="1" x14ac:dyDescent="0.2">
      <c r="A323" s="99"/>
      <c r="B323" s="5">
        <f>IF(C323&lt;&gt;"",COUNTA($C$7:C323),"")</f>
        <v>212</v>
      </c>
      <c r="C323" s="6">
        <f>$Y$12</f>
        <v>50</v>
      </c>
      <c r="D323" s="319"/>
      <c r="E323" s="319"/>
      <c r="F323" s="467"/>
      <c r="G323" s="467"/>
      <c r="H323" s="467"/>
      <c r="I323" s="467"/>
      <c r="J323" s="467"/>
      <c r="K323" s="467"/>
      <c r="L323" s="467"/>
      <c r="M323" s="467"/>
      <c r="N323" s="98"/>
    </row>
    <row r="324" spans="1:14" ht="15.75" customHeight="1" x14ac:dyDescent="0.2">
      <c r="A324" s="99"/>
      <c r="B324" s="5" t="str">
        <f>IF(C324&lt;&gt;"",COUNTA($C$7:C324),"")</f>
        <v/>
      </c>
      <c r="C324" s="9"/>
      <c r="D324" s="9"/>
      <c r="E324" s="9"/>
      <c r="F324" s="467"/>
      <c r="G324" s="467"/>
      <c r="H324" s="467"/>
      <c r="I324" s="467"/>
      <c r="J324" s="467"/>
      <c r="K324" s="467"/>
      <c r="L324" s="467"/>
      <c r="M324" s="467"/>
      <c r="N324" s="98"/>
    </row>
    <row r="325" spans="1:14" ht="15.75" customHeight="1" x14ac:dyDescent="0.2">
      <c r="A325" s="99"/>
      <c r="B325" s="5">
        <f>IF(C325&lt;&gt;"",COUNTA($C$7:C325),"")</f>
        <v>213</v>
      </c>
      <c r="C325" s="6">
        <f>$Y$10</f>
        <v>50</v>
      </c>
      <c r="D325" s="475">
        <f>$R$46%*(C325+C326)+$Z$10</f>
        <v>50</v>
      </c>
      <c r="E325" s="476">
        <f>$R$47%*(D325+D328)+$AA$12</f>
        <v>50</v>
      </c>
      <c r="F325" s="467"/>
      <c r="G325" s="467"/>
      <c r="H325" s="467"/>
      <c r="I325" s="467"/>
      <c r="J325" s="467"/>
      <c r="K325" s="467"/>
      <c r="L325" s="467"/>
      <c r="M325" s="467"/>
      <c r="N325" s="98"/>
    </row>
    <row r="326" spans="1:14" ht="15.75" customHeight="1" x14ac:dyDescent="0.2">
      <c r="A326" s="99"/>
      <c r="B326" s="5">
        <f>IF(C326&lt;&gt;"",COUNTA($C$7:C326),"")</f>
        <v>214</v>
      </c>
      <c r="C326" s="6">
        <f>$Y$12</f>
        <v>50</v>
      </c>
      <c r="D326" s="319"/>
      <c r="E326" s="467"/>
      <c r="F326" s="467"/>
      <c r="G326" s="467"/>
      <c r="H326" s="467"/>
      <c r="I326" s="467"/>
      <c r="J326" s="467"/>
      <c r="K326" s="467"/>
      <c r="L326" s="467"/>
      <c r="M326" s="467"/>
      <c r="N326" s="98"/>
    </row>
    <row r="327" spans="1:14" ht="15.75" customHeight="1" x14ac:dyDescent="0.2">
      <c r="A327" s="99"/>
      <c r="B327" s="5" t="str">
        <f>IF(C327&lt;&gt;"",COUNTA($C$7:C327),"")</f>
        <v/>
      </c>
      <c r="C327" s="9"/>
      <c r="D327" s="9"/>
      <c r="E327" s="467"/>
      <c r="F327" s="467"/>
      <c r="G327" s="467"/>
      <c r="H327" s="467"/>
      <c r="I327" s="467"/>
      <c r="J327" s="467"/>
      <c r="K327" s="467"/>
      <c r="L327" s="467"/>
      <c r="M327" s="467"/>
      <c r="N327" s="98"/>
    </row>
    <row r="328" spans="1:14" ht="15.75" customHeight="1" x14ac:dyDescent="0.2">
      <c r="A328" s="99"/>
      <c r="B328" s="5">
        <f>IF(C328&lt;&gt;"",COUNTA($C$7:C328),"")</f>
        <v>215</v>
      </c>
      <c r="C328" s="6">
        <f>$Y$10</f>
        <v>50</v>
      </c>
      <c r="D328" s="475">
        <f>$R$46%*(C328+C329)+$Z$12</f>
        <v>50</v>
      </c>
      <c r="E328" s="467"/>
      <c r="F328" s="467"/>
      <c r="G328" s="467"/>
      <c r="H328" s="467"/>
      <c r="I328" s="467"/>
      <c r="J328" s="467"/>
      <c r="K328" s="467"/>
      <c r="L328" s="467"/>
      <c r="M328" s="467"/>
      <c r="N328" s="98"/>
    </row>
    <row r="329" spans="1:14" ht="15.75" customHeight="1" x14ac:dyDescent="0.2">
      <c r="A329" s="99"/>
      <c r="B329" s="5">
        <f>IF(C329&lt;&gt;"",COUNTA($C$7:C329),"")</f>
        <v>216</v>
      </c>
      <c r="C329" s="6">
        <f>$Y$12</f>
        <v>50</v>
      </c>
      <c r="D329" s="319"/>
      <c r="E329" s="319"/>
      <c r="F329" s="319"/>
      <c r="G329" s="467"/>
      <c r="H329" s="467"/>
      <c r="I329" s="467"/>
      <c r="J329" s="467"/>
      <c r="K329" s="467"/>
      <c r="L329" s="467"/>
      <c r="M329" s="467"/>
      <c r="N329" s="98"/>
    </row>
    <row r="330" spans="1:14" ht="15.75" customHeight="1" x14ac:dyDescent="0.2">
      <c r="A330" s="99"/>
      <c r="B330" s="5" t="str">
        <f>IF(C330&lt;&gt;"",COUNTA($C$7:C330),"")</f>
        <v/>
      </c>
      <c r="C330" s="9"/>
      <c r="D330" s="9"/>
      <c r="E330" s="9"/>
      <c r="F330" s="9"/>
      <c r="G330" s="467"/>
      <c r="H330" s="467"/>
      <c r="I330" s="467"/>
      <c r="J330" s="467"/>
      <c r="K330" s="467"/>
      <c r="L330" s="467"/>
      <c r="M330" s="467"/>
      <c r="N330" s="98"/>
    </row>
    <row r="331" spans="1:14" ht="15.75" customHeight="1" x14ac:dyDescent="0.2">
      <c r="A331" s="99"/>
      <c r="B331" s="5">
        <f>IF(C331&lt;&gt;"",COUNTA($C$7:C331),"")</f>
        <v>217</v>
      </c>
      <c r="C331" s="6">
        <f>$Y$10</f>
        <v>50</v>
      </c>
      <c r="D331" s="475">
        <f>$R$46%*(C331+C332)+$Z$10</f>
        <v>50</v>
      </c>
      <c r="E331" s="476">
        <f>$R$47%*(D331+D334)+$AA$10</f>
        <v>50</v>
      </c>
      <c r="F331" s="477">
        <f>$R$48%*(E331+E337)+$AB$12</f>
        <v>50</v>
      </c>
      <c r="G331" s="467"/>
      <c r="H331" s="467"/>
      <c r="I331" s="467"/>
      <c r="J331" s="467"/>
      <c r="K331" s="467"/>
      <c r="L331" s="467"/>
      <c r="M331" s="467"/>
      <c r="N331" s="98"/>
    </row>
    <row r="332" spans="1:14" ht="15.75" customHeight="1" x14ac:dyDescent="0.2">
      <c r="A332" s="99"/>
      <c r="B332" s="5">
        <f>IF(C332&lt;&gt;"",COUNTA($C$7:C332),"")</f>
        <v>218</v>
      </c>
      <c r="C332" s="6">
        <f>$Y$12</f>
        <v>50</v>
      </c>
      <c r="D332" s="319"/>
      <c r="E332" s="467"/>
      <c r="F332" s="467"/>
      <c r="G332" s="467"/>
      <c r="H332" s="467"/>
      <c r="I332" s="467"/>
      <c r="J332" s="467"/>
      <c r="K332" s="467"/>
      <c r="L332" s="467"/>
      <c r="M332" s="467"/>
      <c r="N332" s="98"/>
    </row>
    <row r="333" spans="1:14" ht="15.75" customHeight="1" x14ac:dyDescent="0.2">
      <c r="A333" s="99"/>
      <c r="B333" s="5" t="str">
        <f>IF(C333&lt;&gt;"",COUNTA($C$7:C333),"")</f>
        <v/>
      </c>
      <c r="C333" s="9"/>
      <c r="D333" s="9"/>
      <c r="E333" s="467"/>
      <c r="F333" s="467"/>
      <c r="G333" s="467"/>
      <c r="H333" s="467"/>
      <c r="I333" s="467"/>
      <c r="J333" s="467"/>
      <c r="K333" s="467"/>
      <c r="L333" s="467"/>
      <c r="M333" s="467"/>
      <c r="N333" s="98"/>
    </row>
    <row r="334" spans="1:14" ht="15.75" customHeight="1" x14ac:dyDescent="0.2">
      <c r="A334" s="99"/>
      <c r="B334" s="5">
        <f>IF(C334&lt;&gt;"",COUNTA($C$7:C334),"")</f>
        <v>219</v>
      </c>
      <c r="C334" s="6">
        <f>$Y$10</f>
        <v>50</v>
      </c>
      <c r="D334" s="475">
        <f>$R$46%*(C334+C335)+$Z$12</f>
        <v>50</v>
      </c>
      <c r="E334" s="467"/>
      <c r="F334" s="467"/>
      <c r="G334" s="467"/>
      <c r="H334" s="467"/>
      <c r="I334" s="467"/>
      <c r="J334" s="467"/>
      <c r="K334" s="467"/>
      <c r="L334" s="467"/>
      <c r="M334" s="467"/>
      <c r="N334" s="98"/>
    </row>
    <row r="335" spans="1:14" ht="15.75" customHeight="1" x14ac:dyDescent="0.2">
      <c r="A335" s="99"/>
      <c r="B335" s="5">
        <f>IF(C335&lt;&gt;"",COUNTA($C$7:C335),"")</f>
        <v>220</v>
      </c>
      <c r="C335" s="6">
        <f>$Y$12</f>
        <v>50</v>
      </c>
      <c r="D335" s="319"/>
      <c r="E335" s="319"/>
      <c r="F335" s="467"/>
      <c r="G335" s="467"/>
      <c r="H335" s="467"/>
      <c r="I335" s="467"/>
      <c r="J335" s="467"/>
      <c r="K335" s="467"/>
      <c r="L335" s="467"/>
      <c r="M335" s="467"/>
      <c r="N335" s="98"/>
    </row>
    <row r="336" spans="1:14" ht="15.75" customHeight="1" x14ac:dyDescent="0.2">
      <c r="A336" s="99"/>
      <c r="B336" s="5" t="str">
        <f>IF(C336&lt;&gt;"",COUNTA($C$7:C336),"")</f>
        <v/>
      </c>
      <c r="C336" s="9"/>
      <c r="D336" s="9"/>
      <c r="E336" s="9"/>
      <c r="F336" s="467"/>
      <c r="G336" s="467"/>
      <c r="H336" s="467"/>
      <c r="I336" s="467"/>
      <c r="J336" s="467"/>
      <c r="K336" s="467"/>
      <c r="L336" s="467"/>
      <c r="M336" s="467"/>
      <c r="N336" s="98"/>
    </row>
    <row r="337" spans="1:14" ht="15.75" customHeight="1" x14ac:dyDescent="0.2">
      <c r="A337" s="99"/>
      <c r="B337" s="5">
        <f>IF(C337&lt;&gt;"",COUNTA($C$7:C337),"")</f>
        <v>221</v>
      </c>
      <c r="C337" s="6">
        <f>$Y$10</f>
        <v>50</v>
      </c>
      <c r="D337" s="475">
        <f>$R$46%*(C337+C338)+$Z$10</f>
        <v>50</v>
      </c>
      <c r="E337" s="476">
        <f>$R$47%*(D337+D340)+$AA$12</f>
        <v>50</v>
      </c>
      <c r="F337" s="467"/>
      <c r="G337" s="467"/>
      <c r="H337" s="467"/>
      <c r="I337" s="467"/>
      <c r="J337" s="467"/>
      <c r="K337" s="467"/>
      <c r="L337" s="467"/>
      <c r="M337" s="467"/>
      <c r="N337" s="98"/>
    </row>
    <row r="338" spans="1:14" ht="15.75" customHeight="1" x14ac:dyDescent="0.2">
      <c r="A338" s="99"/>
      <c r="B338" s="5">
        <f>IF(C338&lt;&gt;"",COUNTA($C$7:C338),"")</f>
        <v>222</v>
      </c>
      <c r="C338" s="6">
        <f>$Y$12</f>
        <v>50</v>
      </c>
      <c r="D338" s="319"/>
      <c r="E338" s="467"/>
      <c r="F338" s="467"/>
      <c r="G338" s="467"/>
      <c r="H338" s="467"/>
      <c r="I338" s="467"/>
      <c r="J338" s="467"/>
      <c r="K338" s="467"/>
      <c r="L338" s="467"/>
      <c r="M338" s="467"/>
      <c r="N338" s="98"/>
    </row>
    <row r="339" spans="1:14" ht="15.75" customHeight="1" x14ac:dyDescent="0.2">
      <c r="A339" s="99"/>
      <c r="B339" s="5" t="str">
        <f>IF(C339&lt;&gt;"",COUNTA($C$7:C339),"")</f>
        <v/>
      </c>
      <c r="C339" s="9"/>
      <c r="D339" s="9"/>
      <c r="E339" s="467"/>
      <c r="F339" s="467"/>
      <c r="G339" s="467"/>
      <c r="H339" s="467"/>
      <c r="I339" s="467"/>
      <c r="J339" s="467"/>
      <c r="K339" s="467"/>
      <c r="L339" s="467"/>
      <c r="M339" s="467"/>
      <c r="N339" s="98"/>
    </row>
    <row r="340" spans="1:14" ht="15.75" customHeight="1" x14ac:dyDescent="0.2">
      <c r="A340" s="99"/>
      <c r="B340" s="5">
        <f>IF(C340&lt;&gt;"",COUNTA($C$7:C340),"")</f>
        <v>223</v>
      </c>
      <c r="C340" s="6">
        <f>$Y$10</f>
        <v>50</v>
      </c>
      <c r="D340" s="475">
        <f>$R$46%*(C340+C341)+$Z$12</f>
        <v>50</v>
      </c>
      <c r="E340" s="467"/>
      <c r="F340" s="467"/>
      <c r="G340" s="467"/>
      <c r="H340" s="467"/>
      <c r="I340" s="467"/>
      <c r="J340" s="467"/>
      <c r="K340" s="467"/>
      <c r="L340" s="467"/>
      <c r="M340" s="467"/>
      <c r="N340" s="98"/>
    </row>
    <row r="341" spans="1:14" ht="15.75" customHeight="1" x14ac:dyDescent="0.2">
      <c r="A341" s="99"/>
      <c r="B341" s="5">
        <f>IF(C341&lt;&gt;"",COUNTA($C$7:C341),"")</f>
        <v>224</v>
      </c>
      <c r="C341" s="6">
        <f>$Y$12</f>
        <v>50</v>
      </c>
      <c r="D341" s="319"/>
      <c r="E341" s="319"/>
      <c r="F341" s="319"/>
      <c r="G341" s="319"/>
      <c r="H341" s="319"/>
      <c r="I341" s="467"/>
      <c r="J341" s="467"/>
      <c r="K341" s="467"/>
      <c r="L341" s="467"/>
      <c r="M341" s="467"/>
      <c r="N341" s="98"/>
    </row>
    <row r="342" spans="1:14" ht="15.75" customHeight="1" x14ac:dyDescent="0.2">
      <c r="A342" s="99"/>
      <c r="B342" s="5" t="str">
        <f>IF(C342&lt;&gt;"",COUNTA($C$7:C342),"")</f>
        <v/>
      </c>
      <c r="C342" s="9"/>
      <c r="D342" s="9"/>
      <c r="E342" s="9"/>
      <c r="F342" s="9"/>
      <c r="G342" s="9"/>
      <c r="H342" s="9"/>
      <c r="I342" s="467"/>
      <c r="J342" s="467"/>
      <c r="K342" s="467"/>
      <c r="L342" s="467"/>
      <c r="M342" s="467"/>
      <c r="N342" s="98"/>
    </row>
    <row r="343" spans="1:14" ht="15.75" customHeight="1" x14ac:dyDescent="0.2">
      <c r="A343" s="99"/>
      <c r="B343" s="5">
        <f>IF(C343&lt;&gt;"",COUNTA($C$7:C343),"")</f>
        <v>225</v>
      </c>
      <c r="C343" s="6">
        <f>$Y$10</f>
        <v>50</v>
      </c>
      <c r="D343" s="475">
        <f>$R$46%*(C343+C344)+$Z$10</f>
        <v>50</v>
      </c>
      <c r="E343" s="476">
        <f>$R$47%*(D343+D346)+$AA$10</f>
        <v>50</v>
      </c>
      <c r="F343" s="477">
        <f>$R$48%*(E343+E349)+$AB$10</f>
        <v>50</v>
      </c>
      <c r="G343" s="513">
        <f>$R$49%*(F343+F355)+$AC$10</f>
        <v>50</v>
      </c>
      <c r="H343" s="514">
        <f>$R$50%*(G343+G367)+$AD$12</f>
        <v>50</v>
      </c>
      <c r="I343" s="467"/>
      <c r="J343" s="467"/>
      <c r="K343" s="467"/>
      <c r="L343" s="467"/>
      <c r="M343" s="467"/>
      <c r="N343" s="98"/>
    </row>
    <row r="344" spans="1:14" ht="15.75" customHeight="1" x14ac:dyDescent="0.2">
      <c r="A344" s="99"/>
      <c r="B344" s="5">
        <f>IF(C344&lt;&gt;"",COUNTA($C$7:C344),"")</f>
        <v>226</v>
      </c>
      <c r="C344" s="6">
        <f>$Y$12</f>
        <v>50</v>
      </c>
      <c r="D344" s="319"/>
      <c r="E344" s="467"/>
      <c r="F344" s="467"/>
      <c r="G344" s="467"/>
      <c r="H344" s="467"/>
      <c r="I344" s="467"/>
      <c r="J344" s="467"/>
      <c r="K344" s="467"/>
      <c r="L344" s="467"/>
      <c r="M344" s="467"/>
      <c r="N344" s="98"/>
    </row>
    <row r="345" spans="1:14" ht="15.75" customHeight="1" x14ac:dyDescent="0.2">
      <c r="A345" s="99"/>
      <c r="B345" s="5" t="str">
        <f>IF(C345&lt;&gt;"",COUNTA($C$7:C345),"")</f>
        <v/>
      </c>
      <c r="C345" s="9"/>
      <c r="D345" s="9"/>
      <c r="E345" s="467"/>
      <c r="F345" s="467"/>
      <c r="G345" s="467"/>
      <c r="H345" s="467"/>
      <c r="I345" s="467"/>
      <c r="J345" s="467"/>
      <c r="K345" s="467"/>
      <c r="L345" s="467"/>
      <c r="M345" s="467"/>
      <c r="N345" s="98"/>
    </row>
    <row r="346" spans="1:14" ht="15.75" customHeight="1" x14ac:dyDescent="0.2">
      <c r="A346" s="99"/>
      <c r="B346" s="5">
        <f>IF(C346&lt;&gt;"",COUNTA($C$7:C346),"")</f>
        <v>227</v>
      </c>
      <c r="C346" s="6">
        <f>$Y$10</f>
        <v>50</v>
      </c>
      <c r="D346" s="475">
        <f>$R$46%*(C346+C347)+$Z$12</f>
        <v>50</v>
      </c>
      <c r="E346" s="467"/>
      <c r="F346" s="467"/>
      <c r="G346" s="467"/>
      <c r="H346" s="467"/>
      <c r="I346" s="467"/>
      <c r="J346" s="467"/>
      <c r="K346" s="467"/>
      <c r="L346" s="467"/>
      <c r="M346" s="467"/>
      <c r="N346" s="98"/>
    </row>
    <row r="347" spans="1:14" ht="15.75" customHeight="1" x14ac:dyDescent="0.2">
      <c r="A347" s="99"/>
      <c r="B347" s="5">
        <f>IF(C347&lt;&gt;"",COUNTA($C$7:C347),"")</f>
        <v>228</v>
      </c>
      <c r="C347" s="6">
        <f>$Y$12</f>
        <v>50</v>
      </c>
      <c r="D347" s="319"/>
      <c r="E347" s="319"/>
      <c r="F347" s="467"/>
      <c r="G347" s="467"/>
      <c r="H347" s="467"/>
      <c r="I347" s="467"/>
      <c r="J347" s="467"/>
      <c r="K347" s="467"/>
      <c r="L347" s="467"/>
      <c r="M347" s="467"/>
      <c r="N347" s="98"/>
    </row>
    <row r="348" spans="1:14" ht="15.75" customHeight="1" x14ac:dyDescent="0.2">
      <c r="A348" s="99"/>
      <c r="B348" s="5" t="str">
        <f>IF(C348&lt;&gt;"",COUNTA($C$7:C348),"")</f>
        <v/>
      </c>
      <c r="C348" s="9"/>
      <c r="D348" s="9"/>
      <c r="E348" s="9"/>
      <c r="F348" s="467"/>
      <c r="G348" s="467"/>
      <c r="H348" s="467"/>
      <c r="I348" s="467"/>
      <c r="J348" s="467"/>
      <c r="K348" s="467"/>
      <c r="L348" s="467"/>
      <c r="M348" s="467"/>
      <c r="N348" s="98"/>
    </row>
    <row r="349" spans="1:14" ht="15.75" customHeight="1" x14ac:dyDescent="0.2">
      <c r="A349" s="99"/>
      <c r="B349" s="5">
        <f>IF(C349&lt;&gt;"",COUNTA($C$7:C349),"")</f>
        <v>229</v>
      </c>
      <c r="C349" s="6">
        <f>$Y$10</f>
        <v>50</v>
      </c>
      <c r="D349" s="475">
        <f>$R$46%*(C349+C350)+$Z$10</f>
        <v>50</v>
      </c>
      <c r="E349" s="476">
        <f>$R$47%*(D349+D352)+$AA$12</f>
        <v>50</v>
      </c>
      <c r="F349" s="467"/>
      <c r="G349" s="467"/>
      <c r="H349" s="467"/>
      <c r="I349" s="467"/>
      <c r="J349" s="467"/>
      <c r="K349" s="467"/>
      <c r="L349" s="467"/>
      <c r="M349" s="467"/>
      <c r="N349" s="98"/>
    </row>
    <row r="350" spans="1:14" ht="15.75" customHeight="1" x14ac:dyDescent="0.2">
      <c r="A350" s="99"/>
      <c r="B350" s="5">
        <f>IF(C350&lt;&gt;"",COUNTA($C$7:C350),"")</f>
        <v>230</v>
      </c>
      <c r="C350" s="6">
        <f>$Y$12</f>
        <v>50</v>
      </c>
      <c r="D350" s="319"/>
      <c r="E350" s="467"/>
      <c r="F350" s="467"/>
      <c r="G350" s="467"/>
      <c r="H350" s="467"/>
      <c r="I350" s="467"/>
      <c r="J350" s="467"/>
      <c r="K350" s="467"/>
      <c r="L350" s="467"/>
      <c r="M350" s="467"/>
      <c r="N350" s="98"/>
    </row>
    <row r="351" spans="1:14" ht="15.75" customHeight="1" x14ac:dyDescent="0.2">
      <c r="A351" s="99"/>
      <c r="B351" s="5" t="str">
        <f>IF(C351&lt;&gt;"",COUNTA($C$7:C351),"")</f>
        <v/>
      </c>
      <c r="C351" s="9"/>
      <c r="D351" s="9"/>
      <c r="E351" s="467"/>
      <c r="F351" s="467"/>
      <c r="G351" s="467"/>
      <c r="H351" s="467"/>
      <c r="I351" s="467"/>
      <c r="J351" s="467"/>
      <c r="K351" s="467"/>
      <c r="L351" s="467"/>
      <c r="M351" s="467"/>
      <c r="N351" s="98"/>
    </row>
    <row r="352" spans="1:14" ht="15.75" customHeight="1" x14ac:dyDescent="0.2">
      <c r="A352" s="99"/>
      <c r="B352" s="5">
        <f>IF(C352&lt;&gt;"",COUNTA($C$7:C352),"")</f>
        <v>231</v>
      </c>
      <c r="C352" s="6">
        <f>$Y$10</f>
        <v>50</v>
      </c>
      <c r="D352" s="475">
        <f>$R$46%*(C352+C353)+$Z$12</f>
        <v>50</v>
      </c>
      <c r="E352" s="467"/>
      <c r="F352" s="467"/>
      <c r="G352" s="467"/>
      <c r="H352" s="467"/>
      <c r="I352" s="467"/>
      <c r="J352" s="467"/>
      <c r="K352" s="467"/>
      <c r="L352" s="467"/>
      <c r="M352" s="467"/>
      <c r="N352" s="98"/>
    </row>
    <row r="353" spans="1:14" ht="15.75" customHeight="1" x14ac:dyDescent="0.2">
      <c r="A353" s="99"/>
      <c r="B353" s="5">
        <f>IF(C353&lt;&gt;"",COUNTA($C$7:C353),"")</f>
        <v>232</v>
      </c>
      <c r="C353" s="6">
        <f>$Y$12</f>
        <v>50</v>
      </c>
      <c r="D353" s="319"/>
      <c r="E353" s="319"/>
      <c r="F353" s="319"/>
      <c r="G353" s="467"/>
      <c r="H353" s="467"/>
      <c r="I353" s="467"/>
      <c r="J353" s="467"/>
      <c r="K353" s="467"/>
      <c r="L353" s="467"/>
      <c r="M353" s="467"/>
      <c r="N353" s="98"/>
    </row>
    <row r="354" spans="1:14" ht="15.75" customHeight="1" x14ac:dyDescent="0.2">
      <c r="A354" s="99"/>
      <c r="B354" s="5" t="str">
        <f>IF(C354&lt;&gt;"",COUNTA($C$7:C354),"")</f>
        <v/>
      </c>
      <c r="C354" s="9"/>
      <c r="D354" s="9"/>
      <c r="E354" s="9"/>
      <c r="F354" s="9"/>
      <c r="G354" s="467"/>
      <c r="H354" s="467"/>
      <c r="I354" s="467"/>
      <c r="J354" s="467"/>
      <c r="K354" s="467"/>
      <c r="L354" s="467"/>
      <c r="M354" s="467"/>
      <c r="N354" s="98"/>
    </row>
    <row r="355" spans="1:14" ht="15.75" customHeight="1" x14ac:dyDescent="0.2">
      <c r="A355" s="99"/>
      <c r="B355" s="5">
        <f>IF(C355&lt;&gt;"",COUNTA($C$7:C355),"")</f>
        <v>233</v>
      </c>
      <c r="C355" s="6">
        <f>$Y$10</f>
        <v>50</v>
      </c>
      <c r="D355" s="475">
        <f>$R$46%*(C355+C356)+$Z$10</f>
        <v>50</v>
      </c>
      <c r="E355" s="476">
        <f>$R$47%*(D355+D358)+$AA$10</f>
        <v>50</v>
      </c>
      <c r="F355" s="477">
        <f>$R$48%*(E355+E361)+$AB$12</f>
        <v>50</v>
      </c>
      <c r="G355" s="467"/>
      <c r="H355" s="467"/>
      <c r="I355" s="467"/>
      <c r="J355" s="467"/>
      <c r="K355" s="467"/>
      <c r="L355" s="467"/>
      <c r="M355" s="467"/>
      <c r="N355" s="98"/>
    </row>
    <row r="356" spans="1:14" ht="15.75" customHeight="1" x14ac:dyDescent="0.2">
      <c r="A356" s="99"/>
      <c r="B356" s="5">
        <f>IF(C356&lt;&gt;"",COUNTA($C$7:C356),"")</f>
        <v>234</v>
      </c>
      <c r="C356" s="6">
        <f>$Y$12</f>
        <v>50</v>
      </c>
      <c r="D356" s="319"/>
      <c r="E356" s="467"/>
      <c r="F356" s="467"/>
      <c r="G356" s="467"/>
      <c r="H356" s="467"/>
      <c r="I356" s="467"/>
      <c r="J356" s="467"/>
      <c r="K356" s="467"/>
      <c r="L356" s="467"/>
      <c r="M356" s="467"/>
      <c r="N356" s="98"/>
    </row>
    <row r="357" spans="1:14" ht="15.75" customHeight="1" x14ac:dyDescent="0.2">
      <c r="A357" s="99"/>
      <c r="B357" s="5" t="str">
        <f>IF(C357&lt;&gt;"",COUNTA($C$7:C357),"")</f>
        <v/>
      </c>
      <c r="C357" s="9"/>
      <c r="D357" s="9"/>
      <c r="E357" s="467"/>
      <c r="F357" s="467"/>
      <c r="G357" s="467"/>
      <c r="H357" s="467"/>
      <c r="I357" s="467"/>
      <c r="J357" s="467"/>
      <c r="K357" s="467"/>
      <c r="L357" s="467"/>
      <c r="M357" s="467"/>
      <c r="N357" s="98"/>
    </row>
    <row r="358" spans="1:14" ht="15.75" customHeight="1" x14ac:dyDescent="0.2">
      <c r="A358" s="99"/>
      <c r="B358" s="5">
        <f>IF(C358&lt;&gt;"",COUNTA($C$7:C358),"")</f>
        <v>235</v>
      </c>
      <c r="C358" s="6">
        <f>$Y$10</f>
        <v>50</v>
      </c>
      <c r="D358" s="475">
        <f>$R$46%*(C358+C359)+$Z$12</f>
        <v>50</v>
      </c>
      <c r="E358" s="467"/>
      <c r="F358" s="467"/>
      <c r="G358" s="467"/>
      <c r="H358" s="467"/>
      <c r="I358" s="467"/>
      <c r="J358" s="467"/>
      <c r="K358" s="467"/>
      <c r="L358" s="467"/>
      <c r="M358" s="467"/>
      <c r="N358" s="98"/>
    </row>
    <row r="359" spans="1:14" ht="15.75" customHeight="1" x14ac:dyDescent="0.2">
      <c r="A359" s="99"/>
      <c r="B359" s="5">
        <f>IF(C359&lt;&gt;"",COUNTA($C$7:C359),"")</f>
        <v>236</v>
      </c>
      <c r="C359" s="6">
        <f>$Y$12</f>
        <v>50</v>
      </c>
      <c r="D359" s="319"/>
      <c r="E359" s="319"/>
      <c r="F359" s="467"/>
      <c r="G359" s="467"/>
      <c r="H359" s="467"/>
      <c r="I359" s="467"/>
      <c r="J359" s="467"/>
      <c r="K359" s="467"/>
      <c r="L359" s="467"/>
      <c r="M359" s="467"/>
      <c r="N359" s="98"/>
    </row>
    <row r="360" spans="1:14" ht="15.75" customHeight="1" x14ac:dyDescent="0.2">
      <c r="A360" s="99"/>
      <c r="B360" s="5" t="str">
        <f>IF(C360&lt;&gt;"",COUNTA($C$7:C360),"")</f>
        <v/>
      </c>
      <c r="C360" s="9"/>
      <c r="D360" s="9"/>
      <c r="E360" s="9"/>
      <c r="F360" s="467"/>
      <c r="G360" s="467"/>
      <c r="H360" s="467"/>
      <c r="I360" s="467"/>
      <c r="J360" s="467"/>
      <c r="K360" s="467"/>
      <c r="L360" s="467"/>
      <c r="M360" s="467"/>
      <c r="N360" s="98"/>
    </row>
    <row r="361" spans="1:14" ht="15.75" customHeight="1" x14ac:dyDescent="0.2">
      <c r="A361" s="99"/>
      <c r="B361" s="5">
        <f>IF(C361&lt;&gt;"",COUNTA($C$7:C361),"")</f>
        <v>237</v>
      </c>
      <c r="C361" s="6">
        <f>$Y$10</f>
        <v>50</v>
      </c>
      <c r="D361" s="475">
        <f>$R$46%*(C361+C362)+$Z$10</f>
        <v>50</v>
      </c>
      <c r="E361" s="476">
        <f>$R$47%*(D361+D364)+$AA$12</f>
        <v>50</v>
      </c>
      <c r="F361" s="467"/>
      <c r="G361" s="467"/>
      <c r="H361" s="467"/>
      <c r="I361" s="467"/>
      <c r="J361" s="467"/>
      <c r="K361" s="467"/>
      <c r="L361" s="467"/>
      <c r="M361" s="467"/>
      <c r="N361" s="98"/>
    </row>
    <row r="362" spans="1:14" ht="15.75" customHeight="1" x14ac:dyDescent="0.2">
      <c r="A362" s="99"/>
      <c r="B362" s="5">
        <f>IF(C362&lt;&gt;"",COUNTA($C$7:C362),"")</f>
        <v>238</v>
      </c>
      <c r="C362" s="6">
        <f>$Y$12</f>
        <v>50</v>
      </c>
      <c r="D362" s="319"/>
      <c r="E362" s="467"/>
      <c r="F362" s="467"/>
      <c r="G362" s="467"/>
      <c r="H362" s="467"/>
      <c r="I362" s="467"/>
      <c r="J362" s="467"/>
      <c r="K362" s="467"/>
      <c r="L362" s="467"/>
      <c r="M362" s="467"/>
      <c r="N362" s="98"/>
    </row>
    <row r="363" spans="1:14" ht="15.75" customHeight="1" x14ac:dyDescent="0.2">
      <c r="A363" s="99"/>
      <c r="B363" s="5" t="str">
        <f>IF(C363&lt;&gt;"",COUNTA($C$7:C363),"")</f>
        <v/>
      </c>
      <c r="C363" s="9"/>
      <c r="D363" s="9"/>
      <c r="E363" s="467"/>
      <c r="F363" s="467"/>
      <c r="G363" s="467"/>
      <c r="H363" s="467"/>
      <c r="I363" s="467"/>
      <c r="J363" s="467"/>
      <c r="K363" s="467"/>
      <c r="L363" s="467"/>
      <c r="M363" s="467"/>
      <c r="N363" s="98"/>
    </row>
    <row r="364" spans="1:14" ht="15.75" customHeight="1" x14ac:dyDescent="0.2">
      <c r="A364" s="99"/>
      <c r="B364" s="5">
        <f>IF(C364&lt;&gt;"",COUNTA($C$7:C364),"")</f>
        <v>239</v>
      </c>
      <c r="C364" s="6">
        <f>$Y$10</f>
        <v>50</v>
      </c>
      <c r="D364" s="475">
        <f>$R$46%*(C364+C365)+$Z$12</f>
        <v>50</v>
      </c>
      <c r="E364" s="467"/>
      <c r="F364" s="467"/>
      <c r="G364" s="467"/>
      <c r="H364" s="467"/>
      <c r="I364" s="467"/>
      <c r="J364" s="467"/>
      <c r="K364" s="467"/>
      <c r="L364" s="467"/>
      <c r="M364" s="467"/>
      <c r="N364" s="98"/>
    </row>
    <row r="365" spans="1:14" ht="15.75" customHeight="1" x14ac:dyDescent="0.2">
      <c r="A365" s="99"/>
      <c r="B365" s="5">
        <f>IF(C365&lt;&gt;"",COUNTA($C$7:C365),"")</f>
        <v>240</v>
      </c>
      <c r="C365" s="6">
        <f>$Y$12</f>
        <v>50</v>
      </c>
      <c r="D365" s="319"/>
      <c r="E365" s="319"/>
      <c r="F365" s="319"/>
      <c r="G365" s="319"/>
      <c r="H365" s="467"/>
      <c r="I365" s="467"/>
      <c r="J365" s="467"/>
      <c r="K365" s="467"/>
      <c r="L365" s="467"/>
      <c r="M365" s="467"/>
      <c r="N365" s="98"/>
    </row>
    <row r="366" spans="1:14" ht="15.75" customHeight="1" x14ac:dyDescent="0.2">
      <c r="A366" s="99"/>
      <c r="B366" s="5" t="str">
        <f>IF(C366&lt;&gt;"",COUNTA($C$7:C366),"")</f>
        <v/>
      </c>
      <c r="C366" s="9"/>
      <c r="D366" s="9"/>
      <c r="E366" s="9"/>
      <c r="F366" s="9"/>
      <c r="G366" s="9"/>
      <c r="H366" s="467"/>
      <c r="I366" s="467"/>
      <c r="J366" s="467"/>
      <c r="K366" s="467"/>
      <c r="L366" s="467"/>
      <c r="M366" s="467"/>
      <c r="N366" s="98"/>
    </row>
    <row r="367" spans="1:14" ht="15.75" customHeight="1" x14ac:dyDescent="0.2">
      <c r="A367" s="99"/>
      <c r="B367" s="5">
        <f>IF(C367&lt;&gt;"",COUNTA($C$7:C367),"")</f>
        <v>241</v>
      </c>
      <c r="C367" s="6">
        <f>$Y$10</f>
        <v>50</v>
      </c>
      <c r="D367" s="475">
        <f>$R$46%*(C367+C368)+$Z$10</f>
        <v>50</v>
      </c>
      <c r="E367" s="476">
        <f>$R$47%*(D367+D370)+$AA$10</f>
        <v>50</v>
      </c>
      <c r="F367" s="477">
        <f>$R$48%*(E367+E373)+$AB$10</f>
        <v>50</v>
      </c>
      <c r="G367" s="513">
        <f>$R$49%*(F367+F379)+$AC$12</f>
        <v>50</v>
      </c>
      <c r="H367" s="467"/>
      <c r="I367" s="467"/>
      <c r="J367" s="467"/>
      <c r="K367" s="467"/>
      <c r="L367" s="467"/>
      <c r="M367" s="467"/>
      <c r="N367" s="98"/>
    </row>
    <row r="368" spans="1:14" ht="15.75" customHeight="1" x14ac:dyDescent="0.2">
      <c r="A368" s="99"/>
      <c r="B368" s="5">
        <f>IF(C368&lt;&gt;"",COUNTA($C$7:C368),"")</f>
        <v>242</v>
      </c>
      <c r="C368" s="6">
        <f>$Y$12</f>
        <v>50</v>
      </c>
      <c r="D368" s="319"/>
      <c r="E368" s="467"/>
      <c r="F368" s="467"/>
      <c r="G368" s="467"/>
      <c r="H368" s="467"/>
      <c r="I368" s="467"/>
      <c r="J368" s="467"/>
      <c r="K368" s="467"/>
      <c r="L368" s="467"/>
      <c r="M368" s="467"/>
      <c r="N368" s="98"/>
    </row>
    <row r="369" spans="1:14" ht="15.75" customHeight="1" x14ac:dyDescent="0.2">
      <c r="A369" s="99"/>
      <c r="B369" s="5" t="str">
        <f>IF(C369&lt;&gt;"",COUNTA($C$7:C369),"")</f>
        <v/>
      </c>
      <c r="C369" s="9"/>
      <c r="D369" s="9"/>
      <c r="E369" s="467"/>
      <c r="F369" s="467"/>
      <c r="G369" s="467"/>
      <c r="H369" s="467"/>
      <c r="I369" s="467"/>
      <c r="J369" s="467"/>
      <c r="K369" s="467"/>
      <c r="L369" s="467"/>
      <c r="M369" s="467"/>
      <c r="N369" s="98"/>
    </row>
    <row r="370" spans="1:14" ht="15.75" customHeight="1" x14ac:dyDescent="0.2">
      <c r="A370" s="99"/>
      <c r="B370" s="5">
        <f>IF(C370&lt;&gt;"",COUNTA($C$7:C370),"")</f>
        <v>243</v>
      </c>
      <c r="C370" s="6">
        <f>$Y$10</f>
        <v>50</v>
      </c>
      <c r="D370" s="475">
        <f>$R$46%*(C370+C371)+$Z$12</f>
        <v>50</v>
      </c>
      <c r="E370" s="467"/>
      <c r="F370" s="467"/>
      <c r="G370" s="467"/>
      <c r="H370" s="467"/>
      <c r="I370" s="467"/>
      <c r="J370" s="467"/>
      <c r="K370" s="467"/>
      <c r="L370" s="467"/>
      <c r="M370" s="467"/>
      <c r="N370" s="98"/>
    </row>
    <row r="371" spans="1:14" ht="15.75" customHeight="1" x14ac:dyDescent="0.2">
      <c r="A371" s="99"/>
      <c r="B371" s="5">
        <f>IF(C371&lt;&gt;"",COUNTA($C$7:C371),"")</f>
        <v>244</v>
      </c>
      <c r="C371" s="6">
        <f>$Y$12</f>
        <v>50</v>
      </c>
      <c r="D371" s="319"/>
      <c r="E371" s="319"/>
      <c r="F371" s="467"/>
      <c r="G371" s="467"/>
      <c r="H371" s="467"/>
      <c r="I371" s="467"/>
      <c r="J371" s="467"/>
      <c r="K371" s="467"/>
      <c r="L371" s="467"/>
      <c r="M371" s="467"/>
      <c r="N371" s="98"/>
    </row>
    <row r="372" spans="1:14" ht="15.75" customHeight="1" x14ac:dyDescent="0.2">
      <c r="A372" s="99"/>
      <c r="B372" s="5" t="str">
        <f>IF(C372&lt;&gt;"",COUNTA($C$7:C372),"")</f>
        <v/>
      </c>
      <c r="C372" s="9"/>
      <c r="D372" s="9"/>
      <c r="E372" s="9"/>
      <c r="F372" s="467"/>
      <c r="G372" s="467"/>
      <c r="H372" s="467"/>
      <c r="I372" s="467"/>
      <c r="J372" s="467"/>
      <c r="K372" s="467"/>
      <c r="L372" s="467"/>
      <c r="M372" s="467"/>
      <c r="N372" s="98"/>
    </row>
    <row r="373" spans="1:14" ht="15.75" customHeight="1" x14ac:dyDescent="0.2">
      <c r="A373" s="99"/>
      <c r="B373" s="5">
        <f>IF(C373&lt;&gt;"",COUNTA($C$7:C373),"")</f>
        <v>245</v>
      </c>
      <c r="C373" s="6">
        <f>$Y$10</f>
        <v>50</v>
      </c>
      <c r="D373" s="475">
        <f>$R$46%*(C373+C374)+$Z$10</f>
        <v>50</v>
      </c>
      <c r="E373" s="476">
        <f>$R$47%*(D373+D376)+$AA$12</f>
        <v>50</v>
      </c>
      <c r="F373" s="467"/>
      <c r="G373" s="467"/>
      <c r="H373" s="467"/>
      <c r="I373" s="467"/>
      <c r="J373" s="467"/>
      <c r="K373" s="467"/>
      <c r="L373" s="467"/>
      <c r="M373" s="467"/>
      <c r="N373" s="98"/>
    </row>
    <row r="374" spans="1:14" ht="15.75" customHeight="1" x14ac:dyDescent="0.2">
      <c r="A374" s="99"/>
      <c r="B374" s="5">
        <f>IF(C374&lt;&gt;"",COUNTA($C$7:C374),"")</f>
        <v>246</v>
      </c>
      <c r="C374" s="6">
        <f>$Y$12</f>
        <v>50</v>
      </c>
      <c r="D374" s="319"/>
      <c r="E374" s="467"/>
      <c r="F374" s="467"/>
      <c r="G374" s="467"/>
      <c r="H374" s="467"/>
      <c r="I374" s="467"/>
      <c r="J374" s="467"/>
      <c r="K374" s="467"/>
      <c r="L374" s="467"/>
      <c r="M374" s="467"/>
      <c r="N374" s="98"/>
    </row>
    <row r="375" spans="1:14" ht="15.75" customHeight="1" x14ac:dyDescent="0.2">
      <c r="A375" s="99"/>
      <c r="B375" s="5" t="str">
        <f>IF(C375&lt;&gt;"",COUNTA($C$7:C375),"")</f>
        <v/>
      </c>
      <c r="C375" s="9"/>
      <c r="D375" s="9"/>
      <c r="E375" s="467"/>
      <c r="F375" s="467"/>
      <c r="G375" s="467"/>
      <c r="H375" s="467"/>
      <c r="I375" s="467"/>
      <c r="J375" s="467"/>
      <c r="K375" s="467"/>
      <c r="L375" s="467"/>
      <c r="M375" s="467"/>
      <c r="N375" s="98"/>
    </row>
    <row r="376" spans="1:14" ht="15.75" customHeight="1" x14ac:dyDescent="0.2">
      <c r="A376" s="99"/>
      <c r="B376" s="5">
        <f>IF(C376&lt;&gt;"",COUNTA($C$7:C376),"")</f>
        <v>247</v>
      </c>
      <c r="C376" s="6">
        <f>$Y$10</f>
        <v>50</v>
      </c>
      <c r="D376" s="475">
        <f>$R$46%*(C376+C377)+$Z$12</f>
        <v>50</v>
      </c>
      <c r="E376" s="467"/>
      <c r="F376" s="467"/>
      <c r="G376" s="467"/>
      <c r="H376" s="467"/>
      <c r="I376" s="467"/>
      <c r="J376" s="467"/>
      <c r="K376" s="467"/>
      <c r="L376" s="467"/>
      <c r="M376" s="467"/>
      <c r="N376" s="98"/>
    </row>
    <row r="377" spans="1:14" ht="15.75" customHeight="1" x14ac:dyDescent="0.2">
      <c r="A377" s="99"/>
      <c r="B377" s="5">
        <f>IF(C377&lt;&gt;"",COUNTA($C$7:C377),"")</f>
        <v>248</v>
      </c>
      <c r="C377" s="6">
        <f>$Y$12</f>
        <v>50</v>
      </c>
      <c r="D377" s="319"/>
      <c r="E377" s="319"/>
      <c r="F377" s="319"/>
      <c r="G377" s="467"/>
      <c r="H377" s="467"/>
      <c r="I377" s="467"/>
      <c r="J377" s="467"/>
      <c r="K377" s="467"/>
      <c r="L377" s="467"/>
      <c r="M377" s="467"/>
      <c r="N377" s="98"/>
    </row>
    <row r="378" spans="1:14" ht="15.75" customHeight="1" x14ac:dyDescent="0.2">
      <c r="A378" s="99"/>
      <c r="B378" s="5" t="str">
        <f>IF(C378&lt;&gt;"",COUNTA($C$7:C378),"")</f>
        <v/>
      </c>
      <c r="C378" s="9"/>
      <c r="D378" s="9"/>
      <c r="E378" s="9"/>
      <c r="F378" s="9"/>
      <c r="G378" s="467"/>
      <c r="H378" s="467"/>
      <c r="I378" s="467"/>
      <c r="J378" s="467"/>
      <c r="K378" s="467"/>
      <c r="L378" s="467"/>
      <c r="M378" s="467"/>
      <c r="N378" s="98"/>
    </row>
    <row r="379" spans="1:14" ht="15.75" customHeight="1" x14ac:dyDescent="0.2">
      <c r="A379" s="99"/>
      <c r="B379" s="5">
        <f>IF(C379&lt;&gt;"",COUNTA($C$7:C379),"")</f>
        <v>249</v>
      </c>
      <c r="C379" s="6">
        <f>$Y$10</f>
        <v>50</v>
      </c>
      <c r="D379" s="475">
        <f>$R$46%*(C379+C380)+$Z$10</f>
        <v>50</v>
      </c>
      <c r="E379" s="476">
        <f>$R$47%*(D379+D382)+$AA$10</f>
        <v>50</v>
      </c>
      <c r="F379" s="477">
        <f>$R$48%*(E379+E385)+$AB$12</f>
        <v>50</v>
      </c>
      <c r="G379" s="467"/>
      <c r="H379" s="467"/>
      <c r="I379" s="467"/>
      <c r="J379" s="467"/>
      <c r="K379" s="467"/>
      <c r="L379" s="467"/>
      <c r="M379" s="467"/>
      <c r="N379" s="98"/>
    </row>
    <row r="380" spans="1:14" ht="15.75" customHeight="1" x14ac:dyDescent="0.2">
      <c r="A380" s="99"/>
      <c r="B380" s="5">
        <f>IF(C380&lt;&gt;"",COUNTA($C$7:C380),"")</f>
        <v>250</v>
      </c>
      <c r="C380" s="6">
        <f>$Y$12</f>
        <v>50</v>
      </c>
      <c r="D380" s="319"/>
      <c r="E380" s="467"/>
      <c r="F380" s="467"/>
      <c r="G380" s="467"/>
      <c r="H380" s="467"/>
      <c r="I380" s="467"/>
      <c r="J380" s="467"/>
      <c r="K380" s="467"/>
      <c r="L380" s="467"/>
      <c r="M380" s="467"/>
      <c r="N380" s="98"/>
    </row>
    <row r="381" spans="1:14" ht="15.75" customHeight="1" x14ac:dyDescent="0.2">
      <c r="A381" s="99"/>
      <c r="B381" s="5" t="str">
        <f>IF(C381&lt;&gt;"",COUNTA($C$7:C381),"")</f>
        <v/>
      </c>
      <c r="C381" s="9"/>
      <c r="D381" s="9"/>
      <c r="E381" s="467"/>
      <c r="F381" s="467"/>
      <c r="G381" s="467"/>
      <c r="H381" s="467"/>
      <c r="I381" s="467"/>
      <c r="J381" s="467"/>
      <c r="K381" s="467"/>
      <c r="L381" s="467"/>
      <c r="M381" s="467"/>
      <c r="N381" s="98"/>
    </row>
    <row r="382" spans="1:14" ht="15.75" customHeight="1" x14ac:dyDescent="0.2">
      <c r="A382" s="99"/>
      <c r="B382" s="5">
        <f>IF(C382&lt;&gt;"",COUNTA($C$7:C382),"")</f>
        <v>251</v>
      </c>
      <c r="C382" s="6">
        <f>$Y$10</f>
        <v>50</v>
      </c>
      <c r="D382" s="475">
        <f>$R$46%*(C382+C383)+$Z$12</f>
        <v>50</v>
      </c>
      <c r="E382" s="467"/>
      <c r="F382" s="467"/>
      <c r="G382" s="467"/>
      <c r="H382" s="467"/>
      <c r="I382" s="467"/>
      <c r="J382" s="467"/>
      <c r="K382" s="467"/>
      <c r="L382" s="467"/>
      <c r="M382" s="467"/>
      <c r="N382" s="98"/>
    </row>
    <row r="383" spans="1:14" ht="15.75" customHeight="1" x14ac:dyDescent="0.2">
      <c r="A383" s="99"/>
      <c r="B383" s="5">
        <f>IF(C383&lt;&gt;"",COUNTA($C$7:C383),"")</f>
        <v>252</v>
      </c>
      <c r="C383" s="6">
        <f>$Y$12</f>
        <v>50</v>
      </c>
      <c r="D383" s="319"/>
      <c r="E383" s="319"/>
      <c r="F383" s="467"/>
      <c r="G383" s="467"/>
      <c r="H383" s="467"/>
      <c r="I383" s="467"/>
      <c r="J383" s="467"/>
      <c r="K383" s="467"/>
      <c r="L383" s="467"/>
      <c r="M383" s="467"/>
      <c r="N383" s="98"/>
    </row>
    <row r="384" spans="1:14" ht="15.75" customHeight="1" x14ac:dyDescent="0.2">
      <c r="A384" s="99"/>
      <c r="B384" s="5" t="str">
        <f>IF(C384&lt;&gt;"",COUNTA($C$7:C384),"")</f>
        <v/>
      </c>
      <c r="C384" s="9"/>
      <c r="D384" s="9"/>
      <c r="E384" s="9"/>
      <c r="F384" s="467"/>
      <c r="G384" s="467"/>
      <c r="H384" s="467"/>
      <c r="I384" s="467"/>
      <c r="J384" s="467"/>
      <c r="K384" s="467"/>
      <c r="L384" s="467"/>
      <c r="M384" s="467"/>
      <c r="N384" s="98"/>
    </row>
    <row r="385" spans="1:14" ht="15.75" customHeight="1" x14ac:dyDescent="0.2">
      <c r="A385" s="99"/>
      <c r="B385" s="5">
        <f>IF(C385&lt;&gt;"",COUNTA($C$7:C385),"")</f>
        <v>253</v>
      </c>
      <c r="C385" s="6">
        <f>$Y$10</f>
        <v>50</v>
      </c>
      <c r="D385" s="475">
        <f>$R$46%*(C385+C386)+$Z$10</f>
        <v>50</v>
      </c>
      <c r="E385" s="476">
        <f>$R$47%*(D385+D388)+$AA$12</f>
        <v>50</v>
      </c>
      <c r="F385" s="467"/>
      <c r="G385" s="467"/>
      <c r="H385" s="467"/>
      <c r="I385" s="467"/>
      <c r="J385" s="467"/>
      <c r="K385" s="467"/>
      <c r="L385" s="467"/>
      <c r="M385" s="467"/>
      <c r="N385" s="98"/>
    </row>
    <row r="386" spans="1:14" ht="15.75" customHeight="1" x14ac:dyDescent="0.2">
      <c r="A386" s="99"/>
      <c r="B386" s="5">
        <f>IF(C386&lt;&gt;"",COUNTA($C$7:C386),"")</f>
        <v>254</v>
      </c>
      <c r="C386" s="6">
        <f>$Y$12</f>
        <v>50</v>
      </c>
      <c r="D386" s="319"/>
      <c r="E386" s="467"/>
      <c r="F386" s="467"/>
      <c r="G386" s="467"/>
      <c r="H386" s="467"/>
      <c r="I386" s="467"/>
      <c r="J386" s="467"/>
      <c r="K386" s="467"/>
      <c r="L386" s="467"/>
      <c r="M386" s="467"/>
      <c r="N386" s="98"/>
    </row>
    <row r="387" spans="1:14" ht="15.75" customHeight="1" x14ac:dyDescent="0.2">
      <c r="A387" s="99"/>
      <c r="B387" s="5" t="str">
        <f>IF(C387&lt;&gt;"",COUNTA($C$7:C387),"")</f>
        <v/>
      </c>
      <c r="C387" s="9"/>
      <c r="D387" s="9"/>
      <c r="E387" s="467"/>
      <c r="F387" s="467"/>
      <c r="G387" s="467"/>
      <c r="H387" s="467"/>
      <c r="I387" s="467"/>
      <c r="J387" s="467"/>
      <c r="K387" s="467"/>
      <c r="L387" s="467"/>
      <c r="M387" s="467"/>
      <c r="N387" s="98"/>
    </row>
    <row r="388" spans="1:14" ht="15.75" customHeight="1" x14ac:dyDescent="0.2">
      <c r="A388" s="99"/>
      <c r="B388" s="5">
        <f>IF(C388&lt;&gt;"",COUNTA($C$7:C388),"")</f>
        <v>255</v>
      </c>
      <c r="C388" s="6">
        <f>$Y$10</f>
        <v>50</v>
      </c>
      <c r="D388" s="475">
        <f>$R$46%*(C388+C389)+$Z$12</f>
        <v>50</v>
      </c>
      <c r="E388" s="467"/>
      <c r="F388" s="467"/>
      <c r="G388" s="467"/>
      <c r="H388" s="467"/>
      <c r="I388" s="467"/>
      <c r="J388" s="467"/>
      <c r="K388" s="467"/>
      <c r="L388" s="467"/>
      <c r="M388" s="467"/>
      <c r="N388" s="98"/>
    </row>
    <row r="389" spans="1:14" ht="15.75" customHeight="1" x14ac:dyDescent="0.2">
      <c r="A389" s="99"/>
      <c r="B389" s="5">
        <f>IF(C389&lt;&gt;"",COUNTA($C$7:C389),"")</f>
        <v>256</v>
      </c>
      <c r="C389" s="6">
        <f>$Y$12</f>
        <v>50</v>
      </c>
      <c r="D389" s="319"/>
      <c r="E389" s="319"/>
      <c r="F389" s="319"/>
      <c r="G389" s="319"/>
      <c r="H389" s="319"/>
      <c r="I389" s="319"/>
      <c r="J389" s="319"/>
      <c r="K389" s="319"/>
      <c r="L389" s="467"/>
      <c r="M389" s="467"/>
      <c r="N389" s="98"/>
    </row>
    <row r="390" spans="1:14" ht="15.75" customHeight="1" x14ac:dyDescent="0.2">
      <c r="A390" s="99"/>
      <c r="B390" s="5" t="str">
        <f>IF(C390&lt;&gt;"",COUNTA($C$7:C390),"")</f>
        <v/>
      </c>
      <c r="C390" s="9"/>
      <c r="D390" s="9"/>
      <c r="E390" s="9"/>
      <c r="F390" s="9"/>
      <c r="G390" s="9"/>
      <c r="H390" s="55"/>
      <c r="I390" s="55"/>
      <c r="J390" s="55"/>
      <c r="K390" s="55"/>
      <c r="L390" s="467"/>
      <c r="M390" s="467"/>
      <c r="N390" s="98"/>
    </row>
    <row r="391" spans="1:14" ht="15.75" customHeight="1" x14ac:dyDescent="0.2">
      <c r="A391" s="99"/>
      <c r="B391" s="5">
        <f>IF(C391&lt;&gt;"",COUNTA($C$7:C391),"")</f>
        <v>257</v>
      </c>
      <c r="C391" s="6">
        <f>$Y$10</f>
        <v>50</v>
      </c>
      <c r="D391" s="475">
        <f>$R$46%*(C391+C392)+$Z$10</f>
        <v>50</v>
      </c>
      <c r="E391" s="476">
        <f>$R$47%*(D391+D394)+$AA$10</f>
        <v>50</v>
      </c>
      <c r="F391" s="477">
        <f>$R$48%*(E391+E397)+$AB$10</f>
        <v>50</v>
      </c>
      <c r="G391" s="513">
        <f>$R$49%*(F391+F403)+$AC$10</f>
        <v>50</v>
      </c>
      <c r="H391" s="514">
        <f>$R$50%*(G391+G415)+$AD$10</f>
        <v>50</v>
      </c>
      <c r="I391" s="515">
        <f>$R$51%*(H391+H439)+$AE$10</f>
        <v>50</v>
      </c>
      <c r="J391" s="522">
        <f>$R$52%*(I391+I487)+$AF$10</f>
        <v>50</v>
      </c>
      <c r="K391" s="523">
        <f>$R$53%*(J391+J583)+$AG$12</f>
        <v>50</v>
      </c>
      <c r="L391" s="467"/>
      <c r="M391" s="467"/>
      <c r="N391" s="98"/>
    </row>
    <row r="392" spans="1:14" ht="15.75" customHeight="1" x14ac:dyDescent="0.2">
      <c r="A392" s="99"/>
      <c r="B392" s="5">
        <f>IF(C392&lt;&gt;"",COUNTA($C$7:C392),"")</f>
        <v>258</v>
      </c>
      <c r="C392" s="6">
        <f>$Y$12</f>
        <v>50</v>
      </c>
      <c r="D392" s="319"/>
      <c r="E392" s="467"/>
      <c r="F392" s="467"/>
      <c r="G392" s="467"/>
      <c r="H392" s="467"/>
      <c r="I392" s="467"/>
      <c r="J392" s="467"/>
      <c r="K392" s="467"/>
      <c r="L392" s="467"/>
      <c r="M392" s="467"/>
      <c r="N392" s="98"/>
    </row>
    <row r="393" spans="1:14" ht="15.75" customHeight="1" x14ac:dyDescent="0.2">
      <c r="A393" s="99"/>
      <c r="B393" s="5" t="str">
        <f>IF(C393&lt;&gt;"",COUNTA($C$7:C393),"")</f>
        <v/>
      </c>
      <c r="C393" s="9"/>
      <c r="D393" s="9"/>
      <c r="E393" s="467"/>
      <c r="F393" s="467"/>
      <c r="G393" s="467"/>
      <c r="H393" s="467"/>
      <c r="I393" s="467"/>
      <c r="J393" s="467"/>
      <c r="K393" s="467"/>
      <c r="L393" s="467"/>
      <c r="M393" s="467"/>
      <c r="N393" s="98"/>
    </row>
    <row r="394" spans="1:14" ht="15.75" customHeight="1" x14ac:dyDescent="0.2">
      <c r="A394" s="99"/>
      <c r="B394" s="5">
        <f>IF(C394&lt;&gt;"",COUNTA($C$7:C394),"")</f>
        <v>259</v>
      </c>
      <c r="C394" s="6">
        <f>$Y$10</f>
        <v>50</v>
      </c>
      <c r="D394" s="475">
        <f>$R$46%*(C394+C395)+$Z$12</f>
        <v>50</v>
      </c>
      <c r="E394" s="467"/>
      <c r="F394" s="467"/>
      <c r="G394" s="467"/>
      <c r="H394" s="467"/>
      <c r="I394" s="467"/>
      <c r="J394" s="467"/>
      <c r="K394" s="467"/>
      <c r="L394" s="467"/>
      <c r="M394" s="467"/>
      <c r="N394" s="98"/>
    </row>
    <row r="395" spans="1:14" ht="15.75" customHeight="1" x14ac:dyDescent="0.2">
      <c r="A395" s="99"/>
      <c r="B395" s="5">
        <f>IF(C395&lt;&gt;"",COUNTA($C$7:C395),"")</f>
        <v>260</v>
      </c>
      <c r="C395" s="6">
        <f>$Y$12</f>
        <v>50</v>
      </c>
      <c r="D395" s="319"/>
      <c r="E395" s="319"/>
      <c r="F395" s="467"/>
      <c r="G395" s="467"/>
      <c r="H395" s="467"/>
      <c r="I395" s="467"/>
      <c r="J395" s="467"/>
      <c r="K395" s="467"/>
      <c r="L395" s="467"/>
      <c r="M395" s="467"/>
      <c r="N395" s="98"/>
    </row>
    <row r="396" spans="1:14" ht="15.75" customHeight="1" x14ac:dyDescent="0.2">
      <c r="A396" s="99"/>
      <c r="B396" s="5" t="str">
        <f>IF(C396&lt;&gt;"",COUNTA($C$7:C396),"")</f>
        <v/>
      </c>
      <c r="C396" s="9"/>
      <c r="D396" s="9"/>
      <c r="E396" s="9"/>
      <c r="F396" s="467"/>
      <c r="G396" s="467"/>
      <c r="H396" s="467"/>
      <c r="I396" s="467"/>
      <c r="J396" s="467"/>
      <c r="K396" s="467"/>
      <c r="L396" s="467"/>
      <c r="M396" s="467"/>
      <c r="N396" s="98"/>
    </row>
    <row r="397" spans="1:14" ht="15.75" customHeight="1" x14ac:dyDescent="0.2">
      <c r="A397" s="99"/>
      <c r="B397" s="5">
        <f>IF(C397&lt;&gt;"",COUNTA($C$7:C397),"")</f>
        <v>261</v>
      </c>
      <c r="C397" s="6">
        <f>$Y$10</f>
        <v>50</v>
      </c>
      <c r="D397" s="475">
        <f>$R$46%*(C397+C398)+$Z$10</f>
        <v>50</v>
      </c>
      <c r="E397" s="476">
        <f>$R$47%*(D397+D400)+$AA$12</f>
        <v>50</v>
      </c>
      <c r="F397" s="467"/>
      <c r="G397" s="467"/>
      <c r="H397" s="467"/>
      <c r="I397" s="467"/>
      <c r="J397" s="467"/>
      <c r="K397" s="467"/>
      <c r="L397" s="467"/>
      <c r="M397" s="467"/>
      <c r="N397" s="98"/>
    </row>
    <row r="398" spans="1:14" ht="15.75" customHeight="1" x14ac:dyDescent="0.2">
      <c r="A398" s="99"/>
      <c r="B398" s="5">
        <f>IF(C398&lt;&gt;"",COUNTA($C$7:C398),"")</f>
        <v>262</v>
      </c>
      <c r="C398" s="6">
        <f>$Y$12</f>
        <v>50</v>
      </c>
      <c r="D398" s="319"/>
      <c r="E398" s="467"/>
      <c r="F398" s="467"/>
      <c r="G398" s="467"/>
      <c r="H398" s="467"/>
      <c r="I398" s="467"/>
      <c r="J398" s="467"/>
      <c r="K398" s="467"/>
      <c r="L398" s="467"/>
      <c r="M398" s="467"/>
      <c r="N398" s="98"/>
    </row>
    <row r="399" spans="1:14" ht="15.75" customHeight="1" x14ac:dyDescent="0.2">
      <c r="A399" s="99"/>
      <c r="B399" s="5" t="str">
        <f>IF(C399&lt;&gt;"",COUNTA($C$7:C399),"")</f>
        <v/>
      </c>
      <c r="C399" s="9"/>
      <c r="D399" s="9"/>
      <c r="E399" s="467"/>
      <c r="F399" s="467"/>
      <c r="G399" s="467"/>
      <c r="H399" s="467"/>
      <c r="I399" s="467"/>
      <c r="J399" s="467"/>
      <c r="K399" s="467"/>
      <c r="L399" s="467"/>
      <c r="M399" s="467"/>
      <c r="N399" s="98"/>
    </row>
    <row r="400" spans="1:14" ht="15.75" customHeight="1" x14ac:dyDescent="0.2">
      <c r="A400" s="99"/>
      <c r="B400" s="5">
        <f>IF(C400&lt;&gt;"",COUNTA($C$7:C400),"")</f>
        <v>263</v>
      </c>
      <c r="C400" s="6">
        <f>$Y$10</f>
        <v>50</v>
      </c>
      <c r="D400" s="475">
        <f>$R$46%*(C400+C401)+$Z$12</f>
        <v>50</v>
      </c>
      <c r="E400" s="467"/>
      <c r="F400" s="467"/>
      <c r="G400" s="467"/>
      <c r="H400" s="467"/>
      <c r="I400" s="467"/>
      <c r="J400" s="467"/>
      <c r="K400" s="467"/>
      <c r="L400" s="467"/>
      <c r="M400" s="467"/>
      <c r="N400" s="98"/>
    </row>
    <row r="401" spans="1:14" ht="15.75" customHeight="1" x14ac:dyDescent="0.2">
      <c r="A401" s="99"/>
      <c r="B401" s="5">
        <f>IF(C401&lt;&gt;"",COUNTA($C$7:C401),"")</f>
        <v>264</v>
      </c>
      <c r="C401" s="6">
        <f>$Y$12</f>
        <v>50</v>
      </c>
      <c r="D401" s="319"/>
      <c r="E401" s="319"/>
      <c r="F401" s="319"/>
      <c r="G401" s="467"/>
      <c r="H401" s="467"/>
      <c r="I401" s="467"/>
      <c r="J401" s="467"/>
      <c r="K401" s="467"/>
      <c r="L401" s="467"/>
      <c r="M401" s="467"/>
      <c r="N401" s="98"/>
    </row>
    <row r="402" spans="1:14" ht="15.75" customHeight="1" x14ac:dyDescent="0.2">
      <c r="A402" s="99"/>
      <c r="B402" s="5" t="str">
        <f>IF(C402&lt;&gt;"",COUNTA($C$7:C402),"")</f>
        <v/>
      </c>
      <c r="C402" s="9"/>
      <c r="D402" s="9"/>
      <c r="E402" s="9"/>
      <c r="F402" s="9"/>
      <c r="G402" s="467"/>
      <c r="H402" s="467"/>
      <c r="I402" s="467"/>
      <c r="J402" s="467"/>
      <c r="K402" s="467"/>
      <c r="L402" s="467"/>
      <c r="M402" s="467"/>
      <c r="N402" s="98"/>
    </row>
    <row r="403" spans="1:14" ht="15.75" customHeight="1" x14ac:dyDescent="0.2">
      <c r="A403" s="99"/>
      <c r="B403" s="5">
        <f>IF(C403&lt;&gt;"",COUNTA($C$7:C403),"")</f>
        <v>265</v>
      </c>
      <c r="C403" s="6">
        <f>$Y$10</f>
        <v>50</v>
      </c>
      <c r="D403" s="475">
        <f>$R$46%*(C403+C404)+$Z$10</f>
        <v>50</v>
      </c>
      <c r="E403" s="476">
        <f>$R$47%*(D403+D406)+$AA$10</f>
        <v>50</v>
      </c>
      <c r="F403" s="477">
        <f>$R$48%*(E403+E409)+$AB$12</f>
        <v>50</v>
      </c>
      <c r="G403" s="467"/>
      <c r="H403" s="467"/>
      <c r="I403" s="467"/>
      <c r="J403" s="467"/>
      <c r="K403" s="467"/>
      <c r="L403" s="467"/>
      <c r="M403" s="467"/>
      <c r="N403" s="98"/>
    </row>
    <row r="404" spans="1:14" ht="15.75" customHeight="1" x14ac:dyDescent="0.2">
      <c r="A404" s="99"/>
      <c r="B404" s="5">
        <f>IF(C404&lt;&gt;"",COUNTA($C$7:C404),"")</f>
        <v>266</v>
      </c>
      <c r="C404" s="6">
        <f>$Y$12</f>
        <v>50</v>
      </c>
      <c r="D404" s="319"/>
      <c r="E404" s="467"/>
      <c r="F404" s="467"/>
      <c r="G404" s="467"/>
      <c r="H404" s="467"/>
      <c r="I404" s="467"/>
      <c r="J404" s="467"/>
      <c r="K404" s="467"/>
      <c r="L404" s="467"/>
      <c r="M404" s="467"/>
      <c r="N404" s="98"/>
    </row>
    <row r="405" spans="1:14" ht="15.75" customHeight="1" x14ac:dyDescent="0.2">
      <c r="A405" s="99"/>
      <c r="B405" s="5" t="str">
        <f>IF(C405&lt;&gt;"",COUNTA($C$7:C405),"")</f>
        <v/>
      </c>
      <c r="C405" s="9"/>
      <c r="D405" s="9"/>
      <c r="E405" s="467"/>
      <c r="F405" s="467"/>
      <c r="G405" s="467"/>
      <c r="H405" s="467"/>
      <c r="I405" s="467"/>
      <c r="J405" s="467"/>
      <c r="K405" s="467"/>
      <c r="L405" s="467"/>
      <c r="M405" s="467"/>
      <c r="N405" s="98"/>
    </row>
    <row r="406" spans="1:14" ht="15.75" customHeight="1" x14ac:dyDescent="0.2">
      <c r="A406" s="99"/>
      <c r="B406" s="5">
        <f>IF(C406&lt;&gt;"",COUNTA($C$7:C406),"")</f>
        <v>267</v>
      </c>
      <c r="C406" s="6">
        <f>$Y$10</f>
        <v>50</v>
      </c>
      <c r="D406" s="475">
        <f>$R$46%*(C406+C407)+$Z$12</f>
        <v>50</v>
      </c>
      <c r="E406" s="467"/>
      <c r="F406" s="467"/>
      <c r="G406" s="467"/>
      <c r="H406" s="467"/>
      <c r="I406" s="467"/>
      <c r="J406" s="467"/>
      <c r="K406" s="467"/>
      <c r="L406" s="467"/>
      <c r="M406" s="467"/>
      <c r="N406" s="98"/>
    </row>
    <row r="407" spans="1:14" ht="15.75" customHeight="1" x14ac:dyDescent="0.2">
      <c r="A407" s="99"/>
      <c r="B407" s="5">
        <f>IF(C407&lt;&gt;"",COUNTA($C$7:C407),"")</f>
        <v>268</v>
      </c>
      <c r="C407" s="6">
        <f>$Y$12</f>
        <v>50</v>
      </c>
      <c r="D407" s="319"/>
      <c r="E407" s="319"/>
      <c r="F407" s="467"/>
      <c r="G407" s="467"/>
      <c r="H407" s="467"/>
      <c r="I407" s="467"/>
      <c r="J407" s="467"/>
      <c r="K407" s="467"/>
      <c r="L407" s="467"/>
      <c r="M407" s="467"/>
      <c r="N407" s="98"/>
    </row>
    <row r="408" spans="1:14" ht="15.75" customHeight="1" x14ac:dyDescent="0.2">
      <c r="A408" s="99"/>
      <c r="B408" s="5" t="str">
        <f>IF(C408&lt;&gt;"",COUNTA($C$7:C408),"")</f>
        <v/>
      </c>
      <c r="C408" s="9"/>
      <c r="D408" s="9"/>
      <c r="E408" s="9"/>
      <c r="F408" s="467"/>
      <c r="G408" s="467"/>
      <c r="H408" s="467"/>
      <c r="I408" s="467"/>
      <c r="J408" s="467"/>
      <c r="K408" s="467"/>
      <c r="L408" s="467"/>
      <c r="M408" s="467"/>
      <c r="N408" s="98"/>
    </row>
    <row r="409" spans="1:14" ht="15.75" customHeight="1" x14ac:dyDescent="0.2">
      <c r="A409" s="99"/>
      <c r="B409" s="5">
        <f>IF(C409&lt;&gt;"",COUNTA($C$7:C409),"")</f>
        <v>269</v>
      </c>
      <c r="C409" s="6">
        <f>$Y$10</f>
        <v>50</v>
      </c>
      <c r="D409" s="475">
        <f>$R$46%*(C409+C410)+$Z$10</f>
        <v>50</v>
      </c>
      <c r="E409" s="476">
        <f>$R$47%*(D409+D412)+$AA$12</f>
        <v>50</v>
      </c>
      <c r="F409" s="467"/>
      <c r="G409" s="467"/>
      <c r="H409" s="467"/>
      <c r="I409" s="467"/>
      <c r="J409" s="467"/>
      <c r="K409" s="467"/>
      <c r="L409" s="467"/>
      <c r="M409" s="467"/>
      <c r="N409" s="98"/>
    </row>
    <row r="410" spans="1:14" ht="15.75" customHeight="1" x14ac:dyDescent="0.2">
      <c r="A410" s="99"/>
      <c r="B410" s="5">
        <f>IF(C410&lt;&gt;"",COUNTA($C$7:C410),"")</f>
        <v>270</v>
      </c>
      <c r="C410" s="6">
        <f>$Y$12</f>
        <v>50</v>
      </c>
      <c r="D410" s="319"/>
      <c r="E410" s="467"/>
      <c r="F410" s="467"/>
      <c r="G410" s="467"/>
      <c r="H410" s="467"/>
      <c r="I410" s="467"/>
      <c r="J410" s="467"/>
      <c r="K410" s="467"/>
      <c r="L410" s="467"/>
      <c r="M410" s="467"/>
      <c r="N410" s="98"/>
    </row>
    <row r="411" spans="1:14" ht="15.75" customHeight="1" x14ac:dyDescent="0.2">
      <c r="A411" s="99"/>
      <c r="B411" s="5" t="str">
        <f>IF(C411&lt;&gt;"",COUNTA($C$7:C411),"")</f>
        <v/>
      </c>
      <c r="C411" s="9"/>
      <c r="D411" s="9"/>
      <c r="E411" s="467"/>
      <c r="F411" s="467"/>
      <c r="G411" s="467"/>
      <c r="H411" s="467"/>
      <c r="I411" s="467"/>
      <c r="J411" s="467"/>
      <c r="K411" s="467"/>
      <c r="L411" s="467"/>
      <c r="M411" s="467"/>
      <c r="N411" s="98"/>
    </row>
    <row r="412" spans="1:14" ht="15.75" customHeight="1" x14ac:dyDescent="0.2">
      <c r="A412" s="99"/>
      <c r="B412" s="5">
        <f>IF(C412&lt;&gt;"",COUNTA($C$7:C412),"")</f>
        <v>271</v>
      </c>
      <c r="C412" s="6">
        <f>$Y$10</f>
        <v>50</v>
      </c>
      <c r="D412" s="475">
        <f>$R$46%*(C412+C413)+$Z$12</f>
        <v>50</v>
      </c>
      <c r="E412" s="467"/>
      <c r="F412" s="467"/>
      <c r="G412" s="467"/>
      <c r="H412" s="467"/>
      <c r="I412" s="467"/>
      <c r="J412" s="467"/>
      <c r="K412" s="467"/>
      <c r="L412" s="467"/>
      <c r="M412" s="467"/>
      <c r="N412" s="98"/>
    </row>
    <row r="413" spans="1:14" ht="15.75" customHeight="1" x14ac:dyDescent="0.2">
      <c r="A413" s="99"/>
      <c r="B413" s="5">
        <f>IF(C413&lt;&gt;"",COUNTA($C$7:C413),"")</f>
        <v>272</v>
      </c>
      <c r="C413" s="6">
        <f>$Y$12</f>
        <v>50</v>
      </c>
      <c r="D413" s="319"/>
      <c r="E413" s="319"/>
      <c r="F413" s="319"/>
      <c r="G413" s="319"/>
      <c r="H413" s="467"/>
      <c r="I413" s="467"/>
      <c r="J413" s="467"/>
      <c r="K413" s="467"/>
      <c r="L413" s="467"/>
      <c r="M413" s="467"/>
      <c r="N413" s="98"/>
    </row>
    <row r="414" spans="1:14" ht="15.75" customHeight="1" x14ac:dyDescent="0.2">
      <c r="A414" s="99"/>
      <c r="B414" s="5" t="str">
        <f>IF(C414&lt;&gt;"",COUNTA($C$7:C414),"")</f>
        <v/>
      </c>
      <c r="C414" s="9"/>
      <c r="D414" s="9"/>
      <c r="E414" s="9"/>
      <c r="F414" s="9"/>
      <c r="G414" s="9"/>
      <c r="H414" s="467"/>
      <c r="I414" s="467"/>
      <c r="J414" s="467"/>
      <c r="K414" s="467"/>
      <c r="L414" s="467"/>
      <c r="M414" s="467"/>
      <c r="N414" s="98"/>
    </row>
    <row r="415" spans="1:14" ht="15.75" customHeight="1" x14ac:dyDescent="0.2">
      <c r="A415" s="99"/>
      <c r="B415" s="5">
        <f>IF(C415&lt;&gt;"",COUNTA($C$7:C415),"")</f>
        <v>273</v>
      </c>
      <c r="C415" s="6">
        <f>$Y$10</f>
        <v>50</v>
      </c>
      <c r="D415" s="475">
        <f>$R$46%*(C415+C416)+$Z$10</f>
        <v>50</v>
      </c>
      <c r="E415" s="476">
        <f>$R$47%*(D415+D418)+$AA$10</f>
        <v>50</v>
      </c>
      <c r="F415" s="477">
        <f>$R$48%*(E415+E421)+$AB$10</f>
        <v>50</v>
      </c>
      <c r="G415" s="513">
        <f>$R$49%*(F415+F427)+$AC$12</f>
        <v>50</v>
      </c>
      <c r="H415" s="467"/>
      <c r="I415" s="467"/>
      <c r="J415" s="467"/>
      <c r="K415" s="467"/>
      <c r="L415" s="467"/>
      <c r="M415" s="467"/>
      <c r="N415" s="98"/>
    </row>
    <row r="416" spans="1:14" ht="15.75" customHeight="1" x14ac:dyDescent="0.2">
      <c r="A416" s="99"/>
      <c r="B416" s="5">
        <f>IF(C416&lt;&gt;"",COUNTA($C$7:C416),"")</f>
        <v>274</v>
      </c>
      <c r="C416" s="6">
        <f>$Y$12</f>
        <v>50</v>
      </c>
      <c r="D416" s="319"/>
      <c r="E416" s="467"/>
      <c r="F416" s="467"/>
      <c r="G416" s="467"/>
      <c r="H416" s="467"/>
      <c r="I416" s="467"/>
      <c r="J416" s="467"/>
      <c r="K416" s="467"/>
      <c r="L416" s="467"/>
      <c r="M416" s="467"/>
      <c r="N416" s="98"/>
    </row>
    <row r="417" spans="1:14" ht="15.75" customHeight="1" x14ac:dyDescent="0.2">
      <c r="A417" s="99"/>
      <c r="B417" s="5" t="str">
        <f>IF(C417&lt;&gt;"",COUNTA($C$7:C417),"")</f>
        <v/>
      </c>
      <c r="C417" s="9"/>
      <c r="D417" s="9"/>
      <c r="E417" s="467"/>
      <c r="F417" s="467"/>
      <c r="G417" s="467"/>
      <c r="H417" s="467"/>
      <c r="I417" s="467"/>
      <c r="J417" s="467"/>
      <c r="K417" s="467"/>
      <c r="L417" s="467"/>
      <c r="M417" s="467"/>
      <c r="N417" s="98"/>
    </row>
    <row r="418" spans="1:14" ht="15.75" customHeight="1" x14ac:dyDescent="0.2">
      <c r="A418" s="99"/>
      <c r="B418" s="5">
        <f>IF(C418&lt;&gt;"",COUNTA($C$7:C418),"")</f>
        <v>275</v>
      </c>
      <c r="C418" s="6">
        <f>$Y$10</f>
        <v>50</v>
      </c>
      <c r="D418" s="475">
        <f>$R$46%*(C418+C419)+$Z$12</f>
        <v>50</v>
      </c>
      <c r="E418" s="467"/>
      <c r="F418" s="467"/>
      <c r="G418" s="467"/>
      <c r="H418" s="467"/>
      <c r="I418" s="467"/>
      <c r="J418" s="467"/>
      <c r="K418" s="467"/>
      <c r="L418" s="467"/>
      <c r="M418" s="467"/>
      <c r="N418" s="98"/>
    </row>
    <row r="419" spans="1:14" ht="15.75" customHeight="1" x14ac:dyDescent="0.2">
      <c r="A419" s="99"/>
      <c r="B419" s="5">
        <f>IF(C419&lt;&gt;"",COUNTA($C$7:C419),"")</f>
        <v>276</v>
      </c>
      <c r="C419" s="6">
        <f>$Y$12</f>
        <v>50</v>
      </c>
      <c r="D419" s="319"/>
      <c r="E419" s="319"/>
      <c r="F419" s="467"/>
      <c r="G419" s="467"/>
      <c r="H419" s="467"/>
      <c r="I419" s="467"/>
      <c r="J419" s="467"/>
      <c r="K419" s="467"/>
      <c r="L419" s="467"/>
      <c r="M419" s="467"/>
      <c r="N419" s="98"/>
    </row>
    <row r="420" spans="1:14" ht="15.75" customHeight="1" x14ac:dyDescent="0.2">
      <c r="A420" s="99"/>
      <c r="B420" s="5" t="str">
        <f>IF(C420&lt;&gt;"",COUNTA($C$7:C420),"")</f>
        <v/>
      </c>
      <c r="C420" s="9"/>
      <c r="D420" s="9"/>
      <c r="E420" s="9"/>
      <c r="F420" s="467"/>
      <c r="G420" s="467"/>
      <c r="H420" s="467"/>
      <c r="I420" s="467"/>
      <c r="J420" s="467"/>
      <c r="K420" s="467"/>
      <c r="L420" s="467"/>
      <c r="M420" s="467"/>
      <c r="N420" s="98"/>
    </row>
    <row r="421" spans="1:14" ht="15.75" customHeight="1" x14ac:dyDescent="0.2">
      <c r="A421" s="99"/>
      <c r="B421" s="5">
        <f>IF(C421&lt;&gt;"",COUNTA($C$7:C421),"")</f>
        <v>277</v>
      </c>
      <c r="C421" s="6">
        <f>$Y$10</f>
        <v>50</v>
      </c>
      <c r="D421" s="475">
        <f>$R$46%*(C421+C422)+$Z$10</f>
        <v>50</v>
      </c>
      <c r="E421" s="476">
        <f>$R$47%*(D421+D424)+$AA$12</f>
        <v>50</v>
      </c>
      <c r="F421" s="467"/>
      <c r="G421" s="467"/>
      <c r="H421" s="467"/>
      <c r="I421" s="467"/>
      <c r="J421" s="467"/>
      <c r="K421" s="467"/>
      <c r="L421" s="467"/>
      <c r="M421" s="467"/>
      <c r="N421" s="98"/>
    </row>
    <row r="422" spans="1:14" ht="15.75" customHeight="1" x14ac:dyDescent="0.2">
      <c r="A422" s="99"/>
      <c r="B422" s="5">
        <f>IF(C422&lt;&gt;"",COUNTA($C$7:C422),"")</f>
        <v>278</v>
      </c>
      <c r="C422" s="6">
        <f>$Y$12</f>
        <v>50</v>
      </c>
      <c r="D422" s="319"/>
      <c r="E422" s="467"/>
      <c r="F422" s="467"/>
      <c r="G422" s="467"/>
      <c r="H422" s="467"/>
      <c r="I422" s="467"/>
      <c r="J422" s="467"/>
      <c r="K422" s="467"/>
      <c r="L422" s="467"/>
      <c r="M422" s="467"/>
      <c r="N422" s="98"/>
    </row>
    <row r="423" spans="1:14" ht="15.75" customHeight="1" x14ac:dyDescent="0.2">
      <c r="A423" s="99"/>
      <c r="B423" s="5" t="str">
        <f>IF(C423&lt;&gt;"",COUNTA($C$7:C423),"")</f>
        <v/>
      </c>
      <c r="C423" s="9"/>
      <c r="D423" s="9"/>
      <c r="E423" s="467"/>
      <c r="F423" s="467"/>
      <c r="G423" s="467"/>
      <c r="H423" s="467"/>
      <c r="I423" s="467"/>
      <c r="J423" s="467"/>
      <c r="K423" s="467"/>
      <c r="L423" s="467"/>
      <c r="M423" s="467"/>
      <c r="N423" s="98"/>
    </row>
    <row r="424" spans="1:14" ht="15.75" customHeight="1" x14ac:dyDescent="0.2">
      <c r="A424" s="99"/>
      <c r="B424" s="5">
        <f>IF(C424&lt;&gt;"",COUNTA($C$7:C424),"")</f>
        <v>279</v>
      </c>
      <c r="C424" s="6">
        <f>$Y$10</f>
        <v>50</v>
      </c>
      <c r="D424" s="475">
        <f>$R$46%*(C424+C425)+$Z$12</f>
        <v>50</v>
      </c>
      <c r="E424" s="467"/>
      <c r="F424" s="467"/>
      <c r="G424" s="467"/>
      <c r="H424" s="467"/>
      <c r="I424" s="467"/>
      <c r="J424" s="467"/>
      <c r="K424" s="467"/>
      <c r="L424" s="467"/>
      <c r="M424" s="467"/>
      <c r="N424" s="98"/>
    </row>
    <row r="425" spans="1:14" ht="15.75" customHeight="1" x14ac:dyDescent="0.2">
      <c r="A425" s="99"/>
      <c r="B425" s="5">
        <f>IF(C425&lt;&gt;"",COUNTA($C$7:C425),"")</f>
        <v>280</v>
      </c>
      <c r="C425" s="6">
        <f>$Y$12</f>
        <v>50</v>
      </c>
      <c r="D425" s="319"/>
      <c r="E425" s="319"/>
      <c r="F425" s="319"/>
      <c r="G425" s="467"/>
      <c r="H425" s="467"/>
      <c r="I425" s="467"/>
      <c r="J425" s="467"/>
      <c r="K425" s="467"/>
      <c r="L425" s="467"/>
      <c r="M425" s="467"/>
      <c r="N425" s="98"/>
    </row>
    <row r="426" spans="1:14" ht="15.75" customHeight="1" x14ac:dyDescent="0.2">
      <c r="A426" s="99"/>
      <c r="B426" s="5" t="str">
        <f>IF(C426&lt;&gt;"",COUNTA($C$7:C426),"")</f>
        <v/>
      </c>
      <c r="C426" s="9"/>
      <c r="D426" s="9"/>
      <c r="E426" s="9"/>
      <c r="F426" s="9"/>
      <c r="G426" s="467"/>
      <c r="H426" s="467"/>
      <c r="I426" s="467"/>
      <c r="J426" s="467"/>
      <c r="K426" s="467"/>
      <c r="L426" s="467"/>
      <c r="M426" s="467"/>
      <c r="N426" s="98"/>
    </row>
    <row r="427" spans="1:14" ht="15.75" customHeight="1" x14ac:dyDescent="0.2">
      <c r="A427" s="99"/>
      <c r="B427" s="5">
        <f>IF(C427&lt;&gt;"",COUNTA($C$7:C427),"")</f>
        <v>281</v>
      </c>
      <c r="C427" s="6">
        <f>$Y$10</f>
        <v>50</v>
      </c>
      <c r="D427" s="475">
        <f>$R$46%*(C427+C428)+$Z$10</f>
        <v>50</v>
      </c>
      <c r="E427" s="476">
        <f>$R$47%*(D427+D430)+$AA$10</f>
        <v>50</v>
      </c>
      <c r="F427" s="477">
        <f>$R$48%*(E427+E433)+$AB$12</f>
        <v>50</v>
      </c>
      <c r="G427" s="467"/>
      <c r="H427" s="467"/>
      <c r="I427" s="467"/>
      <c r="J427" s="467"/>
      <c r="K427" s="467"/>
      <c r="L427" s="467"/>
      <c r="M427" s="467"/>
      <c r="N427" s="98"/>
    </row>
    <row r="428" spans="1:14" ht="15.75" customHeight="1" x14ac:dyDescent="0.2">
      <c r="A428" s="99"/>
      <c r="B428" s="5">
        <f>IF(C428&lt;&gt;"",COUNTA($C$7:C428),"")</f>
        <v>282</v>
      </c>
      <c r="C428" s="6">
        <f>$Y$12</f>
        <v>50</v>
      </c>
      <c r="D428" s="319"/>
      <c r="E428" s="467"/>
      <c r="F428" s="467"/>
      <c r="G428" s="467"/>
      <c r="H428" s="467"/>
      <c r="I428" s="467"/>
      <c r="J428" s="467"/>
      <c r="K428" s="467"/>
      <c r="L428" s="467"/>
      <c r="M428" s="467"/>
      <c r="N428" s="98"/>
    </row>
    <row r="429" spans="1:14" ht="15.75" customHeight="1" x14ac:dyDescent="0.2">
      <c r="A429" s="99"/>
      <c r="B429" s="5" t="str">
        <f>IF(C429&lt;&gt;"",COUNTA($C$7:C429),"")</f>
        <v/>
      </c>
      <c r="C429" s="9"/>
      <c r="D429" s="9"/>
      <c r="E429" s="467"/>
      <c r="F429" s="467"/>
      <c r="G429" s="467"/>
      <c r="H429" s="467"/>
      <c r="I429" s="467"/>
      <c r="J429" s="467"/>
      <c r="K429" s="467"/>
      <c r="L429" s="467"/>
      <c r="M429" s="467"/>
      <c r="N429" s="98"/>
    </row>
    <row r="430" spans="1:14" ht="15.75" customHeight="1" x14ac:dyDescent="0.2">
      <c r="A430" s="99"/>
      <c r="B430" s="5">
        <f>IF(C430&lt;&gt;"",COUNTA($C$7:C430),"")</f>
        <v>283</v>
      </c>
      <c r="C430" s="6">
        <f>$Y$10</f>
        <v>50</v>
      </c>
      <c r="D430" s="475">
        <f>$R$46%*(C430+C431)+$Z$12</f>
        <v>50</v>
      </c>
      <c r="E430" s="467"/>
      <c r="F430" s="467"/>
      <c r="G430" s="467"/>
      <c r="H430" s="467"/>
      <c r="I430" s="467"/>
      <c r="J430" s="467"/>
      <c r="K430" s="467"/>
      <c r="L430" s="467"/>
      <c r="M430" s="467"/>
      <c r="N430" s="98"/>
    </row>
    <row r="431" spans="1:14" ht="15.75" customHeight="1" x14ac:dyDescent="0.2">
      <c r="A431" s="99"/>
      <c r="B431" s="5">
        <f>IF(C431&lt;&gt;"",COUNTA($C$7:C431),"")</f>
        <v>284</v>
      </c>
      <c r="C431" s="6">
        <f>$Y$12</f>
        <v>50</v>
      </c>
      <c r="D431" s="319"/>
      <c r="E431" s="319"/>
      <c r="F431" s="467"/>
      <c r="G431" s="467"/>
      <c r="H431" s="467"/>
      <c r="I431" s="467"/>
      <c r="J431" s="467"/>
      <c r="K431" s="467"/>
      <c r="L431" s="467"/>
      <c r="M431" s="467"/>
      <c r="N431" s="98"/>
    </row>
    <row r="432" spans="1:14" ht="15.75" customHeight="1" x14ac:dyDescent="0.2">
      <c r="A432" s="99"/>
      <c r="B432" s="5" t="str">
        <f>IF(C432&lt;&gt;"",COUNTA($C$7:C432),"")</f>
        <v/>
      </c>
      <c r="C432" s="9"/>
      <c r="D432" s="9"/>
      <c r="E432" s="9"/>
      <c r="F432" s="467"/>
      <c r="G432" s="467"/>
      <c r="H432" s="467"/>
      <c r="I432" s="467"/>
      <c r="J432" s="467"/>
      <c r="K432" s="467"/>
      <c r="L432" s="467"/>
      <c r="M432" s="467"/>
      <c r="N432" s="98"/>
    </row>
    <row r="433" spans="1:14" ht="15.75" customHeight="1" x14ac:dyDescent="0.2">
      <c r="A433" s="99"/>
      <c r="B433" s="5">
        <f>IF(C433&lt;&gt;"",COUNTA($C$7:C433),"")</f>
        <v>285</v>
      </c>
      <c r="C433" s="6">
        <f>$Y$10</f>
        <v>50</v>
      </c>
      <c r="D433" s="475">
        <f>$R$46%*(C433+C434)+$Z$10</f>
        <v>50</v>
      </c>
      <c r="E433" s="476">
        <f>$R$47%*(D433+D436)+$AA$12</f>
        <v>50</v>
      </c>
      <c r="F433" s="467"/>
      <c r="G433" s="467"/>
      <c r="H433" s="467"/>
      <c r="I433" s="467"/>
      <c r="J433" s="467"/>
      <c r="K433" s="467"/>
      <c r="L433" s="467"/>
      <c r="M433" s="467"/>
      <c r="N433" s="98"/>
    </row>
    <row r="434" spans="1:14" ht="15.75" customHeight="1" x14ac:dyDescent="0.2">
      <c r="A434" s="99"/>
      <c r="B434" s="5">
        <f>IF(C434&lt;&gt;"",COUNTA($C$7:C434),"")</f>
        <v>286</v>
      </c>
      <c r="C434" s="6">
        <f>$Y$12</f>
        <v>50</v>
      </c>
      <c r="D434" s="319"/>
      <c r="E434" s="467"/>
      <c r="F434" s="467"/>
      <c r="G434" s="467"/>
      <c r="H434" s="467"/>
      <c r="I434" s="467"/>
      <c r="J434" s="467"/>
      <c r="K434" s="467"/>
      <c r="L434" s="467"/>
      <c r="M434" s="467"/>
      <c r="N434" s="98"/>
    </row>
    <row r="435" spans="1:14" ht="15.75" customHeight="1" x14ac:dyDescent="0.2">
      <c r="A435" s="99"/>
      <c r="B435" s="5" t="str">
        <f>IF(C435&lt;&gt;"",COUNTA($C$7:C435),"")</f>
        <v/>
      </c>
      <c r="C435" s="9"/>
      <c r="D435" s="9"/>
      <c r="E435" s="467"/>
      <c r="F435" s="467"/>
      <c r="G435" s="467"/>
      <c r="H435" s="467"/>
      <c r="I435" s="467"/>
      <c r="J435" s="467"/>
      <c r="K435" s="467"/>
      <c r="L435" s="467"/>
      <c r="M435" s="467"/>
      <c r="N435" s="98"/>
    </row>
    <row r="436" spans="1:14" ht="15.75" customHeight="1" x14ac:dyDescent="0.2">
      <c r="A436" s="99"/>
      <c r="B436" s="5">
        <f>IF(C436&lt;&gt;"",COUNTA($C$7:C436),"")</f>
        <v>287</v>
      </c>
      <c r="C436" s="6">
        <f>$Y$10</f>
        <v>50</v>
      </c>
      <c r="D436" s="475">
        <f>$R$46%*(C436+C437)+$Z$12</f>
        <v>50</v>
      </c>
      <c r="E436" s="467"/>
      <c r="F436" s="467"/>
      <c r="G436" s="467"/>
      <c r="H436" s="467"/>
      <c r="I436" s="467"/>
      <c r="J436" s="467"/>
      <c r="K436" s="467"/>
      <c r="L436" s="467"/>
      <c r="M436" s="467"/>
      <c r="N436" s="98"/>
    </row>
    <row r="437" spans="1:14" ht="15.75" customHeight="1" x14ac:dyDescent="0.2">
      <c r="A437" s="99"/>
      <c r="B437" s="5">
        <f>IF(C437&lt;&gt;"",COUNTA($C$7:C437),"")</f>
        <v>288</v>
      </c>
      <c r="C437" s="6">
        <f>$Y$12</f>
        <v>50</v>
      </c>
      <c r="D437" s="319"/>
      <c r="E437" s="319"/>
      <c r="F437" s="319"/>
      <c r="G437" s="319"/>
      <c r="H437" s="319"/>
      <c r="I437" s="467"/>
      <c r="J437" s="467"/>
      <c r="K437" s="467"/>
      <c r="L437" s="467"/>
      <c r="M437" s="467"/>
      <c r="N437" s="98"/>
    </row>
    <row r="438" spans="1:14" ht="15.75" customHeight="1" x14ac:dyDescent="0.2">
      <c r="A438" s="99"/>
      <c r="B438" s="5" t="str">
        <f>IF(C438&lt;&gt;"",COUNTA($C$7:C438),"")</f>
        <v/>
      </c>
      <c r="C438" s="9"/>
      <c r="D438" s="9"/>
      <c r="E438" s="9"/>
      <c r="F438" s="9"/>
      <c r="G438" s="9"/>
      <c r="H438" s="9"/>
      <c r="I438" s="467"/>
      <c r="J438" s="467"/>
      <c r="K438" s="467"/>
      <c r="L438" s="467"/>
      <c r="M438" s="467"/>
      <c r="N438" s="98"/>
    </row>
    <row r="439" spans="1:14" ht="15.75" customHeight="1" x14ac:dyDescent="0.2">
      <c r="A439" s="99"/>
      <c r="B439" s="5">
        <f>IF(C439&lt;&gt;"",COUNTA($C$7:C439),"")</f>
        <v>289</v>
      </c>
      <c r="C439" s="6">
        <f>$Y$10</f>
        <v>50</v>
      </c>
      <c r="D439" s="475">
        <f>$R$46%*(C439+C440)+$Z$10</f>
        <v>50</v>
      </c>
      <c r="E439" s="476">
        <f>$R$47%*(D439+D442)+$AA$10</f>
        <v>50</v>
      </c>
      <c r="F439" s="477">
        <f>$R$48%*(E439+E445)+$AB$10</f>
        <v>50</v>
      </c>
      <c r="G439" s="513">
        <f>$R$49%*(F439+F451)+$AC$10</f>
        <v>50</v>
      </c>
      <c r="H439" s="514">
        <f>$R$50%*(G439+G463)+$AD$12</f>
        <v>50</v>
      </c>
      <c r="I439" s="467"/>
      <c r="J439" s="467"/>
      <c r="K439" s="467"/>
      <c r="L439" s="467"/>
      <c r="M439" s="467"/>
      <c r="N439" s="98"/>
    </row>
    <row r="440" spans="1:14" ht="15.75" customHeight="1" x14ac:dyDescent="0.2">
      <c r="A440" s="99"/>
      <c r="B440" s="5">
        <f>IF(C440&lt;&gt;"",COUNTA($C$7:C440),"")</f>
        <v>290</v>
      </c>
      <c r="C440" s="6">
        <f>$Y$12</f>
        <v>50</v>
      </c>
      <c r="D440" s="319"/>
      <c r="E440" s="467"/>
      <c r="F440" s="467"/>
      <c r="G440" s="467"/>
      <c r="H440" s="467"/>
      <c r="I440" s="467"/>
      <c r="J440" s="467"/>
      <c r="K440" s="467"/>
      <c r="L440" s="467"/>
      <c r="M440" s="467"/>
      <c r="N440" s="98"/>
    </row>
    <row r="441" spans="1:14" ht="15.75" customHeight="1" x14ac:dyDescent="0.2">
      <c r="A441" s="99"/>
      <c r="B441" s="5" t="str">
        <f>IF(C441&lt;&gt;"",COUNTA($C$7:C441),"")</f>
        <v/>
      </c>
      <c r="C441" s="9"/>
      <c r="D441" s="9"/>
      <c r="E441" s="467"/>
      <c r="F441" s="467"/>
      <c r="G441" s="467"/>
      <c r="H441" s="467"/>
      <c r="I441" s="467"/>
      <c r="J441" s="467"/>
      <c r="K441" s="467"/>
      <c r="L441" s="467"/>
      <c r="M441" s="467"/>
      <c r="N441" s="98"/>
    </row>
    <row r="442" spans="1:14" ht="15.75" customHeight="1" x14ac:dyDescent="0.2">
      <c r="A442" s="99"/>
      <c r="B442" s="5">
        <f>IF(C442&lt;&gt;"",COUNTA($C$7:C442),"")</f>
        <v>291</v>
      </c>
      <c r="C442" s="6">
        <f>$Y$10</f>
        <v>50</v>
      </c>
      <c r="D442" s="475">
        <f>$R$46%*(C442+C443)+$Z$12</f>
        <v>50</v>
      </c>
      <c r="E442" s="467"/>
      <c r="F442" s="467"/>
      <c r="G442" s="467"/>
      <c r="H442" s="467"/>
      <c r="I442" s="467"/>
      <c r="J442" s="467"/>
      <c r="K442" s="467"/>
      <c r="L442" s="467"/>
      <c r="M442" s="467"/>
      <c r="N442" s="98"/>
    </row>
    <row r="443" spans="1:14" ht="15.75" customHeight="1" x14ac:dyDescent="0.2">
      <c r="A443" s="99"/>
      <c r="B443" s="5">
        <f>IF(C443&lt;&gt;"",COUNTA($C$7:C443),"")</f>
        <v>292</v>
      </c>
      <c r="C443" s="6">
        <f>$Y$12</f>
        <v>50</v>
      </c>
      <c r="D443" s="319"/>
      <c r="E443" s="319"/>
      <c r="F443" s="467"/>
      <c r="G443" s="467"/>
      <c r="H443" s="467"/>
      <c r="I443" s="467"/>
      <c r="J443" s="467"/>
      <c r="K443" s="467"/>
      <c r="L443" s="467"/>
      <c r="M443" s="467"/>
      <c r="N443" s="98"/>
    </row>
    <row r="444" spans="1:14" ht="15.75" customHeight="1" x14ac:dyDescent="0.2">
      <c r="A444" s="99"/>
      <c r="B444" s="5" t="str">
        <f>IF(C444&lt;&gt;"",COUNTA($C$7:C444),"")</f>
        <v/>
      </c>
      <c r="C444" s="9"/>
      <c r="D444" s="9"/>
      <c r="E444" s="9"/>
      <c r="F444" s="467"/>
      <c r="G444" s="467"/>
      <c r="H444" s="467"/>
      <c r="I444" s="467"/>
      <c r="J444" s="467"/>
      <c r="K444" s="467"/>
      <c r="L444" s="467"/>
      <c r="M444" s="467"/>
      <c r="N444" s="98"/>
    </row>
    <row r="445" spans="1:14" ht="15.75" customHeight="1" x14ac:dyDescent="0.2">
      <c r="A445" s="99"/>
      <c r="B445" s="5">
        <f>IF(C445&lt;&gt;"",COUNTA($C$7:C445),"")</f>
        <v>293</v>
      </c>
      <c r="C445" s="6">
        <f>$Y$10</f>
        <v>50</v>
      </c>
      <c r="D445" s="475">
        <f>$R$46%*(C445+C446)+$Z$10</f>
        <v>50</v>
      </c>
      <c r="E445" s="476">
        <f>$R$47%*(D445+D448)+$AA$12</f>
        <v>50</v>
      </c>
      <c r="F445" s="467"/>
      <c r="G445" s="467"/>
      <c r="H445" s="467"/>
      <c r="I445" s="467"/>
      <c r="J445" s="467"/>
      <c r="K445" s="467"/>
      <c r="L445" s="467"/>
      <c r="M445" s="467"/>
      <c r="N445" s="98"/>
    </row>
    <row r="446" spans="1:14" ht="15.75" customHeight="1" x14ac:dyDescent="0.2">
      <c r="A446" s="99"/>
      <c r="B446" s="5">
        <f>IF(C446&lt;&gt;"",COUNTA($C$7:C446),"")</f>
        <v>294</v>
      </c>
      <c r="C446" s="6">
        <f>$Y$12</f>
        <v>50</v>
      </c>
      <c r="D446" s="319"/>
      <c r="E446" s="467"/>
      <c r="F446" s="467"/>
      <c r="G446" s="467"/>
      <c r="H446" s="467"/>
      <c r="I446" s="467"/>
      <c r="J446" s="467"/>
      <c r="K446" s="467"/>
      <c r="L446" s="467"/>
      <c r="M446" s="467"/>
      <c r="N446" s="98"/>
    </row>
    <row r="447" spans="1:14" ht="15.75" customHeight="1" x14ac:dyDescent="0.2">
      <c r="A447" s="99"/>
      <c r="B447" s="5" t="str">
        <f>IF(C447&lt;&gt;"",COUNTA($C$7:C447),"")</f>
        <v/>
      </c>
      <c r="C447" s="9"/>
      <c r="D447" s="9"/>
      <c r="E447" s="467"/>
      <c r="F447" s="467"/>
      <c r="G447" s="467"/>
      <c r="H447" s="467"/>
      <c r="I447" s="467"/>
      <c r="J447" s="467"/>
      <c r="K447" s="467"/>
      <c r="L447" s="467"/>
      <c r="M447" s="467"/>
      <c r="N447" s="98"/>
    </row>
    <row r="448" spans="1:14" ht="15.75" customHeight="1" x14ac:dyDescent="0.2">
      <c r="A448" s="99"/>
      <c r="B448" s="5">
        <f>IF(C448&lt;&gt;"",COUNTA($C$7:C448),"")</f>
        <v>295</v>
      </c>
      <c r="C448" s="6">
        <f>$Y$10</f>
        <v>50</v>
      </c>
      <c r="D448" s="475">
        <f>$R$46%*(C448+C449)+$Z$12</f>
        <v>50</v>
      </c>
      <c r="E448" s="467"/>
      <c r="F448" s="467"/>
      <c r="G448" s="467"/>
      <c r="H448" s="467"/>
      <c r="I448" s="467"/>
      <c r="J448" s="467"/>
      <c r="K448" s="467"/>
      <c r="L448" s="467"/>
      <c r="M448" s="467"/>
      <c r="N448" s="98"/>
    </row>
    <row r="449" spans="1:14" ht="15.75" customHeight="1" x14ac:dyDescent="0.2">
      <c r="A449" s="99"/>
      <c r="B449" s="5">
        <f>IF(C449&lt;&gt;"",COUNTA($C$7:C449),"")</f>
        <v>296</v>
      </c>
      <c r="C449" s="6">
        <f>$Y$12</f>
        <v>50</v>
      </c>
      <c r="D449" s="319"/>
      <c r="E449" s="319"/>
      <c r="F449" s="319"/>
      <c r="G449" s="467"/>
      <c r="H449" s="467"/>
      <c r="I449" s="467"/>
      <c r="J449" s="467"/>
      <c r="K449" s="467"/>
      <c r="L449" s="467"/>
      <c r="M449" s="467"/>
      <c r="N449" s="98"/>
    </row>
    <row r="450" spans="1:14" ht="15.75" customHeight="1" x14ac:dyDescent="0.2">
      <c r="A450" s="99"/>
      <c r="B450" s="5" t="str">
        <f>IF(C450&lt;&gt;"",COUNTA($C$7:C450),"")</f>
        <v/>
      </c>
      <c r="C450" s="9"/>
      <c r="D450" s="9"/>
      <c r="E450" s="9"/>
      <c r="F450" s="9"/>
      <c r="G450" s="467"/>
      <c r="H450" s="467"/>
      <c r="I450" s="467"/>
      <c r="J450" s="467"/>
      <c r="K450" s="467"/>
      <c r="L450" s="467"/>
      <c r="M450" s="467"/>
      <c r="N450" s="98"/>
    </row>
    <row r="451" spans="1:14" ht="15.75" customHeight="1" x14ac:dyDescent="0.2">
      <c r="A451" s="99"/>
      <c r="B451" s="5">
        <f>IF(C451&lt;&gt;"",COUNTA($C$7:C451),"")</f>
        <v>297</v>
      </c>
      <c r="C451" s="6">
        <f>$Y$10</f>
        <v>50</v>
      </c>
      <c r="D451" s="475">
        <f>$R$46%*(C451+C452)+$Z$10</f>
        <v>50</v>
      </c>
      <c r="E451" s="476">
        <f>$R$47%*(D451+D454)+$AA$10</f>
        <v>50</v>
      </c>
      <c r="F451" s="477">
        <f>$R$48%*(E451+E457)+$AB$12</f>
        <v>50</v>
      </c>
      <c r="G451" s="467"/>
      <c r="H451" s="467"/>
      <c r="I451" s="467"/>
      <c r="J451" s="467"/>
      <c r="K451" s="467"/>
      <c r="L451" s="467"/>
      <c r="M451" s="467"/>
      <c r="N451" s="98"/>
    </row>
    <row r="452" spans="1:14" ht="15.75" customHeight="1" x14ac:dyDescent="0.2">
      <c r="A452" s="99"/>
      <c r="B452" s="5">
        <f>IF(C452&lt;&gt;"",COUNTA($C$7:C452),"")</f>
        <v>298</v>
      </c>
      <c r="C452" s="6">
        <f>$Y$12</f>
        <v>50</v>
      </c>
      <c r="D452" s="319"/>
      <c r="E452" s="467"/>
      <c r="F452" s="467"/>
      <c r="G452" s="467"/>
      <c r="H452" s="467"/>
      <c r="I452" s="467"/>
      <c r="J452" s="467"/>
      <c r="K452" s="467"/>
      <c r="L452" s="467"/>
      <c r="M452" s="467"/>
      <c r="N452" s="98"/>
    </row>
    <row r="453" spans="1:14" ht="15.75" customHeight="1" x14ac:dyDescent="0.2">
      <c r="A453" s="99"/>
      <c r="B453" s="5" t="str">
        <f>IF(C453&lt;&gt;"",COUNTA($C$7:C453),"")</f>
        <v/>
      </c>
      <c r="C453" s="9"/>
      <c r="D453" s="9"/>
      <c r="E453" s="467"/>
      <c r="F453" s="467"/>
      <c r="G453" s="467"/>
      <c r="H453" s="467"/>
      <c r="I453" s="467"/>
      <c r="J453" s="467"/>
      <c r="K453" s="467"/>
      <c r="L453" s="467"/>
      <c r="M453" s="467"/>
      <c r="N453" s="98"/>
    </row>
    <row r="454" spans="1:14" ht="15.75" customHeight="1" x14ac:dyDescent="0.2">
      <c r="A454" s="99"/>
      <c r="B454" s="5">
        <f>IF(C454&lt;&gt;"",COUNTA($C$7:C454),"")</f>
        <v>299</v>
      </c>
      <c r="C454" s="6">
        <f>$Y$10</f>
        <v>50</v>
      </c>
      <c r="D454" s="475">
        <f>$R$46%*(C454+C455)+$Z$12</f>
        <v>50</v>
      </c>
      <c r="E454" s="467"/>
      <c r="F454" s="467"/>
      <c r="G454" s="467"/>
      <c r="H454" s="467"/>
      <c r="I454" s="467"/>
      <c r="J454" s="467"/>
      <c r="K454" s="467"/>
      <c r="L454" s="467"/>
      <c r="M454" s="467"/>
      <c r="N454" s="98"/>
    </row>
    <row r="455" spans="1:14" ht="15.75" customHeight="1" x14ac:dyDescent="0.2">
      <c r="A455" s="99"/>
      <c r="B455" s="5">
        <f>IF(C455&lt;&gt;"",COUNTA($C$7:C455),"")</f>
        <v>300</v>
      </c>
      <c r="C455" s="6">
        <f>$Y$12</f>
        <v>50</v>
      </c>
      <c r="D455" s="319"/>
      <c r="E455" s="319"/>
      <c r="F455" s="467"/>
      <c r="G455" s="467"/>
      <c r="H455" s="467"/>
      <c r="I455" s="467"/>
      <c r="J455" s="467"/>
      <c r="K455" s="467"/>
      <c r="L455" s="467"/>
      <c r="M455" s="467"/>
      <c r="N455" s="98"/>
    </row>
    <row r="456" spans="1:14" ht="15.75" customHeight="1" x14ac:dyDescent="0.2">
      <c r="A456" s="99"/>
      <c r="B456" s="5" t="str">
        <f>IF(C456&lt;&gt;"",COUNTA($C$7:C456),"")</f>
        <v/>
      </c>
      <c r="C456" s="9"/>
      <c r="D456" s="9"/>
      <c r="E456" s="9"/>
      <c r="F456" s="467"/>
      <c r="G456" s="467"/>
      <c r="H456" s="467"/>
      <c r="I456" s="467"/>
      <c r="J456" s="467"/>
      <c r="K456" s="467"/>
      <c r="L456" s="467"/>
      <c r="M456" s="467"/>
      <c r="N456" s="98"/>
    </row>
    <row r="457" spans="1:14" ht="15.75" customHeight="1" x14ac:dyDescent="0.2">
      <c r="A457" s="99"/>
      <c r="B457" s="5">
        <f>IF(C457&lt;&gt;"",COUNTA($C$7:C457),"")</f>
        <v>301</v>
      </c>
      <c r="C457" s="6">
        <f>$Y$10</f>
        <v>50</v>
      </c>
      <c r="D457" s="475">
        <f>$R$46%*(C457+C458)+$Z$10</f>
        <v>50</v>
      </c>
      <c r="E457" s="476">
        <f>$R$47%*(D457+D460)+$AA$12</f>
        <v>50</v>
      </c>
      <c r="F457" s="467"/>
      <c r="G457" s="467"/>
      <c r="H457" s="467"/>
      <c r="I457" s="467"/>
      <c r="J457" s="467"/>
      <c r="K457" s="467"/>
      <c r="L457" s="467"/>
      <c r="M457" s="467"/>
      <c r="N457" s="98"/>
    </row>
    <row r="458" spans="1:14" ht="15.75" customHeight="1" x14ac:dyDescent="0.2">
      <c r="A458" s="99"/>
      <c r="B458" s="5">
        <f>IF(C458&lt;&gt;"",COUNTA($C$7:C458),"")</f>
        <v>302</v>
      </c>
      <c r="C458" s="6">
        <f>$Y$12</f>
        <v>50</v>
      </c>
      <c r="D458" s="319"/>
      <c r="E458" s="467"/>
      <c r="F458" s="467"/>
      <c r="G458" s="467"/>
      <c r="H458" s="467"/>
      <c r="I458" s="467"/>
      <c r="J458" s="467"/>
      <c r="K458" s="467"/>
      <c r="L458" s="467"/>
      <c r="M458" s="467"/>
      <c r="N458" s="98"/>
    </row>
    <row r="459" spans="1:14" ht="15.75" customHeight="1" x14ac:dyDescent="0.2">
      <c r="A459" s="99"/>
      <c r="B459" s="5" t="str">
        <f>IF(C459&lt;&gt;"",COUNTA($C$7:C459),"")</f>
        <v/>
      </c>
      <c r="C459" s="9"/>
      <c r="D459" s="9"/>
      <c r="E459" s="467"/>
      <c r="F459" s="467"/>
      <c r="G459" s="467"/>
      <c r="H459" s="467"/>
      <c r="I459" s="467"/>
      <c r="J459" s="467"/>
      <c r="K459" s="467"/>
      <c r="L459" s="467"/>
      <c r="M459" s="467"/>
      <c r="N459" s="98"/>
    </row>
    <row r="460" spans="1:14" ht="15.75" customHeight="1" x14ac:dyDescent="0.2">
      <c r="A460" s="99"/>
      <c r="B460" s="5">
        <f>IF(C460&lt;&gt;"",COUNTA($C$7:C460),"")</f>
        <v>303</v>
      </c>
      <c r="C460" s="6">
        <f>$Y$10</f>
        <v>50</v>
      </c>
      <c r="D460" s="475">
        <f>$R$46%*(C460+C461)+$Z$12</f>
        <v>50</v>
      </c>
      <c r="E460" s="467"/>
      <c r="F460" s="467"/>
      <c r="G460" s="467"/>
      <c r="H460" s="467"/>
      <c r="I460" s="467"/>
      <c r="J460" s="467"/>
      <c r="K460" s="467"/>
      <c r="L460" s="467"/>
      <c r="M460" s="467"/>
      <c r="N460" s="98"/>
    </row>
    <row r="461" spans="1:14" ht="15.75" customHeight="1" x14ac:dyDescent="0.2">
      <c r="A461" s="99"/>
      <c r="B461" s="5">
        <f>IF(C461&lt;&gt;"",COUNTA($C$7:C461),"")</f>
        <v>304</v>
      </c>
      <c r="C461" s="6">
        <f>$Y$12</f>
        <v>50</v>
      </c>
      <c r="D461" s="319"/>
      <c r="E461" s="319"/>
      <c r="F461" s="319"/>
      <c r="G461" s="319"/>
      <c r="H461" s="467"/>
      <c r="I461" s="467"/>
      <c r="J461" s="467"/>
      <c r="K461" s="467"/>
      <c r="L461" s="467"/>
      <c r="M461" s="467"/>
      <c r="N461" s="98"/>
    </row>
    <row r="462" spans="1:14" ht="15.75" customHeight="1" x14ac:dyDescent="0.2">
      <c r="A462" s="99"/>
      <c r="B462" s="5" t="str">
        <f>IF(C462&lt;&gt;"",COUNTA($C$7:C462),"")</f>
        <v/>
      </c>
      <c r="C462" s="9"/>
      <c r="D462" s="9"/>
      <c r="E462" s="9"/>
      <c r="F462" s="9"/>
      <c r="G462" s="9"/>
      <c r="H462" s="467"/>
      <c r="I462" s="467"/>
      <c r="J462" s="467"/>
      <c r="K462" s="467"/>
      <c r="L462" s="467"/>
      <c r="M462" s="467"/>
      <c r="N462" s="98"/>
    </row>
    <row r="463" spans="1:14" ht="15.75" customHeight="1" x14ac:dyDescent="0.2">
      <c r="A463" s="99"/>
      <c r="B463" s="5">
        <f>IF(C463&lt;&gt;"",COUNTA($C$7:C463),"")</f>
        <v>305</v>
      </c>
      <c r="C463" s="6">
        <f>$Y$10</f>
        <v>50</v>
      </c>
      <c r="D463" s="475">
        <f>$R$46%*(C463+C464)+$Z$10</f>
        <v>50</v>
      </c>
      <c r="E463" s="476">
        <f>$R$47%*(D463+D466)+$AA$10</f>
        <v>50</v>
      </c>
      <c r="F463" s="477">
        <f>$R$48%*(E463+E469)+$AB$10</f>
        <v>50</v>
      </c>
      <c r="G463" s="513">
        <f>$R$49%*(F463+F475)+$AC$12</f>
        <v>50</v>
      </c>
      <c r="H463" s="467"/>
      <c r="I463" s="467"/>
      <c r="J463" s="467"/>
      <c r="K463" s="467"/>
      <c r="L463" s="467"/>
      <c r="M463" s="467"/>
      <c r="N463" s="98"/>
    </row>
    <row r="464" spans="1:14" ht="15.75" customHeight="1" x14ac:dyDescent="0.2">
      <c r="A464" s="99"/>
      <c r="B464" s="5">
        <f>IF(C464&lt;&gt;"",COUNTA($C$7:C464),"")</f>
        <v>306</v>
      </c>
      <c r="C464" s="6">
        <f>$Y$12</f>
        <v>50</v>
      </c>
      <c r="D464" s="319"/>
      <c r="E464" s="467"/>
      <c r="F464" s="467"/>
      <c r="G464" s="467"/>
      <c r="H464" s="467"/>
      <c r="I464" s="467"/>
      <c r="J464" s="467"/>
      <c r="K464" s="467"/>
      <c r="L464" s="467"/>
      <c r="M464" s="467"/>
      <c r="N464" s="98"/>
    </row>
    <row r="465" spans="1:14" ht="15.75" customHeight="1" x14ac:dyDescent="0.2">
      <c r="A465" s="99"/>
      <c r="B465" s="5" t="str">
        <f>IF(C465&lt;&gt;"",COUNTA($C$7:C465),"")</f>
        <v/>
      </c>
      <c r="C465" s="9"/>
      <c r="D465" s="9"/>
      <c r="E465" s="467"/>
      <c r="F465" s="467"/>
      <c r="G465" s="467"/>
      <c r="H465" s="467"/>
      <c r="I465" s="467"/>
      <c r="J465" s="467"/>
      <c r="K465" s="467"/>
      <c r="L465" s="467"/>
      <c r="M465" s="467"/>
      <c r="N465" s="98"/>
    </row>
    <row r="466" spans="1:14" ht="15.75" customHeight="1" x14ac:dyDescent="0.2">
      <c r="A466" s="99"/>
      <c r="B466" s="5">
        <f>IF(C466&lt;&gt;"",COUNTA($C$7:C466),"")</f>
        <v>307</v>
      </c>
      <c r="C466" s="6">
        <f>$Y$10</f>
        <v>50</v>
      </c>
      <c r="D466" s="475">
        <f>$R$46%*(C466+C467)+$Z$12</f>
        <v>50</v>
      </c>
      <c r="E466" s="467"/>
      <c r="F466" s="467"/>
      <c r="G466" s="467"/>
      <c r="H466" s="467"/>
      <c r="I466" s="467"/>
      <c r="J466" s="467"/>
      <c r="K466" s="467"/>
      <c r="L466" s="467"/>
      <c r="M466" s="467"/>
      <c r="N466" s="98"/>
    </row>
    <row r="467" spans="1:14" ht="15.75" customHeight="1" x14ac:dyDescent="0.2">
      <c r="A467" s="99"/>
      <c r="B467" s="5">
        <f>IF(C467&lt;&gt;"",COUNTA($C$7:C467),"")</f>
        <v>308</v>
      </c>
      <c r="C467" s="6">
        <f>$Y$12</f>
        <v>50</v>
      </c>
      <c r="D467" s="319"/>
      <c r="E467" s="319"/>
      <c r="F467" s="467"/>
      <c r="G467" s="467"/>
      <c r="H467" s="467"/>
      <c r="I467" s="467"/>
      <c r="J467" s="467"/>
      <c r="K467" s="467"/>
      <c r="L467" s="467"/>
      <c r="M467" s="467"/>
      <c r="N467" s="98"/>
    </row>
    <row r="468" spans="1:14" ht="15.75" customHeight="1" x14ac:dyDescent="0.2">
      <c r="A468" s="99"/>
      <c r="B468" s="5" t="str">
        <f>IF(C468&lt;&gt;"",COUNTA($C$7:C468),"")</f>
        <v/>
      </c>
      <c r="C468" s="9"/>
      <c r="D468" s="9"/>
      <c r="E468" s="9"/>
      <c r="F468" s="467"/>
      <c r="G468" s="467"/>
      <c r="H468" s="467"/>
      <c r="I468" s="467"/>
      <c r="J468" s="467"/>
      <c r="K468" s="467"/>
      <c r="L468" s="467"/>
      <c r="M468" s="467"/>
      <c r="N468" s="98"/>
    </row>
    <row r="469" spans="1:14" ht="15.75" customHeight="1" x14ac:dyDescent="0.2">
      <c r="A469" s="99"/>
      <c r="B469" s="5">
        <f>IF(C469&lt;&gt;"",COUNTA($C$7:C469),"")</f>
        <v>309</v>
      </c>
      <c r="C469" s="6">
        <f>$Y$10</f>
        <v>50</v>
      </c>
      <c r="D469" s="475">
        <f>$R$46%*(C469+C470)+$Z$10</f>
        <v>50</v>
      </c>
      <c r="E469" s="476">
        <f>$R$47%*(D469+D472)+$AA$12</f>
        <v>50</v>
      </c>
      <c r="F469" s="467"/>
      <c r="G469" s="467"/>
      <c r="H469" s="467"/>
      <c r="I469" s="467"/>
      <c r="J469" s="467"/>
      <c r="K469" s="467"/>
      <c r="L469" s="467"/>
      <c r="M469" s="467"/>
      <c r="N469" s="98"/>
    </row>
    <row r="470" spans="1:14" ht="15.75" customHeight="1" x14ac:dyDescent="0.2">
      <c r="A470" s="99"/>
      <c r="B470" s="5">
        <f>IF(C470&lt;&gt;"",COUNTA($C$7:C470),"")</f>
        <v>310</v>
      </c>
      <c r="C470" s="6">
        <f>$Y$12</f>
        <v>50</v>
      </c>
      <c r="D470" s="319"/>
      <c r="E470" s="467"/>
      <c r="F470" s="467"/>
      <c r="G470" s="467"/>
      <c r="H470" s="467"/>
      <c r="I470" s="467"/>
      <c r="J470" s="467"/>
      <c r="K470" s="467"/>
      <c r="L470" s="467"/>
      <c r="M470" s="467"/>
      <c r="N470" s="98"/>
    </row>
    <row r="471" spans="1:14" ht="15.75" customHeight="1" x14ac:dyDescent="0.2">
      <c r="A471" s="99"/>
      <c r="B471" s="5" t="str">
        <f>IF(C471&lt;&gt;"",COUNTA($C$7:C471),"")</f>
        <v/>
      </c>
      <c r="C471" s="9"/>
      <c r="D471" s="9"/>
      <c r="E471" s="467"/>
      <c r="F471" s="467"/>
      <c r="G471" s="467"/>
      <c r="H471" s="467"/>
      <c r="I471" s="467"/>
      <c r="J471" s="467"/>
      <c r="K471" s="467"/>
      <c r="L471" s="467"/>
      <c r="M471" s="467"/>
      <c r="N471" s="98"/>
    </row>
    <row r="472" spans="1:14" ht="15.75" customHeight="1" x14ac:dyDescent="0.2">
      <c r="A472" s="99"/>
      <c r="B472" s="5">
        <f>IF(C472&lt;&gt;"",COUNTA($C$7:C472),"")</f>
        <v>311</v>
      </c>
      <c r="C472" s="6">
        <f>$Y$10</f>
        <v>50</v>
      </c>
      <c r="D472" s="475">
        <f>$R$46%*(C472+C473)+$Z$12</f>
        <v>50</v>
      </c>
      <c r="E472" s="467"/>
      <c r="F472" s="467"/>
      <c r="G472" s="467"/>
      <c r="H472" s="467"/>
      <c r="I472" s="467"/>
      <c r="J472" s="467"/>
      <c r="K472" s="467"/>
      <c r="L472" s="467"/>
      <c r="M472" s="467"/>
      <c r="N472" s="98"/>
    </row>
    <row r="473" spans="1:14" ht="15.75" customHeight="1" x14ac:dyDescent="0.2">
      <c r="A473" s="99"/>
      <c r="B473" s="5">
        <f>IF(C473&lt;&gt;"",COUNTA($C$7:C473),"")</f>
        <v>312</v>
      </c>
      <c r="C473" s="6">
        <f>$Y$12</f>
        <v>50</v>
      </c>
      <c r="D473" s="319"/>
      <c r="E473" s="319"/>
      <c r="F473" s="319"/>
      <c r="G473" s="467"/>
      <c r="H473" s="467"/>
      <c r="I473" s="467"/>
      <c r="J473" s="467"/>
      <c r="K473" s="467"/>
      <c r="L473" s="467"/>
      <c r="M473" s="467"/>
      <c r="N473" s="98"/>
    </row>
    <row r="474" spans="1:14" ht="15.75" customHeight="1" x14ac:dyDescent="0.2">
      <c r="A474" s="99"/>
      <c r="B474" s="5" t="str">
        <f>IF(C474&lt;&gt;"",COUNTA($C$7:C474),"")</f>
        <v/>
      </c>
      <c r="C474" s="9"/>
      <c r="D474" s="9"/>
      <c r="E474" s="9"/>
      <c r="F474" s="9"/>
      <c r="G474" s="467"/>
      <c r="H474" s="467"/>
      <c r="I474" s="467"/>
      <c r="J474" s="467"/>
      <c r="K474" s="467"/>
      <c r="L474" s="467"/>
      <c r="M474" s="467"/>
      <c r="N474" s="98"/>
    </row>
    <row r="475" spans="1:14" ht="15.75" customHeight="1" x14ac:dyDescent="0.2">
      <c r="A475" s="99"/>
      <c r="B475" s="5">
        <f>IF(C475&lt;&gt;"",COUNTA($C$7:C475),"")</f>
        <v>313</v>
      </c>
      <c r="C475" s="6">
        <f>$Y$10</f>
        <v>50</v>
      </c>
      <c r="D475" s="475">
        <f>$R$46%*(C475+C476)+$Z$10</f>
        <v>50</v>
      </c>
      <c r="E475" s="476">
        <f>$R$47%*(D475+D478)+$AA$10</f>
        <v>50</v>
      </c>
      <c r="F475" s="477">
        <f>$R$48%*(E475+E481)+$AB$12</f>
        <v>50</v>
      </c>
      <c r="G475" s="467"/>
      <c r="H475" s="467"/>
      <c r="I475" s="467"/>
      <c r="J475" s="467"/>
      <c r="K475" s="467"/>
      <c r="L475" s="467"/>
      <c r="M475" s="467"/>
      <c r="N475" s="98"/>
    </row>
    <row r="476" spans="1:14" ht="15.75" customHeight="1" x14ac:dyDescent="0.2">
      <c r="A476" s="99"/>
      <c r="B476" s="5">
        <f>IF(C476&lt;&gt;"",COUNTA($C$7:C476),"")</f>
        <v>314</v>
      </c>
      <c r="C476" s="6">
        <f>$Y$12</f>
        <v>50</v>
      </c>
      <c r="D476" s="319"/>
      <c r="E476" s="467"/>
      <c r="F476" s="467"/>
      <c r="G476" s="467"/>
      <c r="H476" s="467"/>
      <c r="I476" s="467"/>
      <c r="J476" s="467"/>
      <c r="K476" s="467"/>
      <c r="L476" s="467"/>
      <c r="M476" s="467"/>
      <c r="N476" s="98"/>
    </row>
    <row r="477" spans="1:14" ht="15.75" customHeight="1" x14ac:dyDescent="0.2">
      <c r="A477" s="99"/>
      <c r="B477" s="5" t="str">
        <f>IF(C477&lt;&gt;"",COUNTA($C$7:C477),"")</f>
        <v/>
      </c>
      <c r="C477" s="9"/>
      <c r="D477" s="9"/>
      <c r="E477" s="467"/>
      <c r="F477" s="467"/>
      <c r="G477" s="467"/>
      <c r="H477" s="467"/>
      <c r="I477" s="467"/>
      <c r="J477" s="467"/>
      <c r="K477" s="467"/>
      <c r="L477" s="467"/>
      <c r="M477" s="467"/>
      <c r="N477" s="98"/>
    </row>
    <row r="478" spans="1:14" ht="15.75" customHeight="1" x14ac:dyDescent="0.2">
      <c r="A478" s="99"/>
      <c r="B478" s="5">
        <f>IF(C478&lt;&gt;"",COUNTA($C$7:C478),"")</f>
        <v>315</v>
      </c>
      <c r="C478" s="6">
        <f>$Y$10</f>
        <v>50</v>
      </c>
      <c r="D478" s="475">
        <f>$R$46%*(C478+C479)+$Z$12</f>
        <v>50</v>
      </c>
      <c r="E478" s="467"/>
      <c r="F478" s="467"/>
      <c r="G478" s="467"/>
      <c r="H478" s="467"/>
      <c r="I478" s="467"/>
      <c r="J478" s="467"/>
      <c r="K478" s="467"/>
      <c r="L478" s="467"/>
      <c r="M478" s="467"/>
      <c r="N478" s="98"/>
    </row>
    <row r="479" spans="1:14" ht="15.75" customHeight="1" x14ac:dyDescent="0.2">
      <c r="A479" s="99"/>
      <c r="B479" s="5">
        <f>IF(C479&lt;&gt;"",COUNTA($C$7:C479),"")</f>
        <v>316</v>
      </c>
      <c r="C479" s="6">
        <f>$Y$12</f>
        <v>50</v>
      </c>
      <c r="D479" s="319"/>
      <c r="E479" s="319"/>
      <c r="F479" s="467"/>
      <c r="G479" s="467"/>
      <c r="H479" s="467"/>
      <c r="I479" s="467"/>
      <c r="J479" s="467"/>
      <c r="K479" s="467"/>
      <c r="L479" s="467"/>
      <c r="M479" s="467"/>
      <c r="N479" s="98"/>
    </row>
    <row r="480" spans="1:14" ht="15.75" customHeight="1" x14ac:dyDescent="0.2">
      <c r="A480" s="99"/>
      <c r="B480" s="5" t="str">
        <f>IF(C480&lt;&gt;"",COUNTA($C$7:C480),"")</f>
        <v/>
      </c>
      <c r="C480" s="9"/>
      <c r="D480" s="9"/>
      <c r="E480" s="9"/>
      <c r="F480" s="467"/>
      <c r="G480" s="467"/>
      <c r="H480" s="467"/>
      <c r="I480" s="467"/>
      <c r="J480" s="467"/>
      <c r="K480" s="467"/>
      <c r="L480" s="467"/>
      <c r="M480" s="467"/>
      <c r="N480" s="98"/>
    </row>
    <row r="481" spans="1:14" ht="15.75" customHeight="1" x14ac:dyDescent="0.2">
      <c r="A481" s="99"/>
      <c r="B481" s="5">
        <f>IF(C481&lt;&gt;"",COUNTA($C$7:C481),"")</f>
        <v>317</v>
      </c>
      <c r="C481" s="6">
        <f>$Y$10</f>
        <v>50</v>
      </c>
      <c r="D481" s="475">
        <f>$R$46%*(C481+C482)+$Z$10</f>
        <v>50</v>
      </c>
      <c r="E481" s="476">
        <f>$R$47%*(D481+D484)+$AA$12</f>
        <v>50</v>
      </c>
      <c r="F481" s="467"/>
      <c r="G481" s="467"/>
      <c r="H481" s="467"/>
      <c r="I481" s="467"/>
      <c r="J481" s="467"/>
      <c r="K481" s="467"/>
      <c r="L481" s="467"/>
      <c r="M481" s="467"/>
      <c r="N481" s="98"/>
    </row>
    <row r="482" spans="1:14" ht="15.75" customHeight="1" x14ac:dyDescent="0.2">
      <c r="A482" s="99"/>
      <c r="B482" s="5">
        <f>IF(C482&lt;&gt;"",COUNTA($C$7:C482),"")</f>
        <v>318</v>
      </c>
      <c r="C482" s="6">
        <f>$Y$12</f>
        <v>50</v>
      </c>
      <c r="D482" s="319"/>
      <c r="E482" s="467"/>
      <c r="F482" s="467"/>
      <c r="G482" s="467"/>
      <c r="H482" s="467"/>
      <c r="I482" s="467"/>
      <c r="J482" s="467"/>
      <c r="K482" s="467"/>
      <c r="L482" s="467"/>
      <c r="M482" s="467"/>
      <c r="N482" s="98"/>
    </row>
    <row r="483" spans="1:14" ht="15.75" customHeight="1" x14ac:dyDescent="0.2">
      <c r="A483" s="99"/>
      <c r="B483" s="5" t="str">
        <f>IF(C483&lt;&gt;"",COUNTA($C$7:C483),"")</f>
        <v/>
      </c>
      <c r="C483" s="9"/>
      <c r="D483" s="9"/>
      <c r="E483" s="467"/>
      <c r="F483" s="467"/>
      <c r="G483" s="467"/>
      <c r="H483" s="467"/>
      <c r="I483" s="467"/>
      <c r="J483" s="467"/>
      <c r="K483" s="467"/>
      <c r="L483" s="467"/>
      <c r="M483" s="467"/>
      <c r="N483" s="98"/>
    </row>
    <row r="484" spans="1:14" ht="15.75" customHeight="1" x14ac:dyDescent="0.2">
      <c r="A484" s="99"/>
      <c r="B484" s="5">
        <f>IF(C484&lt;&gt;"",COUNTA($C$7:C484),"")</f>
        <v>319</v>
      </c>
      <c r="C484" s="6">
        <f>$Y$10</f>
        <v>50</v>
      </c>
      <c r="D484" s="475">
        <f>$R$46%*(C484+C485)+$Z$12</f>
        <v>50</v>
      </c>
      <c r="E484" s="467"/>
      <c r="F484" s="467"/>
      <c r="G484" s="467"/>
      <c r="H484" s="467"/>
      <c r="I484" s="467"/>
      <c r="J484" s="467"/>
      <c r="K484" s="467"/>
      <c r="L484" s="467"/>
      <c r="M484" s="467"/>
      <c r="N484" s="98"/>
    </row>
    <row r="485" spans="1:14" ht="15.75" customHeight="1" x14ac:dyDescent="0.2">
      <c r="A485" s="99"/>
      <c r="B485" s="5">
        <f>IF(C485&lt;&gt;"",COUNTA($C$7:C485),"")</f>
        <v>320</v>
      </c>
      <c r="C485" s="6">
        <f>$Y$12</f>
        <v>50</v>
      </c>
      <c r="D485" s="319"/>
      <c r="E485" s="319"/>
      <c r="F485" s="319"/>
      <c r="G485" s="319"/>
      <c r="H485" s="319"/>
      <c r="I485" s="319"/>
      <c r="J485" s="467"/>
      <c r="K485" s="467"/>
      <c r="L485" s="467"/>
      <c r="M485" s="467"/>
      <c r="N485" s="98"/>
    </row>
    <row r="486" spans="1:14" ht="15.75" customHeight="1" x14ac:dyDescent="0.2">
      <c r="A486" s="99"/>
      <c r="B486" s="5" t="str">
        <f>IF(C486&lt;&gt;"",COUNTA($C$7:C486),"")</f>
        <v/>
      </c>
      <c r="C486" s="9"/>
      <c r="D486" s="9"/>
      <c r="E486" s="9"/>
      <c r="F486" s="9"/>
      <c r="G486" s="9"/>
      <c r="H486" s="9"/>
      <c r="I486" s="9"/>
      <c r="J486" s="467"/>
      <c r="K486" s="467"/>
      <c r="L486" s="467"/>
      <c r="M486" s="467"/>
      <c r="N486" s="98"/>
    </row>
    <row r="487" spans="1:14" ht="15.75" customHeight="1" x14ac:dyDescent="0.2">
      <c r="A487" s="99"/>
      <c r="B487" s="5">
        <f>IF(C487&lt;&gt;"",COUNTA($C$7:C487),"")</f>
        <v>321</v>
      </c>
      <c r="C487" s="6">
        <f>$Y$10</f>
        <v>50</v>
      </c>
      <c r="D487" s="475">
        <f>$R$46%*(C487+C488)+$Z$10</f>
        <v>50</v>
      </c>
      <c r="E487" s="476">
        <f>$R$47%*(D487+D490)+$AA$10</f>
        <v>50</v>
      </c>
      <c r="F487" s="477">
        <f>$R$48%*(E487+E493)+$AB$10</f>
        <v>50</v>
      </c>
      <c r="G487" s="513">
        <f>$R$49%*(F487+F499)+$AC$10</f>
        <v>50</v>
      </c>
      <c r="H487" s="514">
        <f>$R$50%*(G487+G511)+$AD$10</f>
        <v>50</v>
      </c>
      <c r="I487" s="515">
        <f>$R$51%*(H487+H535)+$AE$12</f>
        <v>50</v>
      </c>
      <c r="J487" s="467"/>
      <c r="K487" s="467"/>
      <c r="L487" s="467"/>
      <c r="M487" s="467"/>
      <c r="N487" s="98"/>
    </row>
    <row r="488" spans="1:14" ht="15.75" customHeight="1" x14ac:dyDescent="0.2">
      <c r="A488" s="99"/>
      <c r="B488" s="5">
        <f>IF(C488&lt;&gt;"",COUNTA($C$7:C488),"")</f>
        <v>322</v>
      </c>
      <c r="C488" s="6">
        <f>$Y$12</f>
        <v>50</v>
      </c>
      <c r="D488" s="319"/>
      <c r="E488" s="467"/>
      <c r="F488" s="467"/>
      <c r="G488" s="467"/>
      <c r="H488" s="467"/>
      <c r="I488" s="467"/>
      <c r="J488" s="467"/>
      <c r="K488" s="467"/>
      <c r="L488" s="467"/>
      <c r="M488" s="467"/>
      <c r="N488" s="98"/>
    </row>
    <row r="489" spans="1:14" ht="15.75" customHeight="1" x14ac:dyDescent="0.2">
      <c r="A489" s="99"/>
      <c r="B489" s="5" t="str">
        <f>IF(C489&lt;&gt;"",COUNTA($C$7:C489),"")</f>
        <v/>
      </c>
      <c r="C489" s="9"/>
      <c r="D489" s="9"/>
      <c r="E489" s="467"/>
      <c r="F489" s="467"/>
      <c r="G489" s="467"/>
      <c r="H489" s="467"/>
      <c r="I489" s="467"/>
      <c r="J489" s="467"/>
      <c r="K489" s="467"/>
      <c r="L489" s="467"/>
      <c r="M489" s="467"/>
      <c r="N489" s="98"/>
    </row>
    <row r="490" spans="1:14" ht="15.75" customHeight="1" x14ac:dyDescent="0.2">
      <c r="A490" s="99"/>
      <c r="B490" s="5">
        <f>IF(C490&lt;&gt;"",COUNTA($C$7:C490),"")</f>
        <v>323</v>
      </c>
      <c r="C490" s="6">
        <f>$Y$10</f>
        <v>50</v>
      </c>
      <c r="D490" s="475">
        <f>$R$46%*(C490+C491)+$Z$12</f>
        <v>50</v>
      </c>
      <c r="E490" s="467"/>
      <c r="F490" s="467"/>
      <c r="G490" s="467"/>
      <c r="H490" s="467"/>
      <c r="I490" s="467"/>
      <c r="J490" s="467"/>
      <c r="K490" s="467"/>
      <c r="L490" s="467"/>
      <c r="M490" s="467"/>
      <c r="N490" s="98"/>
    </row>
    <row r="491" spans="1:14" ht="15.75" customHeight="1" x14ac:dyDescent="0.2">
      <c r="A491" s="99"/>
      <c r="B491" s="5">
        <f>IF(C491&lt;&gt;"",COUNTA($C$7:C491),"")</f>
        <v>324</v>
      </c>
      <c r="C491" s="6">
        <f>$Y$12</f>
        <v>50</v>
      </c>
      <c r="D491" s="319"/>
      <c r="E491" s="319"/>
      <c r="F491" s="467"/>
      <c r="G491" s="467"/>
      <c r="H491" s="467"/>
      <c r="I491" s="467"/>
      <c r="J491" s="467"/>
      <c r="K491" s="467"/>
      <c r="L491" s="467"/>
      <c r="M491" s="467"/>
      <c r="N491" s="98"/>
    </row>
    <row r="492" spans="1:14" ht="15.75" customHeight="1" x14ac:dyDescent="0.2">
      <c r="A492" s="99"/>
      <c r="B492" s="5" t="str">
        <f>IF(C492&lt;&gt;"",COUNTA($C$7:C492),"")</f>
        <v/>
      </c>
      <c r="C492" s="9"/>
      <c r="D492" s="9"/>
      <c r="E492" s="9"/>
      <c r="F492" s="467"/>
      <c r="G492" s="467"/>
      <c r="H492" s="467"/>
      <c r="I492" s="467"/>
      <c r="J492" s="467"/>
      <c r="K492" s="467"/>
      <c r="L492" s="467"/>
      <c r="M492" s="467"/>
      <c r="N492" s="98"/>
    </row>
    <row r="493" spans="1:14" ht="15.75" customHeight="1" x14ac:dyDescent="0.2">
      <c r="A493" s="99"/>
      <c r="B493" s="5">
        <f>IF(C493&lt;&gt;"",COUNTA($C$7:C493),"")</f>
        <v>325</v>
      </c>
      <c r="C493" s="6">
        <f>$Y$10</f>
        <v>50</v>
      </c>
      <c r="D493" s="475">
        <f>$R$46%*(C493+C494)+$Z$10</f>
        <v>50</v>
      </c>
      <c r="E493" s="476">
        <f>$R$47%*(D493+D496)+$AA$12</f>
        <v>50</v>
      </c>
      <c r="F493" s="467"/>
      <c r="G493" s="467"/>
      <c r="H493" s="467"/>
      <c r="I493" s="467"/>
      <c r="J493" s="467"/>
      <c r="K493" s="467"/>
      <c r="L493" s="467"/>
      <c r="M493" s="467"/>
      <c r="N493" s="98"/>
    </row>
    <row r="494" spans="1:14" ht="15.75" customHeight="1" x14ac:dyDescent="0.2">
      <c r="A494" s="99"/>
      <c r="B494" s="5">
        <f>IF(C494&lt;&gt;"",COUNTA($C$7:C494),"")</f>
        <v>326</v>
      </c>
      <c r="C494" s="6">
        <f>$Y$12</f>
        <v>50</v>
      </c>
      <c r="D494" s="319"/>
      <c r="E494" s="467"/>
      <c r="F494" s="467"/>
      <c r="G494" s="467"/>
      <c r="H494" s="467"/>
      <c r="I494" s="467"/>
      <c r="J494" s="467"/>
      <c r="K494" s="467"/>
      <c r="L494" s="467"/>
      <c r="M494" s="467"/>
      <c r="N494" s="98"/>
    </row>
    <row r="495" spans="1:14" ht="15.75" customHeight="1" x14ac:dyDescent="0.2">
      <c r="A495" s="99"/>
      <c r="B495" s="5" t="str">
        <f>IF(C495&lt;&gt;"",COUNTA($C$7:C495),"")</f>
        <v/>
      </c>
      <c r="C495" s="9"/>
      <c r="D495" s="9"/>
      <c r="E495" s="467"/>
      <c r="F495" s="467"/>
      <c r="G495" s="467"/>
      <c r="H495" s="467"/>
      <c r="I495" s="467"/>
      <c r="J495" s="467"/>
      <c r="K495" s="467"/>
      <c r="L495" s="467"/>
      <c r="M495" s="467"/>
      <c r="N495" s="98"/>
    </row>
    <row r="496" spans="1:14" ht="15.75" customHeight="1" x14ac:dyDescent="0.2">
      <c r="A496" s="99"/>
      <c r="B496" s="5">
        <f>IF(C496&lt;&gt;"",COUNTA($C$7:C496),"")</f>
        <v>327</v>
      </c>
      <c r="C496" s="6">
        <f>$Y$10</f>
        <v>50</v>
      </c>
      <c r="D496" s="475">
        <f>$R$46%*(C496+C497)+$Z$12</f>
        <v>50</v>
      </c>
      <c r="E496" s="467"/>
      <c r="F496" s="467"/>
      <c r="G496" s="467"/>
      <c r="H496" s="467"/>
      <c r="I496" s="467"/>
      <c r="J496" s="467"/>
      <c r="K496" s="467"/>
      <c r="L496" s="467"/>
      <c r="M496" s="467"/>
      <c r="N496" s="98"/>
    </row>
    <row r="497" spans="1:14" ht="15.75" customHeight="1" x14ac:dyDescent="0.2">
      <c r="A497" s="99"/>
      <c r="B497" s="5">
        <f>IF(C497&lt;&gt;"",COUNTA($C$7:C497),"")</f>
        <v>328</v>
      </c>
      <c r="C497" s="6">
        <f>$Y$12</f>
        <v>50</v>
      </c>
      <c r="D497" s="319"/>
      <c r="E497" s="319"/>
      <c r="F497" s="319"/>
      <c r="G497" s="467"/>
      <c r="H497" s="467"/>
      <c r="I497" s="467"/>
      <c r="J497" s="467"/>
      <c r="K497" s="467"/>
      <c r="L497" s="467"/>
      <c r="M497" s="467"/>
      <c r="N497" s="98"/>
    </row>
    <row r="498" spans="1:14" ht="15.75" customHeight="1" x14ac:dyDescent="0.2">
      <c r="A498" s="99"/>
      <c r="B498" s="5" t="str">
        <f>IF(C498&lt;&gt;"",COUNTA($C$7:C498),"")</f>
        <v/>
      </c>
      <c r="C498" s="9"/>
      <c r="D498" s="9"/>
      <c r="E498" s="46"/>
      <c r="F498" s="9"/>
      <c r="G498" s="467"/>
      <c r="H498" s="467"/>
      <c r="I498" s="467"/>
      <c r="J498" s="467"/>
      <c r="K498" s="467"/>
      <c r="L498" s="467"/>
      <c r="M498" s="467"/>
      <c r="N498" s="98"/>
    </row>
    <row r="499" spans="1:14" ht="15.75" customHeight="1" x14ac:dyDescent="0.2">
      <c r="A499" s="99"/>
      <c r="B499" s="5">
        <f>IF(C499&lt;&gt;"",COUNTA($C$7:C499),"")</f>
        <v>329</v>
      </c>
      <c r="C499" s="6">
        <f>$Y$10</f>
        <v>50</v>
      </c>
      <c r="D499" s="475">
        <f>$R$46%*(C499+C500)+$Z$10</f>
        <v>50</v>
      </c>
      <c r="E499" s="476">
        <f>$R$47%*(D499+D502)+$AA$10</f>
        <v>50</v>
      </c>
      <c r="F499" s="477">
        <f>$R$48%*(E499+E505)+$AB$12</f>
        <v>50</v>
      </c>
      <c r="G499" s="467"/>
      <c r="H499" s="467"/>
      <c r="I499" s="467"/>
      <c r="J499" s="467"/>
      <c r="K499" s="467"/>
      <c r="L499" s="467"/>
      <c r="M499" s="467"/>
      <c r="N499" s="98"/>
    </row>
    <row r="500" spans="1:14" ht="15.75" customHeight="1" x14ac:dyDescent="0.2">
      <c r="A500" s="99"/>
      <c r="B500" s="5">
        <f>IF(C500&lt;&gt;"",COUNTA($C$7:C500),"")</f>
        <v>330</v>
      </c>
      <c r="C500" s="6">
        <f>$Y$12</f>
        <v>50</v>
      </c>
      <c r="D500" s="319"/>
      <c r="E500" s="467"/>
      <c r="F500" s="467"/>
      <c r="G500" s="467"/>
      <c r="H500" s="467"/>
      <c r="I500" s="467"/>
      <c r="J500" s="467"/>
      <c r="K500" s="467"/>
      <c r="L500" s="467"/>
      <c r="M500" s="467"/>
      <c r="N500" s="98"/>
    </row>
    <row r="501" spans="1:14" ht="15.75" customHeight="1" x14ac:dyDescent="0.2">
      <c r="A501" s="99"/>
      <c r="B501" s="5" t="str">
        <f>IF(C501&lt;&gt;"",COUNTA($C$7:C501),"")</f>
        <v/>
      </c>
      <c r="C501" s="9"/>
      <c r="D501" s="9"/>
      <c r="E501" s="467"/>
      <c r="F501" s="467"/>
      <c r="G501" s="467"/>
      <c r="H501" s="467"/>
      <c r="I501" s="467"/>
      <c r="J501" s="467"/>
      <c r="K501" s="467"/>
      <c r="L501" s="467"/>
      <c r="M501" s="467"/>
      <c r="N501" s="98"/>
    </row>
    <row r="502" spans="1:14" ht="15.75" customHeight="1" x14ac:dyDescent="0.2">
      <c r="A502" s="99"/>
      <c r="B502" s="5">
        <f>IF(C502&lt;&gt;"",COUNTA($C$7:C502),"")</f>
        <v>331</v>
      </c>
      <c r="C502" s="6">
        <f>$Y$10</f>
        <v>50</v>
      </c>
      <c r="D502" s="475">
        <f>$R$46%*(C502+C503)+$Z$12</f>
        <v>50</v>
      </c>
      <c r="E502" s="467"/>
      <c r="F502" s="467"/>
      <c r="G502" s="467"/>
      <c r="H502" s="467"/>
      <c r="I502" s="467"/>
      <c r="J502" s="467"/>
      <c r="K502" s="467"/>
      <c r="L502" s="467"/>
      <c r="M502" s="467"/>
      <c r="N502" s="98"/>
    </row>
    <row r="503" spans="1:14" ht="15.75" customHeight="1" x14ac:dyDescent="0.2">
      <c r="A503" s="99"/>
      <c r="B503" s="5">
        <f>IF(C503&lt;&gt;"",COUNTA($C$7:C503),"")</f>
        <v>332</v>
      </c>
      <c r="C503" s="6">
        <f>$Y$12</f>
        <v>50</v>
      </c>
      <c r="D503" s="319"/>
      <c r="E503" s="319"/>
      <c r="F503" s="467"/>
      <c r="G503" s="467"/>
      <c r="H503" s="467"/>
      <c r="I503" s="467"/>
      <c r="J503" s="467"/>
      <c r="K503" s="467"/>
      <c r="L503" s="467"/>
      <c r="M503" s="467"/>
      <c r="N503" s="98"/>
    </row>
    <row r="504" spans="1:14" ht="15.75" customHeight="1" x14ac:dyDescent="0.2">
      <c r="A504" s="99"/>
      <c r="B504" s="5" t="str">
        <f>IF(C504&lt;&gt;"",COUNTA($C$7:C504),"")</f>
        <v/>
      </c>
      <c r="C504" s="9"/>
      <c r="D504" s="9"/>
      <c r="E504" s="9"/>
      <c r="F504" s="467"/>
      <c r="G504" s="467"/>
      <c r="H504" s="467"/>
      <c r="I504" s="467"/>
      <c r="J504" s="467"/>
      <c r="K504" s="467"/>
      <c r="L504" s="467"/>
      <c r="M504" s="467"/>
      <c r="N504" s="98"/>
    </row>
    <row r="505" spans="1:14" ht="15.75" customHeight="1" x14ac:dyDescent="0.2">
      <c r="A505" s="99"/>
      <c r="B505" s="5">
        <f>IF(C505&lt;&gt;"",COUNTA($C$7:C505),"")</f>
        <v>333</v>
      </c>
      <c r="C505" s="6">
        <f>$Y$10</f>
        <v>50</v>
      </c>
      <c r="D505" s="475">
        <f>$R$46%*(C505+C506)+$Z$10</f>
        <v>50</v>
      </c>
      <c r="E505" s="476">
        <f>$R$47%*(D505+D508)+$AA$12</f>
        <v>50</v>
      </c>
      <c r="F505" s="467"/>
      <c r="G505" s="467"/>
      <c r="H505" s="467"/>
      <c r="I505" s="467"/>
      <c r="J505" s="467"/>
      <c r="K505" s="467"/>
      <c r="L505" s="467"/>
      <c r="M505" s="467"/>
      <c r="N505" s="98"/>
    </row>
    <row r="506" spans="1:14" ht="15.75" customHeight="1" x14ac:dyDescent="0.2">
      <c r="A506" s="99"/>
      <c r="B506" s="5">
        <f>IF(C506&lt;&gt;"",COUNTA($C$7:C506),"")</f>
        <v>334</v>
      </c>
      <c r="C506" s="6">
        <f>$Y$12</f>
        <v>50</v>
      </c>
      <c r="D506" s="319"/>
      <c r="E506" s="467"/>
      <c r="F506" s="467"/>
      <c r="G506" s="467"/>
      <c r="H506" s="467"/>
      <c r="I506" s="467"/>
      <c r="J506" s="467"/>
      <c r="K506" s="467"/>
      <c r="L506" s="467"/>
      <c r="M506" s="467"/>
      <c r="N506" s="98"/>
    </row>
    <row r="507" spans="1:14" ht="15.75" customHeight="1" x14ac:dyDescent="0.2">
      <c r="A507" s="99"/>
      <c r="B507" s="5" t="str">
        <f>IF(C507&lt;&gt;"",COUNTA($C$7:C507),"")</f>
        <v/>
      </c>
      <c r="C507" s="9"/>
      <c r="D507" s="9"/>
      <c r="E507" s="467"/>
      <c r="F507" s="467"/>
      <c r="G507" s="467"/>
      <c r="H507" s="467"/>
      <c r="I507" s="467"/>
      <c r="J507" s="467"/>
      <c r="K507" s="467"/>
      <c r="L507" s="467"/>
      <c r="M507" s="467"/>
      <c r="N507" s="98"/>
    </row>
    <row r="508" spans="1:14" ht="15.75" customHeight="1" x14ac:dyDescent="0.2">
      <c r="A508" s="99"/>
      <c r="B508" s="5">
        <f>IF(C508&lt;&gt;"",COUNTA($C$7:C508),"")</f>
        <v>335</v>
      </c>
      <c r="C508" s="6">
        <f>$Y$10</f>
        <v>50</v>
      </c>
      <c r="D508" s="475">
        <f>$R$46%*(C508+C509)+$Z$12</f>
        <v>50</v>
      </c>
      <c r="E508" s="467"/>
      <c r="F508" s="467"/>
      <c r="G508" s="467"/>
      <c r="H508" s="467"/>
      <c r="I508" s="467"/>
      <c r="J508" s="467"/>
      <c r="K508" s="467"/>
      <c r="L508" s="467"/>
      <c r="M508" s="467"/>
      <c r="N508" s="98"/>
    </row>
    <row r="509" spans="1:14" ht="15.75" customHeight="1" x14ac:dyDescent="0.2">
      <c r="A509" s="99"/>
      <c r="B509" s="5">
        <f>IF(C509&lt;&gt;"",COUNTA($C$7:C509),"")</f>
        <v>336</v>
      </c>
      <c r="C509" s="6">
        <f>$Y$12</f>
        <v>50</v>
      </c>
      <c r="D509" s="319"/>
      <c r="E509" s="319"/>
      <c r="F509" s="319"/>
      <c r="G509" s="319"/>
      <c r="H509" s="467"/>
      <c r="I509" s="467"/>
      <c r="J509" s="467"/>
      <c r="K509" s="467"/>
      <c r="L509" s="467"/>
      <c r="M509" s="467"/>
      <c r="N509" s="98"/>
    </row>
    <row r="510" spans="1:14" ht="15.75" customHeight="1" x14ac:dyDescent="0.2">
      <c r="A510" s="99"/>
      <c r="B510" s="5" t="str">
        <f>IF(C510&lt;&gt;"",COUNTA($C$7:C510),"")</f>
        <v/>
      </c>
      <c r="C510" s="9"/>
      <c r="D510" s="9"/>
      <c r="E510" s="9"/>
      <c r="F510" s="46"/>
      <c r="G510" s="9"/>
      <c r="H510" s="467"/>
      <c r="I510" s="467"/>
      <c r="J510" s="467"/>
      <c r="K510" s="467"/>
      <c r="L510" s="467"/>
      <c r="M510" s="467"/>
      <c r="N510" s="98"/>
    </row>
    <row r="511" spans="1:14" ht="15.75" customHeight="1" x14ac:dyDescent="0.2">
      <c r="A511" s="99"/>
      <c r="B511" s="5">
        <f>IF(C511&lt;&gt;"",COUNTA($C$7:C511),"")</f>
        <v>337</v>
      </c>
      <c r="C511" s="6">
        <f>$Y$10</f>
        <v>50</v>
      </c>
      <c r="D511" s="475">
        <f>$R$46%*(C511+C512)+$Z$10</f>
        <v>50</v>
      </c>
      <c r="E511" s="476">
        <f>$R$47%*(D511+D514)+$AA$10</f>
        <v>50</v>
      </c>
      <c r="F511" s="477">
        <f>$R$48%*(E511+E517)+$AB$10</f>
        <v>50</v>
      </c>
      <c r="G511" s="513">
        <f>$R$49%*(F511+F523)+$AC$12</f>
        <v>50</v>
      </c>
      <c r="H511" s="467"/>
      <c r="I511" s="467"/>
      <c r="J511" s="467"/>
      <c r="K511" s="467"/>
      <c r="L511" s="467"/>
      <c r="M511" s="467"/>
      <c r="N511" s="98"/>
    </row>
    <row r="512" spans="1:14" ht="15.75" customHeight="1" x14ac:dyDescent="0.2">
      <c r="A512" s="99"/>
      <c r="B512" s="5">
        <f>IF(C512&lt;&gt;"",COUNTA($C$7:C512),"")</f>
        <v>338</v>
      </c>
      <c r="C512" s="6">
        <f>$Y$12</f>
        <v>50</v>
      </c>
      <c r="D512" s="319"/>
      <c r="E512" s="467"/>
      <c r="F512" s="467"/>
      <c r="G512" s="467"/>
      <c r="H512" s="467"/>
      <c r="I512" s="467"/>
      <c r="J512" s="467"/>
      <c r="K512" s="467"/>
      <c r="L512" s="467"/>
      <c r="M512" s="467"/>
      <c r="N512" s="98"/>
    </row>
    <row r="513" spans="1:14" ht="15.75" customHeight="1" x14ac:dyDescent="0.2">
      <c r="A513" s="99"/>
      <c r="B513" s="5" t="str">
        <f>IF(C513&lt;&gt;"",COUNTA($C$7:C513),"")</f>
        <v/>
      </c>
      <c r="C513" s="9"/>
      <c r="D513" s="9"/>
      <c r="E513" s="467"/>
      <c r="F513" s="467"/>
      <c r="G513" s="467"/>
      <c r="H513" s="467"/>
      <c r="I513" s="467"/>
      <c r="J513" s="467"/>
      <c r="K513" s="467"/>
      <c r="L513" s="467"/>
      <c r="M513" s="467"/>
      <c r="N513" s="98"/>
    </row>
    <row r="514" spans="1:14" ht="15.75" customHeight="1" x14ac:dyDescent="0.2">
      <c r="A514" s="99"/>
      <c r="B514" s="5">
        <f>IF(C514&lt;&gt;"",COUNTA($C$7:C514),"")</f>
        <v>339</v>
      </c>
      <c r="C514" s="6">
        <f>$Y$10</f>
        <v>50</v>
      </c>
      <c r="D514" s="475">
        <f>$R$46%*(C514+C515)+$Z$12</f>
        <v>50</v>
      </c>
      <c r="E514" s="467"/>
      <c r="F514" s="467"/>
      <c r="G514" s="467"/>
      <c r="H514" s="467"/>
      <c r="I514" s="467"/>
      <c r="J514" s="467"/>
      <c r="K514" s="467"/>
      <c r="L514" s="467"/>
      <c r="M514" s="467"/>
      <c r="N514" s="98"/>
    </row>
    <row r="515" spans="1:14" ht="15.75" customHeight="1" x14ac:dyDescent="0.2">
      <c r="A515" s="99"/>
      <c r="B515" s="5">
        <f>IF(C515&lt;&gt;"",COUNTA($C$7:C515),"")</f>
        <v>340</v>
      </c>
      <c r="C515" s="6">
        <f>$Y$12</f>
        <v>50</v>
      </c>
      <c r="D515" s="319"/>
      <c r="E515" s="319"/>
      <c r="F515" s="467"/>
      <c r="G515" s="467"/>
      <c r="H515" s="467"/>
      <c r="I515" s="467"/>
      <c r="J515" s="467"/>
      <c r="K515" s="467"/>
      <c r="L515" s="467"/>
      <c r="M515" s="467"/>
      <c r="N515" s="98"/>
    </row>
    <row r="516" spans="1:14" ht="15.75" customHeight="1" x14ac:dyDescent="0.2">
      <c r="A516" s="99"/>
      <c r="B516" s="5" t="str">
        <f>IF(C516&lt;&gt;"",COUNTA($C$7:C516),"")</f>
        <v/>
      </c>
      <c r="C516" s="9"/>
      <c r="D516" s="9"/>
      <c r="E516" s="9"/>
      <c r="F516" s="467"/>
      <c r="G516" s="467"/>
      <c r="H516" s="467"/>
      <c r="I516" s="467"/>
      <c r="J516" s="467"/>
      <c r="K516" s="467"/>
      <c r="L516" s="467"/>
      <c r="M516" s="467"/>
      <c r="N516" s="98"/>
    </row>
    <row r="517" spans="1:14" ht="15.75" customHeight="1" x14ac:dyDescent="0.2">
      <c r="A517" s="99"/>
      <c r="B517" s="5">
        <f>IF(C517&lt;&gt;"",COUNTA($C$7:C517),"")</f>
        <v>341</v>
      </c>
      <c r="C517" s="6">
        <f>$Y$10</f>
        <v>50</v>
      </c>
      <c r="D517" s="475">
        <f>$R$46%*(C517+C518)+$Z$10</f>
        <v>50</v>
      </c>
      <c r="E517" s="476">
        <f>$R$47%*(D517+D520)+$AA$12</f>
        <v>50</v>
      </c>
      <c r="F517" s="467"/>
      <c r="G517" s="467"/>
      <c r="H517" s="467"/>
      <c r="I517" s="467"/>
      <c r="J517" s="467"/>
      <c r="K517" s="467"/>
      <c r="L517" s="467"/>
      <c r="M517" s="467"/>
      <c r="N517" s="98"/>
    </row>
    <row r="518" spans="1:14" ht="15.75" customHeight="1" x14ac:dyDescent="0.2">
      <c r="A518" s="99"/>
      <c r="B518" s="5">
        <f>IF(C518&lt;&gt;"",COUNTA($C$7:C518),"")</f>
        <v>342</v>
      </c>
      <c r="C518" s="6">
        <f>$Y$12</f>
        <v>50</v>
      </c>
      <c r="D518" s="319"/>
      <c r="E518" s="467"/>
      <c r="F518" s="467"/>
      <c r="G518" s="467"/>
      <c r="H518" s="467"/>
      <c r="I518" s="467"/>
      <c r="J518" s="467"/>
      <c r="K518" s="467"/>
      <c r="L518" s="467"/>
      <c r="M518" s="467"/>
      <c r="N518" s="98"/>
    </row>
    <row r="519" spans="1:14" ht="15.75" customHeight="1" x14ac:dyDescent="0.2">
      <c r="A519" s="99"/>
      <c r="B519" s="5" t="str">
        <f>IF(C519&lt;&gt;"",COUNTA($C$7:C519),"")</f>
        <v/>
      </c>
      <c r="C519" s="9"/>
      <c r="D519" s="9"/>
      <c r="E519" s="467"/>
      <c r="F519" s="467"/>
      <c r="G519" s="467"/>
      <c r="H519" s="467"/>
      <c r="I519" s="467"/>
      <c r="J519" s="467"/>
      <c r="K519" s="467"/>
      <c r="L519" s="467"/>
      <c r="M519" s="467"/>
      <c r="N519" s="98"/>
    </row>
    <row r="520" spans="1:14" ht="15.75" customHeight="1" x14ac:dyDescent="0.2">
      <c r="A520" s="99"/>
      <c r="B520" s="5">
        <f>IF(C520&lt;&gt;"",COUNTA($C$7:C520),"")</f>
        <v>343</v>
      </c>
      <c r="C520" s="6">
        <f>$Y$10</f>
        <v>50</v>
      </c>
      <c r="D520" s="475">
        <f>$R$46%*(C520+C521)+$Z$12</f>
        <v>50</v>
      </c>
      <c r="E520" s="467"/>
      <c r="F520" s="467"/>
      <c r="G520" s="467"/>
      <c r="H520" s="467"/>
      <c r="I520" s="467"/>
      <c r="J520" s="467"/>
      <c r="K520" s="467"/>
      <c r="L520" s="467"/>
      <c r="M520" s="467"/>
      <c r="N520" s="98"/>
    </row>
    <row r="521" spans="1:14" ht="15.75" customHeight="1" x14ac:dyDescent="0.2">
      <c r="A521" s="99"/>
      <c r="B521" s="5">
        <f>IF(C521&lt;&gt;"",COUNTA($C$7:C521),"")</f>
        <v>344</v>
      </c>
      <c r="C521" s="6">
        <f>$Y$12</f>
        <v>50</v>
      </c>
      <c r="D521" s="319"/>
      <c r="E521" s="319"/>
      <c r="F521" s="319"/>
      <c r="G521" s="467"/>
      <c r="H521" s="467"/>
      <c r="I521" s="467"/>
      <c r="J521" s="467"/>
      <c r="K521" s="467"/>
      <c r="L521" s="467"/>
      <c r="M521" s="467"/>
      <c r="N521" s="98"/>
    </row>
    <row r="522" spans="1:14" ht="15.75" customHeight="1" x14ac:dyDescent="0.2">
      <c r="A522" s="99"/>
      <c r="B522" s="5" t="str">
        <f>IF(C522&lt;&gt;"",COUNTA($C$7:C522),"")</f>
        <v/>
      </c>
      <c r="C522" s="9"/>
      <c r="D522" s="9"/>
      <c r="E522" s="9"/>
      <c r="F522" s="9"/>
      <c r="G522" s="467"/>
      <c r="H522" s="467"/>
      <c r="I522" s="467"/>
      <c r="J522" s="467"/>
      <c r="K522" s="467"/>
      <c r="L522" s="467"/>
      <c r="M522" s="467"/>
      <c r="N522" s="98"/>
    </row>
    <row r="523" spans="1:14" ht="15.75" customHeight="1" x14ac:dyDescent="0.2">
      <c r="A523" s="99"/>
      <c r="B523" s="5">
        <f>IF(C523&lt;&gt;"",COUNTA($C$7:C523),"")</f>
        <v>345</v>
      </c>
      <c r="C523" s="6">
        <f>$Y$10</f>
        <v>50</v>
      </c>
      <c r="D523" s="475">
        <f>$R$46%*(C523+C524)+$Z$10</f>
        <v>50</v>
      </c>
      <c r="E523" s="476">
        <f>$R$47%*(D523+D526)+$AA$10</f>
        <v>50</v>
      </c>
      <c r="F523" s="477">
        <f>$R$48%*(E523+E529)+$AB$12</f>
        <v>50</v>
      </c>
      <c r="G523" s="467"/>
      <c r="H523" s="467"/>
      <c r="I523" s="467"/>
      <c r="J523" s="467"/>
      <c r="K523" s="467"/>
      <c r="L523" s="467"/>
      <c r="M523" s="467"/>
      <c r="N523" s="98"/>
    </row>
    <row r="524" spans="1:14" ht="15.75" customHeight="1" x14ac:dyDescent="0.2">
      <c r="A524" s="99"/>
      <c r="B524" s="5">
        <f>IF(C524&lt;&gt;"",COUNTA($C$7:C524),"")</f>
        <v>346</v>
      </c>
      <c r="C524" s="6">
        <f>$Y$12</f>
        <v>50</v>
      </c>
      <c r="D524" s="319"/>
      <c r="E524" s="467"/>
      <c r="F524" s="467"/>
      <c r="G524" s="467"/>
      <c r="H524" s="467"/>
      <c r="I524" s="467"/>
      <c r="J524" s="467"/>
      <c r="K524" s="467"/>
      <c r="L524" s="467"/>
      <c r="M524" s="467"/>
      <c r="N524" s="98"/>
    </row>
    <row r="525" spans="1:14" ht="15.75" customHeight="1" x14ac:dyDescent="0.2">
      <c r="A525" s="99"/>
      <c r="B525" s="5" t="str">
        <f>IF(C525&lt;&gt;"",COUNTA($C$7:C525),"")</f>
        <v/>
      </c>
      <c r="C525" s="9"/>
      <c r="D525" s="9"/>
      <c r="E525" s="467"/>
      <c r="F525" s="467"/>
      <c r="G525" s="467"/>
      <c r="H525" s="467"/>
      <c r="I525" s="467"/>
      <c r="J525" s="467"/>
      <c r="K525" s="467"/>
      <c r="L525" s="467"/>
      <c r="M525" s="467"/>
      <c r="N525" s="98"/>
    </row>
    <row r="526" spans="1:14" ht="15.75" customHeight="1" x14ac:dyDescent="0.2">
      <c r="A526" s="99"/>
      <c r="B526" s="5">
        <f>IF(C526&lt;&gt;"",COUNTA($C$7:C526),"")</f>
        <v>347</v>
      </c>
      <c r="C526" s="6">
        <f>$Y$10</f>
        <v>50</v>
      </c>
      <c r="D526" s="475">
        <f>$R$46%*(C526+C527)+$Z$12</f>
        <v>50</v>
      </c>
      <c r="E526" s="467"/>
      <c r="F526" s="467"/>
      <c r="G526" s="467"/>
      <c r="H526" s="467"/>
      <c r="I526" s="467"/>
      <c r="J526" s="467"/>
      <c r="K526" s="467"/>
      <c r="L526" s="467"/>
      <c r="M526" s="467"/>
      <c r="N526" s="98"/>
    </row>
    <row r="527" spans="1:14" ht="15.75" customHeight="1" x14ac:dyDescent="0.2">
      <c r="A527" s="99"/>
      <c r="B527" s="5">
        <f>IF(C527&lt;&gt;"",COUNTA($C$7:C527),"")</f>
        <v>348</v>
      </c>
      <c r="C527" s="6">
        <f>$Y$12</f>
        <v>50</v>
      </c>
      <c r="D527" s="319"/>
      <c r="E527" s="319"/>
      <c r="F527" s="467"/>
      <c r="G527" s="467"/>
      <c r="H527" s="467"/>
      <c r="I527" s="467"/>
      <c r="J527" s="467"/>
      <c r="K527" s="467"/>
      <c r="L527" s="467"/>
      <c r="M527" s="467"/>
      <c r="N527" s="98"/>
    </row>
    <row r="528" spans="1:14" ht="15.75" customHeight="1" x14ac:dyDescent="0.2">
      <c r="A528" s="99"/>
      <c r="B528" s="5" t="str">
        <f>IF(C528&lt;&gt;"",COUNTA($C$7:C528),"")</f>
        <v/>
      </c>
      <c r="C528" s="9"/>
      <c r="D528" s="9"/>
      <c r="E528" s="9"/>
      <c r="F528" s="467"/>
      <c r="G528" s="467"/>
      <c r="H528" s="467"/>
      <c r="I528" s="467"/>
      <c r="J528" s="467"/>
      <c r="K528" s="467"/>
      <c r="L528" s="467"/>
      <c r="M528" s="467"/>
      <c r="N528" s="98"/>
    </row>
    <row r="529" spans="1:14" ht="15.75" customHeight="1" x14ac:dyDescent="0.2">
      <c r="A529" s="99"/>
      <c r="B529" s="5">
        <f>IF(C529&lt;&gt;"",COUNTA($C$7:C529),"")</f>
        <v>349</v>
      </c>
      <c r="C529" s="6">
        <f>$Y$10</f>
        <v>50</v>
      </c>
      <c r="D529" s="475">
        <f>$R$46%*(C529+C530)+$Z$10</f>
        <v>50</v>
      </c>
      <c r="E529" s="476">
        <f>$R$47%*(D529+D532)+$AA$12</f>
        <v>50</v>
      </c>
      <c r="F529" s="467"/>
      <c r="G529" s="467"/>
      <c r="H529" s="467"/>
      <c r="I529" s="467"/>
      <c r="J529" s="467"/>
      <c r="K529" s="467"/>
      <c r="L529" s="467"/>
      <c r="M529" s="467"/>
      <c r="N529" s="98"/>
    </row>
    <row r="530" spans="1:14" ht="15.75" customHeight="1" x14ac:dyDescent="0.2">
      <c r="A530" s="99"/>
      <c r="B530" s="5">
        <f>IF(C530&lt;&gt;"",COUNTA($C$7:C530),"")</f>
        <v>350</v>
      </c>
      <c r="C530" s="6">
        <f>$Y$12</f>
        <v>50</v>
      </c>
      <c r="D530" s="319"/>
      <c r="E530" s="467"/>
      <c r="F530" s="467"/>
      <c r="G530" s="467"/>
      <c r="H530" s="467"/>
      <c r="I530" s="467"/>
      <c r="J530" s="467"/>
      <c r="K530" s="467"/>
      <c r="L530" s="467"/>
      <c r="M530" s="467"/>
      <c r="N530" s="98"/>
    </row>
    <row r="531" spans="1:14" ht="15.75" customHeight="1" x14ac:dyDescent="0.2">
      <c r="A531" s="99"/>
      <c r="B531" s="5" t="str">
        <f>IF(C531&lt;&gt;"",COUNTA($C$7:C531),"")</f>
        <v/>
      </c>
      <c r="C531" s="9"/>
      <c r="D531" s="9"/>
      <c r="E531" s="467"/>
      <c r="F531" s="467"/>
      <c r="G531" s="467"/>
      <c r="H531" s="467"/>
      <c r="I531" s="467"/>
      <c r="J531" s="467"/>
      <c r="K531" s="467"/>
      <c r="L531" s="467"/>
      <c r="M531" s="467"/>
      <c r="N531" s="98"/>
    </row>
    <row r="532" spans="1:14" ht="15.75" customHeight="1" x14ac:dyDescent="0.2">
      <c r="A532" s="99"/>
      <c r="B532" s="5">
        <f>IF(C532&lt;&gt;"",COUNTA($C$7:C532),"")</f>
        <v>351</v>
      </c>
      <c r="C532" s="6">
        <f>$Y$10</f>
        <v>50</v>
      </c>
      <c r="D532" s="475">
        <f>$R$46%*(C532+C533)+$Z$12</f>
        <v>50</v>
      </c>
      <c r="E532" s="467"/>
      <c r="F532" s="467"/>
      <c r="G532" s="467"/>
      <c r="H532" s="467"/>
      <c r="I532" s="467"/>
      <c r="J532" s="467"/>
      <c r="K532" s="467"/>
      <c r="L532" s="467"/>
      <c r="M532" s="467"/>
      <c r="N532" s="98"/>
    </row>
    <row r="533" spans="1:14" ht="15.75" customHeight="1" x14ac:dyDescent="0.2">
      <c r="A533" s="99"/>
      <c r="B533" s="5">
        <f>IF(C533&lt;&gt;"",COUNTA($C$7:C533),"")</f>
        <v>352</v>
      </c>
      <c r="C533" s="6">
        <f>$Y$12</f>
        <v>50</v>
      </c>
      <c r="D533" s="319"/>
      <c r="E533" s="319"/>
      <c r="F533" s="319"/>
      <c r="G533" s="319"/>
      <c r="H533" s="319"/>
      <c r="I533" s="467"/>
      <c r="J533" s="467"/>
      <c r="K533" s="467"/>
      <c r="L533" s="467"/>
      <c r="M533" s="467"/>
      <c r="N533" s="98"/>
    </row>
    <row r="534" spans="1:14" ht="15.75" customHeight="1" x14ac:dyDescent="0.2">
      <c r="A534" s="99"/>
      <c r="B534" s="5" t="str">
        <f>IF(C534&lt;&gt;"",COUNTA($C$7:C534),"")</f>
        <v/>
      </c>
      <c r="C534" s="9"/>
      <c r="D534" s="9"/>
      <c r="E534" s="9"/>
      <c r="F534" s="9"/>
      <c r="G534" s="9"/>
      <c r="H534" s="9"/>
      <c r="I534" s="467"/>
      <c r="J534" s="467"/>
      <c r="K534" s="467"/>
      <c r="L534" s="467"/>
      <c r="M534" s="467"/>
      <c r="N534" s="98"/>
    </row>
    <row r="535" spans="1:14" ht="15.75" customHeight="1" x14ac:dyDescent="0.2">
      <c r="A535" s="99"/>
      <c r="B535" s="5">
        <f>IF(C535&lt;&gt;"",COUNTA($C$7:C535),"")</f>
        <v>353</v>
      </c>
      <c r="C535" s="6">
        <f>$Y$10</f>
        <v>50</v>
      </c>
      <c r="D535" s="475">
        <f>$R$46%*(C535+C536)+$Z$10</f>
        <v>50</v>
      </c>
      <c r="E535" s="476">
        <f>$R$47%*(D535+D538)+$AA$10</f>
        <v>50</v>
      </c>
      <c r="F535" s="477">
        <f>$R$48%*(E535+E541)+$AB$10</f>
        <v>50</v>
      </c>
      <c r="G535" s="513">
        <f>$R$49%*(F535+F547)+$AC$10</f>
        <v>50</v>
      </c>
      <c r="H535" s="514">
        <f>$R$50%*(G535+G559)+$AD$12</f>
        <v>50</v>
      </c>
      <c r="I535" s="467"/>
      <c r="J535" s="467"/>
      <c r="K535" s="467"/>
      <c r="L535" s="467"/>
      <c r="M535" s="467"/>
      <c r="N535" s="98"/>
    </row>
    <row r="536" spans="1:14" ht="15.75" customHeight="1" x14ac:dyDescent="0.2">
      <c r="A536" s="99"/>
      <c r="B536" s="5">
        <f>IF(C536&lt;&gt;"",COUNTA($C$7:C536),"")</f>
        <v>354</v>
      </c>
      <c r="C536" s="6">
        <f>$Y$12</f>
        <v>50</v>
      </c>
      <c r="D536" s="319"/>
      <c r="E536" s="467"/>
      <c r="F536" s="467"/>
      <c r="G536" s="467"/>
      <c r="H536" s="467"/>
      <c r="I536" s="467"/>
      <c r="J536" s="467"/>
      <c r="K536" s="467"/>
      <c r="L536" s="467"/>
      <c r="M536" s="467"/>
      <c r="N536" s="98"/>
    </row>
    <row r="537" spans="1:14" ht="15.75" customHeight="1" x14ac:dyDescent="0.2">
      <c r="A537" s="99"/>
      <c r="B537" s="5" t="str">
        <f>IF(C537&lt;&gt;"",COUNTA($C$7:C537),"")</f>
        <v/>
      </c>
      <c r="C537" s="9"/>
      <c r="D537" s="9"/>
      <c r="E537" s="467"/>
      <c r="F537" s="467"/>
      <c r="G537" s="467"/>
      <c r="H537" s="467"/>
      <c r="I537" s="467"/>
      <c r="J537" s="467"/>
      <c r="K537" s="467"/>
      <c r="L537" s="467"/>
      <c r="M537" s="467"/>
      <c r="N537" s="98"/>
    </row>
    <row r="538" spans="1:14" ht="15.75" customHeight="1" x14ac:dyDescent="0.2">
      <c r="A538" s="99"/>
      <c r="B538" s="5">
        <f>IF(C538&lt;&gt;"",COUNTA($C$7:C538),"")</f>
        <v>355</v>
      </c>
      <c r="C538" s="6">
        <f>$Y$10</f>
        <v>50</v>
      </c>
      <c r="D538" s="475">
        <f>$R$46%*(C538+C539)+$Z$12</f>
        <v>50</v>
      </c>
      <c r="E538" s="467"/>
      <c r="F538" s="467"/>
      <c r="G538" s="467"/>
      <c r="H538" s="467"/>
      <c r="I538" s="467"/>
      <c r="J538" s="467"/>
      <c r="K538" s="467"/>
      <c r="L538" s="467"/>
      <c r="M538" s="467"/>
      <c r="N538" s="98"/>
    </row>
    <row r="539" spans="1:14" ht="15.75" customHeight="1" x14ac:dyDescent="0.2">
      <c r="A539" s="99"/>
      <c r="B539" s="5">
        <f>IF(C539&lt;&gt;"",COUNTA($C$7:C539),"")</f>
        <v>356</v>
      </c>
      <c r="C539" s="6">
        <f>$Y$12</f>
        <v>50</v>
      </c>
      <c r="D539" s="319"/>
      <c r="E539" s="319"/>
      <c r="F539" s="467"/>
      <c r="G539" s="467"/>
      <c r="H539" s="467"/>
      <c r="I539" s="467"/>
      <c r="J539" s="467"/>
      <c r="K539" s="467"/>
      <c r="L539" s="467"/>
      <c r="M539" s="467"/>
      <c r="N539" s="98"/>
    </row>
    <row r="540" spans="1:14" ht="15.75" customHeight="1" x14ac:dyDescent="0.2">
      <c r="A540" s="99"/>
      <c r="B540" s="5" t="str">
        <f>IF(C540&lt;&gt;"",COUNTA($C$7:C540),"")</f>
        <v/>
      </c>
      <c r="C540" s="9"/>
      <c r="D540" s="9"/>
      <c r="E540" s="9"/>
      <c r="F540" s="467"/>
      <c r="G540" s="467"/>
      <c r="H540" s="467"/>
      <c r="I540" s="467"/>
      <c r="J540" s="467"/>
      <c r="K540" s="467"/>
      <c r="L540" s="467"/>
      <c r="M540" s="467"/>
      <c r="N540" s="98"/>
    </row>
    <row r="541" spans="1:14" ht="15.75" customHeight="1" x14ac:dyDescent="0.2">
      <c r="A541" s="99"/>
      <c r="B541" s="5">
        <f>IF(C541&lt;&gt;"",COUNTA($C$7:C541),"")</f>
        <v>357</v>
      </c>
      <c r="C541" s="6">
        <f>$Y$10</f>
        <v>50</v>
      </c>
      <c r="D541" s="475">
        <f>$R$46%*(C541+C542)+$Z$10</f>
        <v>50</v>
      </c>
      <c r="E541" s="476">
        <f>$R$47%*(D541+D544)+$AA$12</f>
        <v>50</v>
      </c>
      <c r="F541" s="467"/>
      <c r="G541" s="467"/>
      <c r="H541" s="467"/>
      <c r="I541" s="467"/>
      <c r="J541" s="467"/>
      <c r="K541" s="467"/>
      <c r="L541" s="467"/>
      <c r="M541" s="467"/>
      <c r="N541" s="98"/>
    </row>
    <row r="542" spans="1:14" ht="15.75" customHeight="1" x14ac:dyDescent="0.2">
      <c r="A542" s="99"/>
      <c r="B542" s="5">
        <f>IF(C542&lt;&gt;"",COUNTA($C$7:C542),"")</f>
        <v>358</v>
      </c>
      <c r="C542" s="6">
        <f>$Y$12</f>
        <v>50</v>
      </c>
      <c r="D542" s="319"/>
      <c r="E542" s="467"/>
      <c r="F542" s="467"/>
      <c r="G542" s="467"/>
      <c r="H542" s="467"/>
      <c r="I542" s="467"/>
      <c r="J542" s="467"/>
      <c r="K542" s="467"/>
      <c r="L542" s="467"/>
      <c r="M542" s="467"/>
      <c r="N542" s="98"/>
    </row>
    <row r="543" spans="1:14" ht="15.75" customHeight="1" x14ac:dyDescent="0.2">
      <c r="A543" s="99"/>
      <c r="B543" s="5" t="str">
        <f>IF(C543&lt;&gt;"",COUNTA($C$7:C543),"")</f>
        <v/>
      </c>
      <c r="C543" s="9"/>
      <c r="D543" s="9"/>
      <c r="E543" s="467"/>
      <c r="F543" s="467"/>
      <c r="G543" s="467"/>
      <c r="H543" s="467"/>
      <c r="I543" s="467"/>
      <c r="J543" s="467"/>
      <c r="K543" s="467"/>
      <c r="L543" s="467"/>
      <c r="M543" s="467"/>
      <c r="N543" s="98"/>
    </row>
    <row r="544" spans="1:14" ht="15.75" customHeight="1" x14ac:dyDescent="0.2">
      <c r="A544" s="99"/>
      <c r="B544" s="5">
        <f>IF(C544&lt;&gt;"",COUNTA($C$7:C544),"")</f>
        <v>359</v>
      </c>
      <c r="C544" s="6">
        <f>$Y$10</f>
        <v>50</v>
      </c>
      <c r="D544" s="475">
        <f>$R$46%*(C544+C545)+$Z$12</f>
        <v>50</v>
      </c>
      <c r="E544" s="467"/>
      <c r="F544" s="467"/>
      <c r="G544" s="467"/>
      <c r="H544" s="467"/>
      <c r="I544" s="467"/>
      <c r="J544" s="467"/>
      <c r="K544" s="467"/>
      <c r="L544" s="467"/>
      <c r="M544" s="467"/>
      <c r="N544" s="98"/>
    </row>
    <row r="545" spans="1:14" ht="15.75" customHeight="1" x14ac:dyDescent="0.2">
      <c r="A545" s="99"/>
      <c r="B545" s="5">
        <f>IF(C545&lt;&gt;"",COUNTA($C$7:C545),"")</f>
        <v>360</v>
      </c>
      <c r="C545" s="6">
        <f>$Y$12</f>
        <v>50</v>
      </c>
      <c r="D545" s="319"/>
      <c r="E545" s="319"/>
      <c r="F545" s="319"/>
      <c r="G545" s="467"/>
      <c r="H545" s="467"/>
      <c r="I545" s="467"/>
      <c r="J545" s="467"/>
      <c r="K545" s="467"/>
      <c r="L545" s="467"/>
      <c r="M545" s="467"/>
      <c r="N545" s="98"/>
    </row>
    <row r="546" spans="1:14" ht="15.75" customHeight="1" x14ac:dyDescent="0.2">
      <c r="A546" s="99"/>
      <c r="B546" s="5" t="str">
        <f>IF(C546&lt;&gt;"",COUNTA($C$7:C546),"")</f>
        <v/>
      </c>
      <c r="C546" s="9"/>
      <c r="D546" s="9"/>
      <c r="E546" s="9"/>
      <c r="F546" s="9"/>
      <c r="G546" s="467"/>
      <c r="H546" s="467"/>
      <c r="I546" s="467"/>
      <c r="J546" s="467"/>
      <c r="K546" s="467"/>
      <c r="L546" s="467"/>
      <c r="M546" s="467"/>
      <c r="N546" s="98"/>
    </row>
    <row r="547" spans="1:14" ht="15.75" customHeight="1" x14ac:dyDescent="0.2">
      <c r="A547" s="99"/>
      <c r="B547" s="5">
        <f>IF(C547&lt;&gt;"",COUNTA($C$7:C547),"")</f>
        <v>361</v>
      </c>
      <c r="C547" s="6">
        <f>$Y$10</f>
        <v>50</v>
      </c>
      <c r="D547" s="475">
        <f>$R$46%*(C547+C548)+$Z$10</f>
        <v>50</v>
      </c>
      <c r="E547" s="476">
        <f>$R$47%*(D547+D550)+$AA$10</f>
        <v>50</v>
      </c>
      <c r="F547" s="477">
        <f>$R$48%*(E547+E553)+$AB$12</f>
        <v>50</v>
      </c>
      <c r="G547" s="467"/>
      <c r="H547" s="467"/>
      <c r="I547" s="467"/>
      <c r="J547" s="467"/>
      <c r="K547" s="467"/>
      <c r="L547" s="467"/>
      <c r="M547" s="467"/>
      <c r="N547" s="98"/>
    </row>
    <row r="548" spans="1:14" ht="15.75" customHeight="1" x14ac:dyDescent="0.2">
      <c r="A548" s="99"/>
      <c r="B548" s="5">
        <f>IF(C548&lt;&gt;"",COUNTA($C$7:C548),"")</f>
        <v>362</v>
      </c>
      <c r="C548" s="6">
        <f>$Y$12</f>
        <v>50</v>
      </c>
      <c r="D548" s="319"/>
      <c r="E548" s="467"/>
      <c r="F548" s="467"/>
      <c r="G548" s="467"/>
      <c r="H548" s="467"/>
      <c r="I548" s="467"/>
      <c r="J548" s="467"/>
      <c r="K548" s="467"/>
      <c r="L548" s="467"/>
      <c r="M548" s="467"/>
      <c r="N548" s="98"/>
    </row>
    <row r="549" spans="1:14" ht="15.75" customHeight="1" x14ac:dyDescent="0.2">
      <c r="A549" s="99"/>
      <c r="B549" s="5" t="str">
        <f>IF(C549&lt;&gt;"",COUNTA($C$7:C549),"")</f>
        <v/>
      </c>
      <c r="C549" s="9"/>
      <c r="D549" s="9"/>
      <c r="E549" s="467"/>
      <c r="F549" s="467"/>
      <c r="G549" s="467"/>
      <c r="H549" s="467"/>
      <c r="I549" s="467"/>
      <c r="J549" s="467"/>
      <c r="K549" s="467"/>
      <c r="L549" s="467"/>
      <c r="M549" s="467"/>
      <c r="N549" s="98"/>
    </row>
    <row r="550" spans="1:14" ht="15.75" customHeight="1" x14ac:dyDescent="0.2">
      <c r="A550" s="99"/>
      <c r="B550" s="5">
        <f>IF(C550&lt;&gt;"",COUNTA($C$7:C550),"")</f>
        <v>363</v>
      </c>
      <c r="C550" s="6">
        <f>$Y$10</f>
        <v>50</v>
      </c>
      <c r="D550" s="475">
        <f>$R$46%*(C550+C551)+$Z$12</f>
        <v>50</v>
      </c>
      <c r="E550" s="467"/>
      <c r="F550" s="467"/>
      <c r="G550" s="467"/>
      <c r="H550" s="467"/>
      <c r="I550" s="467"/>
      <c r="J550" s="467"/>
      <c r="K550" s="467"/>
      <c r="L550" s="467"/>
      <c r="M550" s="467"/>
      <c r="N550" s="98"/>
    </row>
    <row r="551" spans="1:14" ht="15.75" customHeight="1" x14ac:dyDescent="0.2">
      <c r="A551" s="99"/>
      <c r="B551" s="5">
        <f>IF(C551&lt;&gt;"",COUNTA($C$7:C551),"")</f>
        <v>364</v>
      </c>
      <c r="C551" s="6">
        <f>$Y$12</f>
        <v>50</v>
      </c>
      <c r="D551" s="319"/>
      <c r="E551" s="319"/>
      <c r="F551" s="467"/>
      <c r="G551" s="467"/>
      <c r="H551" s="467"/>
      <c r="I551" s="467"/>
      <c r="J551" s="467"/>
      <c r="K551" s="467"/>
      <c r="L551" s="467"/>
      <c r="M551" s="467"/>
      <c r="N551" s="98"/>
    </row>
    <row r="552" spans="1:14" ht="15.75" customHeight="1" x14ac:dyDescent="0.2">
      <c r="A552" s="99"/>
      <c r="B552" s="5" t="str">
        <f>IF(C552&lt;&gt;"",COUNTA($C$7:C552),"")</f>
        <v/>
      </c>
      <c r="C552" s="9"/>
      <c r="D552" s="9"/>
      <c r="E552" s="9"/>
      <c r="F552" s="467"/>
      <c r="G552" s="467"/>
      <c r="H552" s="467"/>
      <c r="I552" s="467"/>
      <c r="J552" s="467"/>
      <c r="K552" s="467"/>
      <c r="L552" s="467"/>
      <c r="M552" s="467"/>
      <c r="N552" s="98"/>
    </row>
    <row r="553" spans="1:14" ht="15.75" customHeight="1" x14ac:dyDescent="0.2">
      <c r="A553" s="99"/>
      <c r="B553" s="5">
        <f>IF(C553&lt;&gt;"",COUNTA($C$7:C553),"")</f>
        <v>365</v>
      </c>
      <c r="C553" s="6">
        <f>$Y$10</f>
        <v>50</v>
      </c>
      <c r="D553" s="475">
        <f>$R$46%*(C553+C554)+$Z$10</f>
        <v>50</v>
      </c>
      <c r="E553" s="476">
        <f>$R$47%*(D553+D556)+$AA$12</f>
        <v>50</v>
      </c>
      <c r="F553" s="467"/>
      <c r="G553" s="467"/>
      <c r="H553" s="467"/>
      <c r="I553" s="467"/>
      <c r="J553" s="467"/>
      <c r="K553" s="467"/>
      <c r="L553" s="467"/>
      <c r="M553" s="467"/>
      <c r="N553" s="98"/>
    </row>
    <row r="554" spans="1:14" ht="15.75" customHeight="1" x14ac:dyDescent="0.2">
      <c r="A554" s="99"/>
      <c r="B554" s="5">
        <f>IF(C554&lt;&gt;"",COUNTA($C$7:C554),"")</f>
        <v>366</v>
      </c>
      <c r="C554" s="6">
        <f>$Y$12</f>
        <v>50</v>
      </c>
      <c r="D554" s="319"/>
      <c r="E554" s="467"/>
      <c r="F554" s="467"/>
      <c r="G554" s="467"/>
      <c r="H554" s="467"/>
      <c r="I554" s="467"/>
      <c r="J554" s="467"/>
      <c r="K554" s="467"/>
      <c r="L554" s="467"/>
      <c r="M554" s="467"/>
      <c r="N554" s="98"/>
    </row>
    <row r="555" spans="1:14" ht="15.75" customHeight="1" x14ac:dyDescent="0.2">
      <c r="A555" s="99"/>
      <c r="B555" s="5" t="str">
        <f>IF(C555&lt;&gt;"",COUNTA($C$7:C555),"")</f>
        <v/>
      </c>
      <c r="C555" s="9"/>
      <c r="D555" s="9"/>
      <c r="E555" s="467"/>
      <c r="F555" s="467"/>
      <c r="G555" s="467"/>
      <c r="H555" s="467"/>
      <c r="I555" s="467"/>
      <c r="J555" s="467"/>
      <c r="K555" s="467"/>
      <c r="L555" s="467"/>
      <c r="M555" s="467"/>
      <c r="N555" s="98"/>
    </row>
    <row r="556" spans="1:14" ht="15.75" customHeight="1" x14ac:dyDescent="0.2">
      <c r="A556" s="99"/>
      <c r="B556" s="5">
        <f>IF(C556&lt;&gt;"",COUNTA($C$7:C556),"")</f>
        <v>367</v>
      </c>
      <c r="C556" s="6">
        <f>$Y$10</f>
        <v>50</v>
      </c>
      <c r="D556" s="475">
        <f>$R$46%*(C556+C557)+$Z$12</f>
        <v>50</v>
      </c>
      <c r="E556" s="467"/>
      <c r="F556" s="467"/>
      <c r="G556" s="467"/>
      <c r="H556" s="467"/>
      <c r="I556" s="467"/>
      <c r="J556" s="467"/>
      <c r="K556" s="467"/>
      <c r="L556" s="467"/>
      <c r="M556" s="467"/>
      <c r="N556" s="98"/>
    </row>
    <row r="557" spans="1:14" ht="15.75" customHeight="1" x14ac:dyDescent="0.2">
      <c r="A557" s="99"/>
      <c r="B557" s="5">
        <f>IF(C557&lt;&gt;"",COUNTA($C$7:C557),"")</f>
        <v>368</v>
      </c>
      <c r="C557" s="6">
        <f>$Y$12</f>
        <v>50</v>
      </c>
      <c r="D557" s="319"/>
      <c r="E557" s="319"/>
      <c r="F557" s="319"/>
      <c r="G557" s="319"/>
      <c r="H557" s="467"/>
      <c r="I557" s="467"/>
      <c r="J557" s="467"/>
      <c r="K557" s="467"/>
      <c r="L557" s="467"/>
      <c r="M557" s="467"/>
      <c r="N557" s="98"/>
    </row>
    <row r="558" spans="1:14" ht="15.75" customHeight="1" x14ac:dyDescent="0.2">
      <c r="A558" s="99"/>
      <c r="B558" s="5" t="str">
        <f>IF(C558&lt;&gt;"",COUNTA($C$7:C558),"")</f>
        <v/>
      </c>
      <c r="C558" s="9"/>
      <c r="D558" s="9"/>
      <c r="E558" s="9"/>
      <c r="F558" s="9"/>
      <c r="G558" s="9"/>
      <c r="H558" s="467"/>
      <c r="I558" s="467"/>
      <c r="J558" s="467"/>
      <c r="K558" s="467"/>
      <c r="L558" s="467"/>
      <c r="M558" s="467"/>
      <c r="N558" s="98"/>
    </row>
    <row r="559" spans="1:14" ht="15.75" customHeight="1" x14ac:dyDescent="0.2">
      <c r="A559" s="99"/>
      <c r="B559" s="5">
        <f>IF(C559&lt;&gt;"",COUNTA($C$7:C559),"")</f>
        <v>369</v>
      </c>
      <c r="C559" s="6">
        <f>$Y$10</f>
        <v>50</v>
      </c>
      <c r="D559" s="475">
        <f>$R$46%*(C559+C560)+$Z$10</f>
        <v>50</v>
      </c>
      <c r="E559" s="476">
        <f>$R$47%*(D559+D562)+$AA$10</f>
        <v>50</v>
      </c>
      <c r="F559" s="477">
        <f>$R$48%*(E559+E565)+$AB$10</f>
        <v>50</v>
      </c>
      <c r="G559" s="513">
        <f>$R$49%*(F559+F571)+$AC$12</f>
        <v>50</v>
      </c>
      <c r="H559" s="467"/>
      <c r="I559" s="467"/>
      <c r="J559" s="467"/>
      <c r="K559" s="467"/>
      <c r="L559" s="467"/>
      <c r="M559" s="467"/>
      <c r="N559" s="98"/>
    </row>
    <row r="560" spans="1:14" ht="15.75" customHeight="1" x14ac:dyDescent="0.2">
      <c r="A560" s="99"/>
      <c r="B560" s="5">
        <f>IF(C560&lt;&gt;"",COUNTA($C$7:C560),"")</f>
        <v>370</v>
      </c>
      <c r="C560" s="6">
        <f>$Y$12</f>
        <v>50</v>
      </c>
      <c r="D560" s="319"/>
      <c r="E560" s="467"/>
      <c r="F560" s="467"/>
      <c r="G560" s="467"/>
      <c r="H560" s="467"/>
      <c r="I560" s="467"/>
      <c r="J560" s="467"/>
      <c r="K560" s="467"/>
      <c r="L560" s="467"/>
      <c r="M560" s="467"/>
      <c r="N560" s="98"/>
    </row>
    <row r="561" spans="1:14" ht="15.75" customHeight="1" x14ac:dyDescent="0.2">
      <c r="A561" s="99"/>
      <c r="B561" s="5" t="str">
        <f>IF(C561&lt;&gt;"",COUNTA($C$7:C561),"")</f>
        <v/>
      </c>
      <c r="C561" s="9"/>
      <c r="D561" s="9"/>
      <c r="E561" s="467"/>
      <c r="F561" s="467"/>
      <c r="G561" s="467"/>
      <c r="H561" s="467"/>
      <c r="I561" s="467"/>
      <c r="J561" s="467"/>
      <c r="K561" s="467"/>
      <c r="L561" s="467"/>
      <c r="M561" s="467"/>
      <c r="N561" s="98"/>
    </row>
    <row r="562" spans="1:14" ht="15.75" customHeight="1" x14ac:dyDescent="0.2">
      <c r="A562" s="99"/>
      <c r="B562" s="5">
        <f>IF(C562&lt;&gt;"",COUNTA($C$7:C562),"")</f>
        <v>371</v>
      </c>
      <c r="C562" s="6">
        <f>$Y$10</f>
        <v>50</v>
      </c>
      <c r="D562" s="475">
        <f>$R$46%*(C562+C563)+$Z$12</f>
        <v>50</v>
      </c>
      <c r="E562" s="467"/>
      <c r="F562" s="467"/>
      <c r="G562" s="467"/>
      <c r="H562" s="467"/>
      <c r="I562" s="467"/>
      <c r="J562" s="467"/>
      <c r="K562" s="467"/>
      <c r="L562" s="467"/>
      <c r="M562" s="467"/>
      <c r="N562" s="98"/>
    </row>
    <row r="563" spans="1:14" ht="15.75" customHeight="1" x14ac:dyDescent="0.2">
      <c r="A563" s="99"/>
      <c r="B563" s="5">
        <f>IF(C563&lt;&gt;"",COUNTA($C$7:C563),"")</f>
        <v>372</v>
      </c>
      <c r="C563" s="6">
        <f>$Y$12</f>
        <v>50</v>
      </c>
      <c r="D563" s="319"/>
      <c r="E563" s="319"/>
      <c r="F563" s="467"/>
      <c r="G563" s="467"/>
      <c r="H563" s="467"/>
      <c r="I563" s="467"/>
      <c r="J563" s="467"/>
      <c r="K563" s="467"/>
      <c r="L563" s="467"/>
      <c r="M563" s="467"/>
      <c r="N563" s="98"/>
    </row>
    <row r="564" spans="1:14" ht="15.75" customHeight="1" x14ac:dyDescent="0.2">
      <c r="A564" s="99"/>
      <c r="B564" s="5" t="str">
        <f>IF(C564&lt;&gt;"",COUNTA($C$7:C564),"")</f>
        <v/>
      </c>
      <c r="C564" s="9"/>
      <c r="D564" s="9"/>
      <c r="E564" s="9"/>
      <c r="F564" s="467"/>
      <c r="G564" s="467"/>
      <c r="H564" s="467"/>
      <c r="I564" s="467"/>
      <c r="J564" s="467"/>
      <c r="K564" s="467"/>
      <c r="L564" s="467"/>
      <c r="M564" s="467"/>
      <c r="N564" s="98"/>
    </row>
    <row r="565" spans="1:14" ht="15.75" customHeight="1" x14ac:dyDescent="0.2">
      <c r="A565" s="99"/>
      <c r="B565" s="5">
        <f>IF(C565&lt;&gt;"",COUNTA($C$7:C565),"")</f>
        <v>373</v>
      </c>
      <c r="C565" s="6">
        <f>$Y$10</f>
        <v>50</v>
      </c>
      <c r="D565" s="475">
        <f>$R$46%*(C565+C566)+$Z$10</f>
        <v>50</v>
      </c>
      <c r="E565" s="476">
        <f>$R$47%*(D565+D568)+$AA$12</f>
        <v>50</v>
      </c>
      <c r="F565" s="467"/>
      <c r="G565" s="467"/>
      <c r="H565" s="467"/>
      <c r="I565" s="467"/>
      <c r="J565" s="467"/>
      <c r="K565" s="467"/>
      <c r="L565" s="467"/>
      <c r="M565" s="467"/>
      <c r="N565" s="98"/>
    </row>
    <row r="566" spans="1:14" ht="15.75" customHeight="1" x14ac:dyDescent="0.2">
      <c r="A566" s="99"/>
      <c r="B566" s="5">
        <f>IF(C566&lt;&gt;"",COUNTA($C$7:C566),"")</f>
        <v>374</v>
      </c>
      <c r="C566" s="6">
        <f>$Y$12</f>
        <v>50</v>
      </c>
      <c r="D566" s="319"/>
      <c r="E566" s="467"/>
      <c r="F566" s="467"/>
      <c r="G566" s="467"/>
      <c r="H566" s="467"/>
      <c r="I566" s="467"/>
      <c r="J566" s="467"/>
      <c r="K566" s="467"/>
      <c r="L566" s="467"/>
      <c r="M566" s="467"/>
      <c r="N566" s="98"/>
    </row>
    <row r="567" spans="1:14" ht="15.75" customHeight="1" x14ac:dyDescent="0.2">
      <c r="A567" s="99"/>
      <c r="B567" s="5" t="str">
        <f>IF(C567&lt;&gt;"",COUNTA($C$7:C567),"")</f>
        <v/>
      </c>
      <c r="C567" s="9"/>
      <c r="D567" s="9"/>
      <c r="E567" s="467"/>
      <c r="F567" s="467"/>
      <c r="G567" s="467"/>
      <c r="H567" s="467"/>
      <c r="I567" s="467"/>
      <c r="J567" s="467"/>
      <c r="K567" s="467"/>
      <c r="L567" s="467"/>
      <c r="M567" s="467"/>
      <c r="N567" s="98"/>
    </row>
    <row r="568" spans="1:14" ht="15.75" customHeight="1" x14ac:dyDescent="0.2">
      <c r="A568" s="99"/>
      <c r="B568" s="5">
        <f>IF(C568&lt;&gt;"",COUNTA($C$7:C568),"")</f>
        <v>375</v>
      </c>
      <c r="C568" s="6">
        <f>$Y$10</f>
        <v>50</v>
      </c>
      <c r="D568" s="475">
        <f>$R$46%*(C568+C569)+$Z$12</f>
        <v>50</v>
      </c>
      <c r="E568" s="467"/>
      <c r="F568" s="467"/>
      <c r="G568" s="467"/>
      <c r="H568" s="467"/>
      <c r="I568" s="467"/>
      <c r="J568" s="467"/>
      <c r="K568" s="467"/>
      <c r="L568" s="467"/>
      <c r="M568" s="467"/>
      <c r="N568" s="98"/>
    </row>
    <row r="569" spans="1:14" ht="15.75" customHeight="1" x14ac:dyDescent="0.2">
      <c r="A569" s="99"/>
      <c r="B569" s="5">
        <f>IF(C569&lt;&gt;"",COUNTA($C$7:C569),"")</f>
        <v>376</v>
      </c>
      <c r="C569" s="6">
        <f>$Y$12</f>
        <v>50</v>
      </c>
      <c r="D569" s="319"/>
      <c r="E569" s="319"/>
      <c r="F569" s="319"/>
      <c r="G569" s="467"/>
      <c r="H569" s="467"/>
      <c r="I569" s="467"/>
      <c r="J569" s="467"/>
      <c r="K569" s="467"/>
      <c r="L569" s="467"/>
      <c r="M569" s="467"/>
      <c r="N569" s="98"/>
    </row>
    <row r="570" spans="1:14" ht="15.75" customHeight="1" x14ac:dyDescent="0.2">
      <c r="A570" s="99"/>
      <c r="B570" s="5" t="str">
        <f>IF(C570&lt;&gt;"",COUNTA($C$7:C570),"")</f>
        <v/>
      </c>
      <c r="C570" s="9"/>
      <c r="D570" s="9"/>
      <c r="E570" s="9"/>
      <c r="F570" s="9"/>
      <c r="G570" s="467"/>
      <c r="H570" s="467"/>
      <c r="I570" s="467"/>
      <c r="J570" s="467"/>
      <c r="K570" s="467"/>
      <c r="L570" s="467"/>
      <c r="M570" s="467"/>
      <c r="N570" s="98"/>
    </row>
    <row r="571" spans="1:14" ht="15.75" customHeight="1" x14ac:dyDescent="0.2">
      <c r="A571" s="99"/>
      <c r="B571" s="5">
        <f>IF(C571&lt;&gt;"",COUNTA($C$7:C571),"")</f>
        <v>377</v>
      </c>
      <c r="C571" s="6">
        <f>$Y$10</f>
        <v>50</v>
      </c>
      <c r="D571" s="475">
        <f>$R$46%*(C571+C572)+$Z$10</f>
        <v>50</v>
      </c>
      <c r="E571" s="476">
        <f>$R$47%*(D571+D574)+$AA$10</f>
        <v>50</v>
      </c>
      <c r="F571" s="477">
        <f>$R$48%*(E571+E577)+$AB$12</f>
        <v>50</v>
      </c>
      <c r="G571" s="467"/>
      <c r="H571" s="467"/>
      <c r="I571" s="467"/>
      <c r="J571" s="467"/>
      <c r="K571" s="467"/>
      <c r="L571" s="467"/>
      <c r="M571" s="467"/>
      <c r="N571" s="98"/>
    </row>
    <row r="572" spans="1:14" ht="15.75" customHeight="1" x14ac:dyDescent="0.2">
      <c r="A572" s="99"/>
      <c r="B572" s="5">
        <f>IF(C572&lt;&gt;"",COUNTA($C$7:C572),"")</f>
        <v>378</v>
      </c>
      <c r="C572" s="6">
        <f>$Y$12</f>
        <v>50</v>
      </c>
      <c r="D572" s="319"/>
      <c r="E572" s="467"/>
      <c r="F572" s="467"/>
      <c r="G572" s="467"/>
      <c r="H572" s="467"/>
      <c r="I572" s="467"/>
      <c r="J572" s="467"/>
      <c r="K572" s="467"/>
      <c r="L572" s="467"/>
      <c r="M572" s="467"/>
      <c r="N572" s="98"/>
    </row>
    <row r="573" spans="1:14" ht="15.75" customHeight="1" x14ac:dyDescent="0.2">
      <c r="A573" s="99"/>
      <c r="B573" s="5" t="str">
        <f>IF(C573&lt;&gt;"",COUNTA($C$7:C573),"")</f>
        <v/>
      </c>
      <c r="C573" s="9"/>
      <c r="D573" s="9"/>
      <c r="E573" s="467"/>
      <c r="F573" s="467"/>
      <c r="G573" s="467"/>
      <c r="H573" s="467"/>
      <c r="I573" s="467"/>
      <c r="J573" s="467"/>
      <c r="K573" s="467"/>
      <c r="L573" s="467"/>
      <c r="M573" s="467"/>
      <c r="N573" s="98"/>
    </row>
    <row r="574" spans="1:14" ht="15.75" customHeight="1" x14ac:dyDescent="0.2">
      <c r="A574" s="99"/>
      <c r="B574" s="5">
        <f>IF(C574&lt;&gt;"",COUNTA($C$7:C574),"")</f>
        <v>379</v>
      </c>
      <c r="C574" s="6">
        <f>$Y$10</f>
        <v>50</v>
      </c>
      <c r="D574" s="475">
        <f>$R$46%*(C574+C575)+$Z$12</f>
        <v>50</v>
      </c>
      <c r="E574" s="467"/>
      <c r="F574" s="467"/>
      <c r="G574" s="467"/>
      <c r="H574" s="467"/>
      <c r="I574" s="467"/>
      <c r="J574" s="467"/>
      <c r="K574" s="467"/>
      <c r="L574" s="467"/>
      <c r="M574" s="467"/>
      <c r="N574" s="98"/>
    </row>
    <row r="575" spans="1:14" ht="15.75" customHeight="1" x14ac:dyDescent="0.2">
      <c r="A575" s="99"/>
      <c r="B575" s="5">
        <f>IF(C575&lt;&gt;"",COUNTA($C$7:C575),"")</f>
        <v>380</v>
      </c>
      <c r="C575" s="6">
        <f>$Y$12</f>
        <v>50</v>
      </c>
      <c r="D575" s="319"/>
      <c r="E575" s="319"/>
      <c r="F575" s="467"/>
      <c r="G575" s="467"/>
      <c r="H575" s="467"/>
      <c r="I575" s="467"/>
      <c r="J575" s="467"/>
      <c r="K575" s="467"/>
      <c r="L575" s="467"/>
      <c r="M575" s="467"/>
      <c r="N575" s="98"/>
    </row>
    <row r="576" spans="1:14" ht="15.75" customHeight="1" x14ac:dyDescent="0.2">
      <c r="A576" s="99"/>
      <c r="B576" s="5" t="str">
        <f>IF(C576&lt;&gt;"",COUNTA($C$7:C576),"")</f>
        <v/>
      </c>
      <c r="C576" s="9"/>
      <c r="D576" s="9"/>
      <c r="E576" s="9"/>
      <c r="F576" s="467"/>
      <c r="G576" s="467"/>
      <c r="H576" s="467"/>
      <c r="I576" s="467"/>
      <c r="J576" s="467"/>
      <c r="K576" s="467"/>
      <c r="L576" s="467"/>
      <c r="M576" s="467"/>
      <c r="N576" s="98"/>
    </row>
    <row r="577" spans="1:14" ht="15.75" customHeight="1" x14ac:dyDescent="0.2">
      <c r="A577" s="99"/>
      <c r="B577" s="5">
        <f>IF(C577&lt;&gt;"",COUNTA($C$7:C577),"")</f>
        <v>381</v>
      </c>
      <c r="C577" s="6">
        <f>$Y$10</f>
        <v>50</v>
      </c>
      <c r="D577" s="475">
        <f>$R$46%*(C577+C578)+$Z$10</f>
        <v>50</v>
      </c>
      <c r="E577" s="476">
        <f>$R$47%*(D577+D580)+$AA$12</f>
        <v>50</v>
      </c>
      <c r="F577" s="467"/>
      <c r="G577" s="467"/>
      <c r="H577" s="467"/>
      <c r="I577" s="467"/>
      <c r="J577" s="467"/>
      <c r="K577" s="467"/>
      <c r="L577" s="467"/>
      <c r="M577" s="467"/>
      <c r="N577" s="98"/>
    </row>
    <row r="578" spans="1:14" ht="15.75" customHeight="1" x14ac:dyDescent="0.2">
      <c r="A578" s="99"/>
      <c r="B578" s="5">
        <f>IF(C578&lt;&gt;"",COUNTA($C$7:C578),"")</f>
        <v>382</v>
      </c>
      <c r="C578" s="6">
        <f>$Y$12</f>
        <v>50</v>
      </c>
      <c r="D578" s="319"/>
      <c r="E578" s="467"/>
      <c r="F578" s="467"/>
      <c r="G578" s="467"/>
      <c r="H578" s="467"/>
      <c r="I578" s="467"/>
      <c r="J578" s="467"/>
      <c r="K578" s="467"/>
      <c r="L578" s="467"/>
      <c r="M578" s="467"/>
      <c r="N578" s="98"/>
    </row>
    <row r="579" spans="1:14" ht="15.75" customHeight="1" x14ac:dyDescent="0.2">
      <c r="A579" s="99"/>
      <c r="B579" s="5" t="str">
        <f>IF(C579&lt;&gt;"",COUNTA($C$7:C579),"")</f>
        <v/>
      </c>
      <c r="C579" s="9"/>
      <c r="D579" s="9"/>
      <c r="E579" s="467"/>
      <c r="F579" s="467"/>
      <c r="G579" s="467"/>
      <c r="H579" s="467"/>
      <c r="I579" s="467"/>
      <c r="J579" s="467"/>
      <c r="K579" s="467"/>
      <c r="L579" s="467"/>
      <c r="M579" s="467"/>
      <c r="N579" s="98"/>
    </row>
    <row r="580" spans="1:14" ht="15.75" customHeight="1" x14ac:dyDescent="0.2">
      <c r="A580" s="99"/>
      <c r="B580" s="5">
        <f>IF(C580&lt;&gt;"",COUNTA($C$7:C580),"")</f>
        <v>383</v>
      </c>
      <c r="C580" s="6">
        <f>$Y$10</f>
        <v>50</v>
      </c>
      <c r="D580" s="475">
        <f>$R$46%*(C580+C581)+$Z$12</f>
        <v>50</v>
      </c>
      <c r="E580" s="467"/>
      <c r="F580" s="467"/>
      <c r="G580" s="467"/>
      <c r="H580" s="467"/>
      <c r="I580" s="467"/>
      <c r="J580" s="467"/>
      <c r="K580" s="467"/>
      <c r="L580" s="467"/>
      <c r="M580" s="467"/>
      <c r="N580" s="98"/>
    </row>
    <row r="581" spans="1:14" ht="15.75" customHeight="1" x14ac:dyDescent="0.2">
      <c r="A581" s="99"/>
      <c r="B581" s="5">
        <f>IF(C581&lt;&gt;"",COUNTA($C$7:C581),"")</f>
        <v>384</v>
      </c>
      <c r="C581" s="6">
        <f>$Y$12</f>
        <v>50</v>
      </c>
      <c r="D581" s="319"/>
      <c r="E581" s="319"/>
      <c r="F581" s="319"/>
      <c r="G581" s="319"/>
      <c r="H581" s="319"/>
      <c r="I581" s="319"/>
      <c r="J581" s="319"/>
      <c r="K581" s="467"/>
      <c r="L581" s="467"/>
      <c r="M581" s="467"/>
      <c r="N581" s="98"/>
    </row>
    <row r="582" spans="1:14" ht="15.75" customHeight="1" x14ac:dyDescent="0.2">
      <c r="A582" s="99"/>
      <c r="B582" s="5" t="str">
        <f>IF(C582&lt;&gt;"",COUNTA($C$7:C582),"")</f>
        <v/>
      </c>
      <c r="C582" s="9"/>
      <c r="D582" s="9"/>
      <c r="E582" s="9"/>
      <c r="F582" s="9"/>
      <c r="G582" s="9"/>
      <c r="H582" s="46"/>
      <c r="I582" s="46"/>
      <c r="J582" s="47"/>
      <c r="K582" s="467"/>
      <c r="L582" s="467"/>
      <c r="M582" s="467"/>
      <c r="N582" s="98"/>
    </row>
    <row r="583" spans="1:14" ht="15.75" customHeight="1" x14ac:dyDescent="0.2">
      <c r="A583" s="99"/>
      <c r="B583" s="5">
        <f>IF(C583&lt;&gt;"",COUNTA($C$7:C583),"")</f>
        <v>385</v>
      </c>
      <c r="C583" s="6">
        <f>$Y$10</f>
        <v>50</v>
      </c>
      <c r="D583" s="475">
        <f>$R$46%*(C583+C584)+$Z$10</f>
        <v>50</v>
      </c>
      <c r="E583" s="476">
        <f>$R$47%*(D583+D586)+$AA$10</f>
        <v>50</v>
      </c>
      <c r="F583" s="477">
        <f>$R$48%*(E583+E589)+$AB$10</f>
        <v>50</v>
      </c>
      <c r="G583" s="513">
        <f>$R$49%*(F583+F595)+$AC$10</f>
        <v>50</v>
      </c>
      <c r="H583" s="514">
        <f>$R$50%*(G583+G607)+$AD$10</f>
        <v>50</v>
      </c>
      <c r="I583" s="515">
        <f>$R$51%*(H583+H631)+$AE$10</f>
        <v>50</v>
      </c>
      <c r="J583" s="522">
        <f>$R$52%*(I583+I679)+$AF$12</f>
        <v>50</v>
      </c>
      <c r="K583" s="467"/>
      <c r="L583" s="467"/>
      <c r="M583" s="467"/>
      <c r="N583" s="98"/>
    </row>
    <row r="584" spans="1:14" ht="15.75" customHeight="1" x14ac:dyDescent="0.2">
      <c r="A584" s="99"/>
      <c r="B584" s="5">
        <f>IF(C584&lt;&gt;"",COUNTA($C$7:C584),"")</f>
        <v>386</v>
      </c>
      <c r="C584" s="6">
        <f>$Y$12</f>
        <v>50</v>
      </c>
      <c r="D584" s="319"/>
      <c r="E584" s="467"/>
      <c r="F584" s="467"/>
      <c r="G584" s="467"/>
      <c r="H584" s="467"/>
      <c r="I584" s="467"/>
      <c r="J584" s="467"/>
      <c r="K584" s="467"/>
      <c r="L584" s="467"/>
      <c r="M584" s="467"/>
      <c r="N584" s="98"/>
    </row>
    <row r="585" spans="1:14" ht="15.75" customHeight="1" x14ac:dyDescent="0.2">
      <c r="A585" s="99"/>
      <c r="B585" s="5" t="str">
        <f>IF(C585&lt;&gt;"",COUNTA($C$7:C585),"")</f>
        <v/>
      </c>
      <c r="C585" s="9"/>
      <c r="D585" s="9"/>
      <c r="E585" s="467"/>
      <c r="F585" s="467"/>
      <c r="G585" s="467"/>
      <c r="H585" s="467"/>
      <c r="I585" s="467"/>
      <c r="J585" s="467"/>
      <c r="K585" s="467"/>
      <c r="L585" s="467"/>
      <c r="M585" s="467"/>
      <c r="N585" s="98"/>
    </row>
    <row r="586" spans="1:14" ht="15.75" customHeight="1" x14ac:dyDescent="0.2">
      <c r="A586" s="99"/>
      <c r="B586" s="5">
        <f>IF(C586&lt;&gt;"",COUNTA($C$7:C586),"")</f>
        <v>387</v>
      </c>
      <c r="C586" s="6">
        <f>$Y$10</f>
        <v>50</v>
      </c>
      <c r="D586" s="475">
        <f>$R$46%*(C586+C587)+$Z$12</f>
        <v>50</v>
      </c>
      <c r="E586" s="467"/>
      <c r="F586" s="467"/>
      <c r="G586" s="467"/>
      <c r="H586" s="467"/>
      <c r="I586" s="467"/>
      <c r="J586" s="467"/>
      <c r="K586" s="467"/>
      <c r="L586" s="467"/>
      <c r="M586" s="467"/>
      <c r="N586" s="98"/>
    </row>
    <row r="587" spans="1:14" ht="15.75" customHeight="1" x14ac:dyDescent="0.2">
      <c r="A587" s="99"/>
      <c r="B587" s="5">
        <f>IF(C587&lt;&gt;"",COUNTA($C$7:C587),"")</f>
        <v>388</v>
      </c>
      <c r="C587" s="6">
        <f>$Y$12</f>
        <v>50</v>
      </c>
      <c r="D587" s="319"/>
      <c r="E587" s="319"/>
      <c r="F587" s="467"/>
      <c r="G587" s="467"/>
      <c r="H587" s="467"/>
      <c r="I587" s="467"/>
      <c r="J587" s="467"/>
      <c r="K587" s="467"/>
      <c r="L587" s="467"/>
      <c r="M587" s="467"/>
      <c r="N587" s="98"/>
    </row>
    <row r="588" spans="1:14" ht="15.75" customHeight="1" x14ac:dyDescent="0.2">
      <c r="A588" s="99"/>
      <c r="B588" s="5" t="str">
        <f>IF(C588&lt;&gt;"",COUNTA($C$7:C588),"")</f>
        <v/>
      </c>
      <c r="C588" s="9"/>
      <c r="D588" s="9"/>
      <c r="E588" s="9"/>
      <c r="F588" s="467"/>
      <c r="G588" s="467"/>
      <c r="H588" s="467"/>
      <c r="I588" s="467"/>
      <c r="J588" s="467"/>
      <c r="K588" s="467"/>
      <c r="L588" s="467"/>
      <c r="M588" s="467"/>
      <c r="N588" s="98"/>
    </row>
    <row r="589" spans="1:14" ht="15.75" customHeight="1" x14ac:dyDescent="0.2">
      <c r="A589" s="99"/>
      <c r="B589" s="5">
        <f>IF(C589&lt;&gt;"",COUNTA($C$7:C589),"")</f>
        <v>389</v>
      </c>
      <c r="C589" s="6">
        <f>$Y$10</f>
        <v>50</v>
      </c>
      <c r="D589" s="475">
        <f>$R$46%*(C589+C590)+$Z$10</f>
        <v>50</v>
      </c>
      <c r="E589" s="476">
        <f>$R$47%*(D589+D592)+$AA$12</f>
        <v>50</v>
      </c>
      <c r="F589" s="467"/>
      <c r="G589" s="467"/>
      <c r="H589" s="467"/>
      <c r="I589" s="467"/>
      <c r="J589" s="467"/>
      <c r="K589" s="467"/>
      <c r="L589" s="467"/>
      <c r="M589" s="467"/>
      <c r="N589" s="98"/>
    </row>
    <row r="590" spans="1:14" ht="15.75" customHeight="1" x14ac:dyDescent="0.2">
      <c r="A590" s="99"/>
      <c r="B590" s="5">
        <f>IF(C590&lt;&gt;"",COUNTA($C$7:C590),"")</f>
        <v>390</v>
      </c>
      <c r="C590" s="6">
        <f>$Y$12</f>
        <v>50</v>
      </c>
      <c r="D590" s="319"/>
      <c r="E590" s="467"/>
      <c r="F590" s="467"/>
      <c r="G590" s="467"/>
      <c r="H590" s="467"/>
      <c r="I590" s="467"/>
      <c r="J590" s="467"/>
      <c r="K590" s="467"/>
      <c r="L590" s="467"/>
      <c r="M590" s="467"/>
      <c r="N590" s="98"/>
    </row>
    <row r="591" spans="1:14" ht="15.75" customHeight="1" x14ac:dyDescent="0.2">
      <c r="A591" s="99"/>
      <c r="B591" s="5" t="str">
        <f>IF(C591&lt;&gt;"",COUNTA($C$7:C591),"")</f>
        <v/>
      </c>
      <c r="C591" s="9"/>
      <c r="D591" s="9"/>
      <c r="E591" s="467"/>
      <c r="F591" s="467"/>
      <c r="G591" s="467"/>
      <c r="H591" s="467"/>
      <c r="I591" s="467"/>
      <c r="J591" s="467"/>
      <c r="K591" s="467"/>
      <c r="L591" s="467"/>
      <c r="M591" s="467"/>
      <c r="N591" s="98"/>
    </row>
    <row r="592" spans="1:14" ht="15.75" customHeight="1" x14ac:dyDescent="0.2">
      <c r="A592" s="99"/>
      <c r="B592" s="5">
        <f>IF(C592&lt;&gt;"",COUNTA($C$7:C592),"")</f>
        <v>391</v>
      </c>
      <c r="C592" s="6">
        <f>$Y$10</f>
        <v>50</v>
      </c>
      <c r="D592" s="475">
        <f>$R$46%*(C592+C593)+$Z$12</f>
        <v>50</v>
      </c>
      <c r="E592" s="467"/>
      <c r="F592" s="467"/>
      <c r="G592" s="467"/>
      <c r="H592" s="467"/>
      <c r="I592" s="467"/>
      <c r="J592" s="467"/>
      <c r="K592" s="467"/>
      <c r="L592" s="467"/>
      <c r="M592" s="467"/>
      <c r="N592" s="98"/>
    </row>
    <row r="593" spans="1:14" ht="15.75" customHeight="1" x14ac:dyDescent="0.2">
      <c r="A593" s="99"/>
      <c r="B593" s="5">
        <f>IF(C593&lt;&gt;"",COUNTA($C$7:C593),"")</f>
        <v>392</v>
      </c>
      <c r="C593" s="6">
        <f>$Y$12</f>
        <v>50</v>
      </c>
      <c r="D593" s="319"/>
      <c r="E593" s="319"/>
      <c r="F593" s="319"/>
      <c r="G593" s="467"/>
      <c r="H593" s="467"/>
      <c r="I593" s="467"/>
      <c r="J593" s="467"/>
      <c r="K593" s="467"/>
      <c r="L593" s="467"/>
      <c r="M593" s="467"/>
      <c r="N593" s="98"/>
    </row>
    <row r="594" spans="1:14" ht="15.75" customHeight="1" x14ac:dyDescent="0.2">
      <c r="A594" s="99"/>
      <c r="B594" s="5" t="str">
        <f>IF(C594&lt;&gt;"",COUNTA($C$7:C594),"")</f>
        <v/>
      </c>
      <c r="C594" s="9"/>
      <c r="D594" s="9"/>
      <c r="E594" s="9"/>
      <c r="F594" s="9"/>
      <c r="G594" s="467"/>
      <c r="H594" s="467"/>
      <c r="I594" s="467"/>
      <c r="J594" s="467"/>
      <c r="K594" s="467"/>
      <c r="L594" s="467"/>
      <c r="M594" s="467"/>
      <c r="N594" s="98"/>
    </row>
    <row r="595" spans="1:14" ht="15.75" customHeight="1" x14ac:dyDescent="0.2">
      <c r="A595" s="99"/>
      <c r="B595" s="5">
        <f>IF(C595&lt;&gt;"",COUNTA($C$7:C595),"")</f>
        <v>393</v>
      </c>
      <c r="C595" s="6">
        <f>$Y$10</f>
        <v>50</v>
      </c>
      <c r="D595" s="475">
        <f>$R$46%*(C595+C596)+$Z$10</f>
        <v>50</v>
      </c>
      <c r="E595" s="476">
        <f>$R$47%*(D595+D598)+$AA$10</f>
        <v>50</v>
      </c>
      <c r="F595" s="477">
        <f>$R$48%*(E595+E601)+$AB$12</f>
        <v>50</v>
      </c>
      <c r="G595" s="467"/>
      <c r="H595" s="467"/>
      <c r="I595" s="467"/>
      <c r="J595" s="467"/>
      <c r="K595" s="467"/>
      <c r="L595" s="467"/>
      <c r="M595" s="467"/>
      <c r="N595" s="98"/>
    </row>
    <row r="596" spans="1:14" ht="15.75" customHeight="1" x14ac:dyDescent="0.2">
      <c r="A596" s="99"/>
      <c r="B596" s="5">
        <f>IF(C596&lt;&gt;"",COUNTA($C$7:C596),"")</f>
        <v>394</v>
      </c>
      <c r="C596" s="6">
        <f>$Y$12</f>
        <v>50</v>
      </c>
      <c r="D596" s="319"/>
      <c r="E596" s="467"/>
      <c r="F596" s="467"/>
      <c r="G596" s="467"/>
      <c r="H596" s="467"/>
      <c r="I596" s="467"/>
      <c r="J596" s="467"/>
      <c r="K596" s="467"/>
      <c r="L596" s="467"/>
      <c r="M596" s="467"/>
      <c r="N596" s="98"/>
    </row>
    <row r="597" spans="1:14" ht="15.75" customHeight="1" x14ac:dyDescent="0.2">
      <c r="A597" s="99"/>
      <c r="B597" s="5" t="str">
        <f>IF(C597&lt;&gt;"",COUNTA($C$7:C597),"")</f>
        <v/>
      </c>
      <c r="C597" s="9"/>
      <c r="D597" s="9"/>
      <c r="E597" s="467"/>
      <c r="F597" s="467"/>
      <c r="G597" s="467"/>
      <c r="H597" s="467"/>
      <c r="I597" s="467"/>
      <c r="J597" s="467"/>
      <c r="K597" s="467"/>
      <c r="L597" s="467"/>
      <c r="M597" s="467"/>
      <c r="N597" s="98"/>
    </row>
    <row r="598" spans="1:14" ht="15.75" customHeight="1" x14ac:dyDescent="0.2">
      <c r="A598" s="99"/>
      <c r="B598" s="5">
        <f>IF(C598&lt;&gt;"",COUNTA($C$7:C598),"")</f>
        <v>395</v>
      </c>
      <c r="C598" s="6">
        <f>$Y$10</f>
        <v>50</v>
      </c>
      <c r="D598" s="475">
        <f>$R$46%*(C598+C599)+$Z$12</f>
        <v>50</v>
      </c>
      <c r="E598" s="467"/>
      <c r="F598" s="467"/>
      <c r="G598" s="467"/>
      <c r="H598" s="467"/>
      <c r="I598" s="467"/>
      <c r="J598" s="467"/>
      <c r="K598" s="467"/>
      <c r="L598" s="467"/>
      <c r="M598" s="467"/>
      <c r="N598" s="98"/>
    </row>
    <row r="599" spans="1:14" ht="15.75" customHeight="1" x14ac:dyDescent="0.2">
      <c r="A599" s="99"/>
      <c r="B599" s="5">
        <f>IF(C599&lt;&gt;"",COUNTA($C$7:C599),"")</f>
        <v>396</v>
      </c>
      <c r="C599" s="6">
        <f>$Y$12</f>
        <v>50</v>
      </c>
      <c r="D599" s="319"/>
      <c r="E599" s="319"/>
      <c r="F599" s="467"/>
      <c r="G599" s="467"/>
      <c r="H599" s="467"/>
      <c r="I599" s="467"/>
      <c r="J599" s="467"/>
      <c r="K599" s="467"/>
      <c r="L599" s="467"/>
      <c r="M599" s="467"/>
      <c r="N599" s="98"/>
    </row>
    <row r="600" spans="1:14" ht="15.75" customHeight="1" x14ac:dyDescent="0.2">
      <c r="A600" s="99"/>
      <c r="B600" s="5" t="str">
        <f>IF(C600&lt;&gt;"",COUNTA($C$7:C600),"")</f>
        <v/>
      </c>
      <c r="C600" s="9"/>
      <c r="D600" s="9"/>
      <c r="E600" s="9"/>
      <c r="F600" s="467"/>
      <c r="G600" s="467"/>
      <c r="H600" s="467"/>
      <c r="I600" s="467"/>
      <c r="J600" s="467"/>
      <c r="K600" s="467"/>
      <c r="L600" s="467"/>
      <c r="M600" s="467"/>
      <c r="N600" s="98"/>
    </row>
    <row r="601" spans="1:14" ht="15.75" customHeight="1" x14ac:dyDescent="0.2">
      <c r="A601" s="99"/>
      <c r="B601" s="5">
        <f>IF(C601&lt;&gt;"",COUNTA($C$7:C601),"")</f>
        <v>397</v>
      </c>
      <c r="C601" s="6">
        <f>$Y$10</f>
        <v>50</v>
      </c>
      <c r="D601" s="475">
        <f>$R$46%*(C601+C602)+$Z$10</f>
        <v>50</v>
      </c>
      <c r="E601" s="476">
        <f>$R$47%*(D601+D604)+$AA$12</f>
        <v>50</v>
      </c>
      <c r="F601" s="467"/>
      <c r="G601" s="467"/>
      <c r="H601" s="467"/>
      <c r="I601" s="467"/>
      <c r="J601" s="467"/>
      <c r="K601" s="467"/>
      <c r="L601" s="467"/>
      <c r="M601" s="467"/>
      <c r="N601" s="98"/>
    </row>
    <row r="602" spans="1:14" ht="15.75" customHeight="1" x14ac:dyDescent="0.2">
      <c r="A602" s="99"/>
      <c r="B602" s="5">
        <f>IF(C602&lt;&gt;"",COUNTA($C$7:C602),"")</f>
        <v>398</v>
      </c>
      <c r="C602" s="6">
        <f>$Y$12</f>
        <v>50</v>
      </c>
      <c r="D602" s="319"/>
      <c r="E602" s="467"/>
      <c r="F602" s="467"/>
      <c r="G602" s="467"/>
      <c r="H602" s="467"/>
      <c r="I602" s="467"/>
      <c r="J602" s="467"/>
      <c r="K602" s="467"/>
      <c r="L602" s="467"/>
      <c r="M602" s="467"/>
      <c r="N602" s="98"/>
    </row>
    <row r="603" spans="1:14" ht="15.75" customHeight="1" x14ac:dyDescent="0.2">
      <c r="A603" s="99"/>
      <c r="B603" s="5" t="str">
        <f>IF(C603&lt;&gt;"",COUNTA($C$7:C603),"")</f>
        <v/>
      </c>
      <c r="C603" s="9"/>
      <c r="D603" s="9"/>
      <c r="E603" s="467"/>
      <c r="F603" s="467"/>
      <c r="G603" s="467"/>
      <c r="H603" s="467"/>
      <c r="I603" s="467"/>
      <c r="J603" s="467"/>
      <c r="K603" s="467"/>
      <c r="L603" s="467"/>
      <c r="M603" s="467"/>
      <c r="N603" s="98"/>
    </row>
    <row r="604" spans="1:14" ht="15.75" customHeight="1" x14ac:dyDescent="0.2">
      <c r="A604" s="99"/>
      <c r="B604" s="5">
        <f>IF(C604&lt;&gt;"",COUNTA($C$7:C604),"")</f>
        <v>399</v>
      </c>
      <c r="C604" s="6">
        <f>$Y$10</f>
        <v>50</v>
      </c>
      <c r="D604" s="475">
        <f>$R$46%*(C604+C605)+$Z$12</f>
        <v>50</v>
      </c>
      <c r="E604" s="467"/>
      <c r="F604" s="467"/>
      <c r="G604" s="467"/>
      <c r="H604" s="467"/>
      <c r="I604" s="467"/>
      <c r="J604" s="467"/>
      <c r="K604" s="467"/>
      <c r="L604" s="467"/>
      <c r="M604" s="467"/>
      <c r="N604" s="98"/>
    </row>
    <row r="605" spans="1:14" ht="15.75" customHeight="1" x14ac:dyDescent="0.2">
      <c r="A605" s="99"/>
      <c r="B605" s="5">
        <f>IF(C605&lt;&gt;"",COUNTA($C$7:C605),"")</f>
        <v>400</v>
      </c>
      <c r="C605" s="6">
        <f>$Y$12</f>
        <v>50</v>
      </c>
      <c r="D605" s="319"/>
      <c r="E605" s="319"/>
      <c r="F605" s="319"/>
      <c r="G605" s="319"/>
      <c r="H605" s="467"/>
      <c r="I605" s="467"/>
      <c r="J605" s="467"/>
      <c r="K605" s="467"/>
      <c r="L605" s="467"/>
      <c r="M605" s="467"/>
      <c r="N605" s="98"/>
    </row>
    <row r="606" spans="1:14" ht="15.75" customHeight="1" x14ac:dyDescent="0.2">
      <c r="A606" s="99"/>
      <c r="B606" s="5" t="str">
        <f>IF(C606&lt;&gt;"",COUNTA($C$7:C606),"")</f>
        <v/>
      </c>
      <c r="C606" s="9"/>
      <c r="D606" s="9"/>
      <c r="E606" s="9"/>
      <c r="F606" s="9"/>
      <c r="G606" s="9"/>
      <c r="H606" s="467"/>
      <c r="I606" s="467"/>
      <c r="J606" s="467"/>
      <c r="K606" s="467"/>
      <c r="L606" s="467"/>
      <c r="M606" s="467"/>
      <c r="N606" s="98"/>
    </row>
    <row r="607" spans="1:14" ht="15.75" customHeight="1" x14ac:dyDescent="0.2">
      <c r="A607" s="99"/>
      <c r="B607" s="5">
        <f>IF(C607&lt;&gt;"",COUNTA($C$7:C607),"")</f>
        <v>401</v>
      </c>
      <c r="C607" s="6">
        <f>$Y$10</f>
        <v>50</v>
      </c>
      <c r="D607" s="475">
        <f>$R$46%*(C607+C608)+$Z$10</f>
        <v>50</v>
      </c>
      <c r="E607" s="476">
        <f>$R$47%*(D607+D610)+$AA$10</f>
        <v>50</v>
      </c>
      <c r="F607" s="477">
        <f>$R$48%*(E607+E613)+$AB$10</f>
        <v>50</v>
      </c>
      <c r="G607" s="513">
        <f>$R$49%*(F607+F619)+$AC$12</f>
        <v>50</v>
      </c>
      <c r="H607" s="467"/>
      <c r="I607" s="467"/>
      <c r="J607" s="467"/>
      <c r="K607" s="467"/>
      <c r="L607" s="467"/>
      <c r="M607" s="467"/>
      <c r="N607" s="98"/>
    </row>
    <row r="608" spans="1:14" ht="15.75" customHeight="1" x14ac:dyDescent="0.2">
      <c r="A608" s="99"/>
      <c r="B608" s="5">
        <f>IF(C608&lt;&gt;"",COUNTA($C$7:C608),"")</f>
        <v>402</v>
      </c>
      <c r="C608" s="6">
        <f>$Y$12</f>
        <v>50</v>
      </c>
      <c r="D608" s="319"/>
      <c r="E608" s="467"/>
      <c r="F608" s="467"/>
      <c r="G608" s="467"/>
      <c r="H608" s="467"/>
      <c r="I608" s="467"/>
      <c r="J608" s="467"/>
      <c r="K608" s="467"/>
      <c r="L608" s="467"/>
      <c r="M608" s="467"/>
      <c r="N608" s="98"/>
    </row>
    <row r="609" spans="1:14" ht="15.75" customHeight="1" x14ac:dyDescent="0.2">
      <c r="A609" s="99"/>
      <c r="B609" s="5" t="str">
        <f>IF(C609&lt;&gt;"",COUNTA($C$7:C609),"")</f>
        <v/>
      </c>
      <c r="C609" s="9"/>
      <c r="D609" s="9"/>
      <c r="E609" s="467"/>
      <c r="F609" s="467"/>
      <c r="G609" s="467"/>
      <c r="H609" s="467"/>
      <c r="I609" s="467"/>
      <c r="J609" s="467"/>
      <c r="K609" s="467"/>
      <c r="L609" s="467"/>
      <c r="M609" s="467"/>
      <c r="N609" s="98"/>
    </row>
    <row r="610" spans="1:14" ht="15.75" customHeight="1" x14ac:dyDescent="0.2">
      <c r="A610" s="99"/>
      <c r="B610" s="5">
        <f>IF(C610&lt;&gt;"",COUNTA($C$7:C610),"")</f>
        <v>403</v>
      </c>
      <c r="C610" s="6">
        <f>$Y$10</f>
        <v>50</v>
      </c>
      <c r="D610" s="475">
        <f>$R$46%*(C610+C611)+$Z$12</f>
        <v>50</v>
      </c>
      <c r="E610" s="467"/>
      <c r="F610" s="467"/>
      <c r="G610" s="467"/>
      <c r="H610" s="467"/>
      <c r="I610" s="467"/>
      <c r="J610" s="467"/>
      <c r="K610" s="467"/>
      <c r="L610" s="467"/>
      <c r="M610" s="467"/>
      <c r="N610" s="98"/>
    </row>
    <row r="611" spans="1:14" ht="15.75" customHeight="1" x14ac:dyDescent="0.2">
      <c r="A611" s="99"/>
      <c r="B611" s="5">
        <f>IF(C611&lt;&gt;"",COUNTA($C$7:C611),"")</f>
        <v>404</v>
      </c>
      <c r="C611" s="6">
        <f>$Y$12</f>
        <v>50</v>
      </c>
      <c r="D611" s="319"/>
      <c r="E611" s="319"/>
      <c r="F611" s="467"/>
      <c r="G611" s="467"/>
      <c r="H611" s="467"/>
      <c r="I611" s="467"/>
      <c r="J611" s="467"/>
      <c r="K611" s="467"/>
      <c r="L611" s="467"/>
      <c r="M611" s="467"/>
      <c r="N611" s="98"/>
    </row>
    <row r="612" spans="1:14" ht="15.75" customHeight="1" x14ac:dyDescent="0.2">
      <c r="A612" s="99"/>
      <c r="B612" s="5" t="str">
        <f>IF(C612&lt;&gt;"",COUNTA($C$7:C612),"")</f>
        <v/>
      </c>
      <c r="C612" s="9"/>
      <c r="D612" s="9"/>
      <c r="E612" s="9"/>
      <c r="F612" s="467"/>
      <c r="G612" s="467"/>
      <c r="H612" s="467"/>
      <c r="I612" s="467"/>
      <c r="J612" s="467"/>
      <c r="K612" s="467"/>
      <c r="L612" s="467"/>
      <c r="M612" s="467"/>
      <c r="N612" s="98"/>
    </row>
    <row r="613" spans="1:14" ht="15.75" customHeight="1" x14ac:dyDescent="0.2">
      <c r="A613" s="99"/>
      <c r="B613" s="5">
        <f>IF(C613&lt;&gt;"",COUNTA($C$7:C613),"")</f>
        <v>405</v>
      </c>
      <c r="C613" s="6">
        <f>$Y$10</f>
        <v>50</v>
      </c>
      <c r="D613" s="475">
        <f>$R$46%*(C613+C614)+$Z$10</f>
        <v>50</v>
      </c>
      <c r="E613" s="476">
        <f>$R$47%*(D613+D616)+$AA$12</f>
        <v>50</v>
      </c>
      <c r="F613" s="467"/>
      <c r="G613" s="467"/>
      <c r="H613" s="467"/>
      <c r="I613" s="467"/>
      <c r="J613" s="467"/>
      <c r="K613" s="467"/>
      <c r="L613" s="467"/>
      <c r="M613" s="467"/>
      <c r="N613" s="98"/>
    </row>
    <row r="614" spans="1:14" ht="15.75" customHeight="1" x14ac:dyDescent="0.2">
      <c r="A614" s="99"/>
      <c r="B614" s="5">
        <f>IF(C614&lt;&gt;"",COUNTA($C$7:C614),"")</f>
        <v>406</v>
      </c>
      <c r="C614" s="6">
        <f>$Y$12</f>
        <v>50</v>
      </c>
      <c r="D614" s="319"/>
      <c r="E614" s="467"/>
      <c r="F614" s="467"/>
      <c r="G614" s="467"/>
      <c r="H614" s="467"/>
      <c r="I614" s="467"/>
      <c r="J614" s="467"/>
      <c r="K614" s="467"/>
      <c r="L614" s="467"/>
      <c r="M614" s="467"/>
      <c r="N614" s="98"/>
    </row>
    <row r="615" spans="1:14" ht="15.75" customHeight="1" x14ac:dyDescent="0.2">
      <c r="A615" s="99"/>
      <c r="B615" s="5" t="str">
        <f>IF(C615&lt;&gt;"",COUNTA($C$7:C615),"")</f>
        <v/>
      </c>
      <c r="C615" s="9"/>
      <c r="D615" s="9"/>
      <c r="E615" s="467"/>
      <c r="F615" s="467"/>
      <c r="G615" s="467"/>
      <c r="H615" s="467"/>
      <c r="I615" s="467"/>
      <c r="J615" s="467"/>
      <c r="K615" s="467"/>
      <c r="L615" s="467"/>
      <c r="M615" s="467"/>
      <c r="N615" s="98"/>
    </row>
    <row r="616" spans="1:14" ht="15.75" customHeight="1" x14ac:dyDescent="0.2">
      <c r="A616" s="99"/>
      <c r="B616" s="5">
        <f>IF(C616&lt;&gt;"",COUNTA($C$7:C616),"")</f>
        <v>407</v>
      </c>
      <c r="C616" s="6">
        <f>$Y$10</f>
        <v>50</v>
      </c>
      <c r="D616" s="475">
        <f>$R$46%*(C616+C617)+$Z$12</f>
        <v>50</v>
      </c>
      <c r="E616" s="467"/>
      <c r="F616" s="467"/>
      <c r="G616" s="467"/>
      <c r="H616" s="467"/>
      <c r="I616" s="467"/>
      <c r="J616" s="467"/>
      <c r="K616" s="467"/>
      <c r="L616" s="467"/>
      <c r="M616" s="467"/>
      <c r="N616" s="98"/>
    </row>
    <row r="617" spans="1:14" ht="15.75" customHeight="1" x14ac:dyDescent="0.2">
      <c r="A617" s="99"/>
      <c r="B617" s="5">
        <f>IF(C617&lt;&gt;"",COUNTA($C$7:C617),"")</f>
        <v>408</v>
      </c>
      <c r="C617" s="6">
        <f>$Y$12</f>
        <v>50</v>
      </c>
      <c r="D617" s="319"/>
      <c r="E617" s="319"/>
      <c r="F617" s="319"/>
      <c r="G617" s="467"/>
      <c r="H617" s="467"/>
      <c r="I617" s="467"/>
      <c r="J617" s="467"/>
      <c r="K617" s="467"/>
      <c r="L617" s="467"/>
      <c r="M617" s="467"/>
      <c r="N617" s="98"/>
    </row>
    <row r="618" spans="1:14" ht="15.75" customHeight="1" x14ac:dyDescent="0.2">
      <c r="A618" s="99"/>
      <c r="B618" s="5" t="str">
        <f>IF(C618&lt;&gt;"",COUNTA($C$7:C618),"")</f>
        <v/>
      </c>
      <c r="C618" s="9"/>
      <c r="D618" s="9"/>
      <c r="E618" s="9"/>
      <c r="F618" s="9"/>
      <c r="G618" s="467"/>
      <c r="H618" s="467"/>
      <c r="I618" s="467"/>
      <c r="J618" s="467"/>
      <c r="K618" s="467"/>
      <c r="L618" s="467"/>
      <c r="M618" s="467"/>
      <c r="N618" s="98"/>
    </row>
    <row r="619" spans="1:14" ht="15.75" customHeight="1" x14ac:dyDescent="0.2">
      <c r="A619" s="99"/>
      <c r="B619" s="5">
        <f>IF(C619&lt;&gt;"",COUNTA($C$7:C619),"")</f>
        <v>409</v>
      </c>
      <c r="C619" s="6">
        <f>$Y$10</f>
        <v>50</v>
      </c>
      <c r="D619" s="475">
        <f>$R$46%*(C619+C620)+$Z$10</f>
        <v>50</v>
      </c>
      <c r="E619" s="476">
        <f>$R$47%*(D619+D622)+$AA$10</f>
        <v>50</v>
      </c>
      <c r="F619" s="477">
        <f>$R$48%*(E619+E625)+$AB$12</f>
        <v>50</v>
      </c>
      <c r="G619" s="467"/>
      <c r="H619" s="467"/>
      <c r="I619" s="467"/>
      <c r="J619" s="467"/>
      <c r="K619" s="467"/>
      <c r="L619" s="467"/>
      <c r="M619" s="467"/>
      <c r="N619" s="98"/>
    </row>
    <row r="620" spans="1:14" ht="15.75" customHeight="1" x14ac:dyDescent="0.2">
      <c r="A620" s="99"/>
      <c r="B620" s="5">
        <f>IF(C620&lt;&gt;"",COUNTA($C$7:C620),"")</f>
        <v>410</v>
      </c>
      <c r="C620" s="6">
        <f>$Y$12</f>
        <v>50</v>
      </c>
      <c r="D620" s="319"/>
      <c r="E620" s="467"/>
      <c r="F620" s="467"/>
      <c r="G620" s="467"/>
      <c r="H620" s="467"/>
      <c r="I620" s="467"/>
      <c r="J620" s="467"/>
      <c r="K620" s="467"/>
      <c r="L620" s="467"/>
      <c r="M620" s="467"/>
      <c r="N620" s="98"/>
    </row>
    <row r="621" spans="1:14" ht="15.75" customHeight="1" x14ac:dyDescent="0.2">
      <c r="A621" s="99"/>
      <c r="B621" s="5" t="str">
        <f>IF(C621&lt;&gt;"",COUNTA($C$7:C621),"")</f>
        <v/>
      </c>
      <c r="C621" s="9"/>
      <c r="D621" s="9"/>
      <c r="E621" s="467"/>
      <c r="F621" s="467"/>
      <c r="G621" s="467"/>
      <c r="H621" s="467"/>
      <c r="I621" s="467"/>
      <c r="J621" s="467"/>
      <c r="K621" s="467"/>
      <c r="L621" s="467"/>
      <c r="M621" s="467"/>
      <c r="N621" s="98"/>
    </row>
    <row r="622" spans="1:14" ht="15.75" customHeight="1" x14ac:dyDescent="0.2">
      <c r="A622" s="99"/>
      <c r="B622" s="5">
        <f>IF(C622&lt;&gt;"",COUNTA($C$7:C622),"")</f>
        <v>411</v>
      </c>
      <c r="C622" s="6">
        <f>$Y$10</f>
        <v>50</v>
      </c>
      <c r="D622" s="475">
        <f>$R$46%*(C622+C623)+$Z$12</f>
        <v>50</v>
      </c>
      <c r="E622" s="467"/>
      <c r="F622" s="467"/>
      <c r="G622" s="467"/>
      <c r="H622" s="467"/>
      <c r="I622" s="467"/>
      <c r="J622" s="467"/>
      <c r="K622" s="467"/>
      <c r="L622" s="467"/>
      <c r="M622" s="467"/>
      <c r="N622" s="98"/>
    </row>
    <row r="623" spans="1:14" ht="15.75" customHeight="1" x14ac:dyDescent="0.2">
      <c r="A623" s="99"/>
      <c r="B623" s="5">
        <f>IF(C623&lt;&gt;"",COUNTA($C$7:C623),"")</f>
        <v>412</v>
      </c>
      <c r="C623" s="6">
        <f>$Y$12</f>
        <v>50</v>
      </c>
      <c r="D623" s="319"/>
      <c r="E623" s="319"/>
      <c r="F623" s="467"/>
      <c r="G623" s="467"/>
      <c r="H623" s="467"/>
      <c r="I623" s="467"/>
      <c r="J623" s="467"/>
      <c r="K623" s="467"/>
      <c r="L623" s="467"/>
      <c r="M623" s="467"/>
      <c r="N623" s="98"/>
    </row>
    <row r="624" spans="1:14" ht="15.75" customHeight="1" x14ac:dyDescent="0.2">
      <c r="A624" s="99"/>
      <c r="B624" s="5" t="str">
        <f>IF(C624&lt;&gt;"",COUNTA($C$7:C624),"")</f>
        <v/>
      </c>
      <c r="C624" s="9"/>
      <c r="D624" s="9"/>
      <c r="E624" s="9"/>
      <c r="F624" s="467"/>
      <c r="G624" s="467"/>
      <c r="H624" s="467"/>
      <c r="I624" s="467"/>
      <c r="J624" s="467"/>
      <c r="K624" s="467"/>
      <c r="L624" s="467"/>
      <c r="M624" s="467"/>
      <c r="N624" s="98"/>
    </row>
    <row r="625" spans="1:14" ht="15.75" customHeight="1" x14ac:dyDescent="0.2">
      <c r="A625" s="99"/>
      <c r="B625" s="5">
        <f>IF(C625&lt;&gt;"",COUNTA($C$7:C625),"")</f>
        <v>413</v>
      </c>
      <c r="C625" s="6">
        <f>$Y$10</f>
        <v>50</v>
      </c>
      <c r="D625" s="475">
        <f>$R$46%*(C625+C626)+$Z$10</f>
        <v>50</v>
      </c>
      <c r="E625" s="476">
        <f>$R$47%*(D625+D628)+$AA$12</f>
        <v>50</v>
      </c>
      <c r="F625" s="467"/>
      <c r="G625" s="467"/>
      <c r="H625" s="467"/>
      <c r="I625" s="467"/>
      <c r="J625" s="467"/>
      <c r="K625" s="467"/>
      <c r="L625" s="467"/>
      <c r="M625" s="467"/>
      <c r="N625" s="98"/>
    </row>
    <row r="626" spans="1:14" ht="15.75" customHeight="1" x14ac:dyDescent="0.2">
      <c r="A626" s="99"/>
      <c r="B626" s="5">
        <f>IF(C626&lt;&gt;"",COUNTA($C$7:C626),"")</f>
        <v>414</v>
      </c>
      <c r="C626" s="6">
        <f>$Y$12</f>
        <v>50</v>
      </c>
      <c r="D626" s="319"/>
      <c r="E626" s="467"/>
      <c r="F626" s="467"/>
      <c r="G626" s="467"/>
      <c r="H626" s="467"/>
      <c r="I626" s="467"/>
      <c r="J626" s="467"/>
      <c r="K626" s="467"/>
      <c r="L626" s="467"/>
      <c r="M626" s="467"/>
      <c r="N626" s="98"/>
    </row>
    <row r="627" spans="1:14" ht="15.75" customHeight="1" x14ac:dyDescent="0.2">
      <c r="A627" s="99"/>
      <c r="B627" s="5" t="str">
        <f>IF(C627&lt;&gt;"",COUNTA($C$7:C627),"")</f>
        <v/>
      </c>
      <c r="C627" s="9"/>
      <c r="D627" s="9"/>
      <c r="E627" s="467"/>
      <c r="F627" s="467"/>
      <c r="G627" s="467"/>
      <c r="H627" s="467"/>
      <c r="I627" s="467"/>
      <c r="J627" s="467"/>
      <c r="K627" s="467"/>
      <c r="L627" s="467"/>
      <c r="M627" s="467"/>
      <c r="N627" s="98"/>
    </row>
    <row r="628" spans="1:14" ht="15.75" customHeight="1" x14ac:dyDescent="0.2">
      <c r="A628" s="99"/>
      <c r="B628" s="5">
        <f>IF(C628&lt;&gt;"",COUNTA($C$7:C628),"")</f>
        <v>415</v>
      </c>
      <c r="C628" s="6">
        <f>$Y$10</f>
        <v>50</v>
      </c>
      <c r="D628" s="475">
        <f>$R$46%*(C628+C629)+$Z$12</f>
        <v>50</v>
      </c>
      <c r="E628" s="467"/>
      <c r="F628" s="467"/>
      <c r="G628" s="467"/>
      <c r="H628" s="467"/>
      <c r="I628" s="467"/>
      <c r="J628" s="467"/>
      <c r="K628" s="467"/>
      <c r="L628" s="467"/>
      <c r="M628" s="467"/>
      <c r="N628" s="98"/>
    </row>
    <row r="629" spans="1:14" ht="15.75" customHeight="1" x14ac:dyDescent="0.2">
      <c r="A629" s="99"/>
      <c r="B629" s="5">
        <f>IF(C629&lt;&gt;"",COUNTA($C$7:C629),"")</f>
        <v>416</v>
      </c>
      <c r="C629" s="6">
        <f>$Y$12</f>
        <v>50</v>
      </c>
      <c r="D629" s="319"/>
      <c r="E629" s="319"/>
      <c r="F629" s="319"/>
      <c r="G629" s="319"/>
      <c r="H629" s="319"/>
      <c r="I629" s="467"/>
      <c r="J629" s="467"/>
      <c r="K629" s="467"/>
      <c r="L629" s="467"/>
      <c r="M629" s="467"/>
      <c r="N629" s="98"/>
    </row>
    <row r="630" spans="1:14" ht="15.75" customHeight="1" x14ac:dyDescent="0.2">
      <c r="A630" s="99"/>
      <c r="B630" s="5" t="str">
        <f>IF(C630&lt;&gt;"",COUNTA($C$7:C630),"")</f>
        <v/>
      </c>
      <c r="C630" s="9"/>
      <c r="D630" s="9"/>
      <c r="E630" s="9"/>
      <c r="F630" s="9"/>
      <c r="G630" s="9"/>
      <c r="H630" s="9"/>
      <c r="I630" s="467"/>
      <c r="J630" s="467"/>
      <c r="K630" s="467"/>
      <c r="L630" s="467"/>
      <c r="M630" s="467"/>
      <c r="N630" s="98"/>
    </row>
    <row r="631" spans="1:14" ht="15.75" customHeight="1" x14ac:dyDescent="0.2">
      <c r="A631" s="99"/>
      <c r="B631" s="5">
        <f>IF(C631&lt;&gt;"",COUNTA($C$7:C631),"")</f>
        <v>417</v>
      </c>
      <c r="C631" s="6">
        <f>$Y$10</f>
        <v>50</v>
      </c>
      <c r="D631" s="475">
        <f>$R$46%*(C631+C632)+$Z$10</f>
        <v>50</v>
      </c>
      <c r="E631" s="476">
        <f>$R$47%*(D631+D634)+$AA$10</f>
        <v>50</v>
      </c>
      <c r="F631" s="477">
        <f>$R$48%*(E631+E637)+$AB$10</f>
        <v>50</v>
      </c>
      <c r="G631" s="513">
        <f>$R$49%*(F631+F643)+$AC$10</f>
        <v>50</v>
      </c>
      <c r="H631" s="514">
        <f>$R$50%*(G631+G655)+$AD$12</f>
        <v>50</v>
      </c>
      <c r="I631" s="467"/>
      <c r="J631" s="467"/>
      <c r="K631" s="467"/>
      <c r="L631" s="467"/>
      <c r="M631" s="467"/>
      <c r="N631" s="98"/>
    </row>
    <row r="632" spans="1:14" ht="15.75" customHeight="1" x14ac:dyDescent="0.2">
      <c r="A632" s="99"/>
      <c r="B632" s="5">
        <f>IF(C632&lt;&gt;"",COUNTA($C$7:C632),"")</f>
        <v>418</v>
      </c>
      <c r="C632" s="6">
        <f>$Y$12</f>
        <v>50</v>
      </c>
      <c r="D632" s="319"/>
      <c r="E632" s="467"/>
      <c r="F632" s="467"/>
      <c r="G632" s="467"/>
      <c r="H632" s="467"/>
      <c r="I632" s="467"/>
      <c r="J632" s="467"/>
      <c r="K632" s="467"/>
      <c r="L632" s="467"/>
      <c r="M632" s="467"/>
      <c r="N632" s="98"/>
    </row>
    <row r="633" spans="1:14" ht="15.75" customHeight="1" x14ac:dyDescent="0.2">
      <c r="A633" s="99"/>
      <c r="B633" s="5" t="str">
        <f>IF(C633&lt;&gt;"",COUNTA($C$7:C633),"")</f>
        <v/>
      </c>
      <c r="C633" s="9"/>
      <c r="D633" s="9"/>
      <c r="E633" s="467"/>
      <c r="F633" s="467"/>
      <c r="G633" s="467"/>
      <c r="H633" s="467"/>
      <c r="I633" s="467"/>
      <c r="J633" s="467"/>
      <c r="K633" s="467"/>
      <c r="L633" s="467"/>
      <c r="M633" s="467"/>
      <c r="N633" s="98"/>
    </row>
    <row r="634" spans="1:14" ht="15.75" customHeight="1" x14ac:dyDescent="0.2">
      <c r="A634" s="99"/>
      <c r="B634" s="5">
        <f>IF(C634&lt;&gt;"",COUNTA($C$7:C634),"")</f>
        <v>419</v>
      </c>
      <c r="C634" s="6">
        <f>$Y$10</f>
        <v>50</v>
      </c>
      <c r="D634" s="475">
        <f>$R$46%*(C634+C635)+$Z$12</f>
        <v>50</v>
      </c>
      <c r="E634" s="467"/>
      <c r="F634" s="467"/>
      <c r="G634" s="467"/>
      <c r="H634" s="467"/>
      <c r="I634" s="467"/>
      <c r="J634" s="467"/>
      <c r="K634" s="467"/>
      <c r="L634" s="467"/>
      <c r="M634" s="467"/>
      <c r="N634" s="98"/>
    </row>
    <row r="635" spans="1:14" ht="15.75" customHeight="1" x14ac:dyDescent="0.2">
      <c r="A635" s="99"/>
      <c r="B635" s="5">
        <f>IF(C635&lt;&gt;"",COUNTA($C$7:C635),"")</f>
        <v>420</v>
      </c>
      <c r="C635" s="6">
        <f>$Y$12</f>
        <v>50</v>
      </c>
      <c r="D635" s="319"/>
      <c r="E635" s="319"/>
      <c r="F635" s="467"/>
      <c r="G635" s="467"/>
      <c r="H635" s="467"/>
      <c r="I635" s="467"/>
      <c r="J635" s="467"/>
      <c r="K635" s="467"/>
      <c r="L635" s="467"/>
      <c r="M635" s="467"/>
      <c r="N635" s="98"/>
    </row>
    <row r="636" spans="1:14" ht="15.75" customHeight="1" x14ac:dyDescent="0.2">
      <c r="A636" s="99"/>
      <c r="B636" s="5" t="str">
        <f>IF(C636&lt;&gt;"",COUNTA($C$7:C636),"")</f>
        <v/>
      </c>
      <c r="C636" s="9"/>
      <c r="D636" s="9"/>
      <c r="E636" s="9"/>
      <c r="F636" s="467"/>
      <c r="G636" s="467"/>
      <c r="H636" s="467"/>
      <c r="I636" s="467"/>
      <c r="J636" s="467"/>
      <c r="K636" s="467"/>
      <c r="L636" s="467"/>
      <c r="M636" s="467"/>
      <c r="N636" s="98"/>
    </row>
    <row r="637" spans="1:14" ht="15.75" customHeight="1" x14ac:dyDescent="0.2">
      <c r="A637" s="99"/>
      <c r="B637" s="5">
        <f>IF(C637&lt;&gt;"",COUNTA($C$7:C637),"")</f>
        <v>421</v>
      </c>
      <c r="C637" s="6">
        <f>$Y$10</f>
        <v>50</v>
      </c>
      <c r="D637" s="475">
        <f>$R$46%*(C637+C638)+$Z$10</f>
        <v>50</v>
      </c>
      <c r="E637" s="476">
        <f>$R$47%*(D637+D640)+$AA$12</f>
        <v>50</v>
      </c>
      <c r="F637" s="467"/>
      <c r="G637" s="467"/>
      <c r="H637" s="467"/>
      <c r="I637" s="467"/>
      <c r="J637" s="467"/>
      <c r="K637" s="467"/>
      <c r="L637" s="467"/>
      <c r="M637" s="467"/>
      <c r="N637" s="98"/>
    </row>
    <row r="638" spans="1:14" ht="15.75" customHeight="1" x14ac:dyDescent="0.2">
      <c r="A638" s="99"/>
      <c r="B638" s="5">
        <f>IF(C638&lt;&gt;"",COUNTA($C$7:C638),"")</f>
        <v>422</v>
      </c>
      <c r="C638" s="6">
        <f>$Y$12</f>
        <v>50</v>
      </c>
      <c r="D638" s="319"/>
      <c r="E638" s="467"/>
      <c r="F638" s="467"/>
      <c r="G638" s="467"/>
      <c r="H638" s="467"/>
      <c r="I638" s="467"/>
      <c r="J638" s="467"/>
      <c r="K638" s="467"/>
      <c r="L638" s="467"/>
      <c r="M638" s="467"/>
      <c r="N638" s="98"/>
    </row>
    <row r="639" spans="1:14" ht="15.75" customHeight="1" x14ac:dyDescent="0.2">
      <c r="A639" s="99"/>
      <c r="B639" s="5" t="str">
        <f>IF(C639&lt;&gt;"",COUNTA($C$7:C639),"")</f>
        <v/>
      </c>
      <c r="C639" s="9"/>
      <c r="D639" s="9"/>
      <c r="E639" s="467"/>
      <c r="F639" s="467"/>
      <c r="G639" s="467"/>
      <c r="H639" s="467"/>
      <c r="I639" s="467"/>
      <c r="J639" s="467"/>
      <c r="K639" s="467"/>
      <c r="L639" s="467"/>
      <c r="M639" s="467"/>
      <c r="N639" s="98"/>
    </row>
    <row r="640" spans="1:14" ht="15.75" customHeight="1" x14ac:dyDescent="0.2">
      <c r="A640" s="99"/>
      <c r="B640" s="5">
        <f>IF(C640&lt;&gt;"",COUNTA($C$7:C640),"")</f>
        <v>423</v>
      </c>
      <c r="C640" s="6">
        <f>$Y$10</f>
        <v>50</v>
      </c>
      <c r="D640" s="475">
        <f>$R$46%*(C640+C641)+$Z$12</f>
        <v>50</v>
      </c>
      <c r="E640" s="467"/>
      <c r="F640" s="467"/>
      <c r="G640" s="467"/>
      <c r="H640" s="467"/>
      <c r="I640" s="467"/>
      <c r="J640" s="467"/>
      <c r="K640" s="467"/>
      <c r="L640" s="467"/>
      <c r="M640" s="467"/>
      <c r="N640" s="98"/>
    </row>
    <row r="641" spans="1:14" ht="15.75" customHeight="1" x14ac:dyDescent="0.2">
      <c r="A641" s="99"/>
      <c r="B641" s="5">
        <f>IF(C641&lt;&gt;"",COUNTA($C$7:C641),"")</f>
        <v>424</v>
      </c>
      <c r="C641" s="6">
        <f>$Y$12</f>
        <v>50</v>
      </c>
      <c r="D641" s="319"/>
      <c r="E641" s="319"/>
      <c r="F641" s="319"/>
      <c r="G641" s="467"/>
      <c r="H641" s="467"/>
      <c r="I641" s="467"/>
      <c r="J641" s="467"/>
      <c r="K641" s="467"/>
      <c r="L641" s="467"/>
      <c r="M641" s="467"/>
      <c r="N641" s="98"/>
    </row>
    <row r="642" spans="1:14" ht="15.75" customHeight="1" x14ac:dyDescent="0.2">
      <c r="A642" s="99"/>
      <c r="B642" s="5" t="str">
        <f>IF(C642&lt;&gt;"",COUNTA($C$7:C642),"")</f>
        <v/>
      </c>
      <c r="C642" s="9"/>
      <c r="D642" s="9"/>
      <c r="E642" s="9"/>
      <c r="F642" s="9"/>
      <c r="G642" s="467"/>
      <c r="H642" s="467"/>
      <c r="I642" s="467"/>
      <c r="J642" s="467"/>
      <c r="K642" s="467"/>
      <c r="L642" s="467"/>
      <c r="M642" s="467"/>
      <c r="N642" s="98"/>
    </row>
    <row r="643" spans="1:14" ht="15.75" customHeight="1" x14ac:dyDescent="0.2">
      <c r="A643" s="99"/>
      <c r="B643" s="5">
        <f>IF(C643&lt;&gt;"",COUNTA($C$7:C643),"")</f>
        <v>425</v>
      </c>
      <c r="C643" s="6">
        <f>$Y$10</f>
        <v>50</v>
      </c>
      <c r="D643" s="475">
        <f>$R$46%*(C643+C644)+$Z$10</f>
        <v>50</v>
      </c>
      <c r="E643" s="476">
        <f>$R$47%*(D643+D646)+$AA$10</f>
        <v>50</v>
      </c>
      <c r="F643" s="477">
        <f>$R$48%*(E643+E649)+$AB$12</f>
        <v>50</v>
      </c>
      <c r="G643" s="467"/>
      <c r="H643" s="467"/>
      <c r="I643" s="467"/>
      <c r="J643" s="467"/>
      <c r="K643" s="467"/>
      <c r="L643" s="467"/>
      <c r="M643" s="467"/>
      <c r="N643" s="98"/>
    </row>
    <row r="644" spans="1:14" ht="15.75" customHeight="1" x14ac:dyDescent="0.2">
      <c r="A644" s="99"/>
      <c r="B644" s="5">
        <f>IF(C644&lt;&gt;"",COUNTA($C$7:C644),"")</f>
        <v>426</v>
      </c>
      <c r="C644" s="6">
        <f>$Y$12</f>
        <v>50</v>
      </c>
      <c r="D644" s="319"/>
      <c r="E644" s="467"/>
      <c r="F644" s="467"/>
      <c r="G644" s="467"/>
      <c r="H644" s="467"/>
      <c r="I644" s="467"/>
      <c r="J644" s="467"/>
      <c r="K644" s="467"/>
      <c r="L644" s="467"/>
      <c r="M644" s="467"/>
      <c r="N644" s="98"/>
    </row>
    <row r="645" spans="1:14" ht="15.75" customHeight="1" x14ac:dyDescent="0.2">
      <c r="A645" s="99"/>
      <c r="B645" s="5" t="str">
        <f>IF(C645&lt;&gt;"",COUNTA($C$7:C645),"")</f>
        <v/>
      </c>
      <c r="C645" s="9"/>
      <c r="D645" s="9"/>
      <c r="E645" s="467"/>
      <c r="F645" s="467"/>
      <c r="G645" s="467"/>
      <c r="H645" s="467"/>
      <c r="I645" s="467"/>
      <c r="J645" s="467"/>
      <c r="K645" s="467"/>
      <c r="L645" s="467"/>
      <c r="M645" s="467"/>
      <c r="N645" s="98"/>
    </row>
    <row r="646" spans="1:14" ht="15.75" customHeight="1" x14ac:dyDescent="0.2">
      <c r="A646" s="99"/>
      <c r="B646" s="5">
        <f>IF(C646&lt;&gt;"",COUNTA($C$7:C646),"")</f>
        <v>427</v>
      </c>
      <c r="C646" s="6">
        <f>$Y$10</f>
        <v>50</v>
      </c>
      <c r="D646" s="475">
        <f>$R$46%*(C646+C647)+$Z$12</f>
        <v>50</v>
      </c>
      <c r="E646" s="467"/>
      <c r="F646" s="467"/>
      <c r="G646" s="467"/>
      <c r="H646" s="467"/>
      <c r="I646" s="467"/>
      <c r="J646" s="467"/>
      <c r="K646" s="467"/>
      <c r="L646" s="467"/>
      <c r="M646" s="467"/>
      <c r="N646" s="98"/>
    </row>
    <row r="647" spans="1:14" ht="15.75" customHeight="1" x14ac:dyDescent="0.2">
      <c r="A647" s="99"/>
      <c r="B647" s="5">
        <f>IF(C647&lt;&gt;"",COUNTA($C$7:C647),"")</f>
        <v>428</v>
      </c>
      <c r="C647" s="6">
        <f>$Y$12</f>
        <v>50</v>
      </c>
      <c r="D647" s="319"/>
      <c r="E647" s="319"/>
      <c r="F647" s="467"/>
      <c r="G647" s="467"/>
      <c r="H647" s="467"/>
      <c r="I647" s="467"/>
      <c r="J647" s="467"/>
      <c r="K647" s="467"/>
      <c r="L647" s="467"/>
      <c r="M647" s="467"/>
      <c r="N647" s="98"/>
    </row>
    <row r="648" spans="1:14" ht="15.75" customHeight="1" x14ac:dyDescent="0.2">
      <c r="A648" s="99"/>
      <c r="B648" s="5" t="str">
        <f>IF(C648&lt;&gt;"",COUNTA($C$7:C648),"")</f>
        <v/>
      </c>
      <c r="C648" s="9"/>
      <c r="D648" s="9"/>
      <c r="E648" s="9"/>
      <c r="F648" s="467"/>
      <c r="G648" s="467"/>
      <c r="H648" s="467"/>
      <c r="I648" s="467"/>
      <c r="J648" s="467"/>
      <c r="K648" s="467"/>
      <c r="L648" s="467"/>
      <c r="M648" s="467"/>
      <c r="N648" s="98"/>
    </row>
    <row r="649" spans="1:14" ht="15.75" customHeight="1" x14ac:dyDescent="0.2">
      <c r="A649" s="99"/>
      <c r="B649" s="5">
        <f>IF(C649&lt;&gt;"",COUNTA($C$7:C649),"")</f>
        <v>429</v>
      </c>
      <c r="C649" s="6">
        <f>$Y$10</f>
        <v>50</v>
      </c>
      <c r="D649" s="475">
        <f>$R$46%*(C649+C650)+$Z$10</f>
        <v>50</v>
      </c>
      <c r="E649" s="476">
        <f>$R$47%*(D649+D652)+$AA$12</f>
        <v>50</v>
      </c>
      <c r="F649" s="467"/>
      <c r="G649" s="467"/>
      <c r="H649" s="467"/>
      <c r="I649" s="467"/>
      <c r="J649" s="467"/>
      <c r="K649" s="467"/>
      <c r="L649" s="467"/>
      <c r="M649" s="467"/>
      <c r="N649" s="98"/>
    </row>
    <row r="650" spans="1:14" ht="15.75" customHeight="1" x14ac:dyDescent="0.2">
      <c r="A650" s="99"/>
      <c r="B650" s="5">
        <f>IF(C650&lt;&gt;"",COUNTA($C$7:C650),"")</f>
        <v>430</v>
      </c>
      <c r="C650" s="6">
        <f>$Y$12</f>
        <v>50</v>
      </c>
      <c r="D650" s="319"/>
      <c r="E650" s="467"/>
      <c r="F650" s="467"/>
      <c r="G650" s="467"/>
      <c r="H650" s="467"/>
      <c r="I650" s="467"/>
      <c r="J650" s="467"/>
      <c r="K650" s="467"/>
      <c r="L650" s="467"/>
      <c r="M650" s="467"/>
      <c r="N650" s="98"/>
    </row>
    <row r="651" spans="1:14" ht="15.75" customHeight="1" x14ac:dyDescent="0.2">
      <c r="A651" s="99"/>
      <c r="B651" s="5" t="str">
        <f>IF(C651&lt;&gt;"",COUNTA($C$7:C651),"")</f>
        <v/>
      </c>
      <c r="C651" s="9"/>
      <c r="D651" s="9"/>
      <c r="E651" s="467"/>
      <c r="F651" s="467"/>
      <c r="G651" s="467"/>
      <c r="H651" s="467"/>
      <c r="I651" s="467"/>
      <c r="J651" s="467"/>
      <c r="K651" s="467"/>
      <c r="L651" s="467"/>
      <c r="M651" s="467"/>
      <c r="N651" s="98"/>
    </row>
    <row r="652" spans="1:14" ht="15.75" customHeight="1" x14ac:dyDescent="0.2">
      <c r="A652" s="99"/>
      <c r="B652" s="5">
        <f>IF(C652&lt;&gt;"",COUNTA($C$7:C652),"")</f>
        <v>431</v>
      </c>
      <c r="C652" s="6">
        <f>$Y$10</f>
        <v>50</v>
      </c>
      <c r="D652" s="475">
        <f>$R$46%*(C652+C653)+$Z$12</f>
        <v>50</v>
      </c>
      <c r="E652" s="467"/>
      <c r="F652" s="467"/>
      <c r="G652" s="467"/>
      <c r="H652" s="467"/>
      <c r="I652" s="467"/>
      <c r="J652" s="467"/>
      <c r="K652" s="467"/>
      <c r="L652" s="467"/>
      <c r="M652" s="467"/>
      <c r="N652" s="98"/>
    </row>
    <row r="653" spans="1:14" ht="15.75" customHeight="1" x14ac:dyDescent="0.2">
      <c r="A653" s="99"/>
      <c r="B653" s="5">
        <f>IF(C653&lt;&gt;"",COUNTA($C$7:C653),"")</f>
        <v>432</v>
      </c>
      <c r="C653" s="6">
        <f>$Y$12</f>
        <v>50</v>
      </c>
      <c r="D653" s="319"/>
      <c r="E653" s="319"/>
      <c r="F653" s="319"/>
      <c r="G653" s="319"/>
      <c r="H653" s="467"/>
      <c r="I653" s="467"/>
      <c r="J653" s="467"/>
      <c r="K653" s="467"/>
      <c r="L653" s="467"/>
      <c r="M653" s="467"/>
      <c r="N653" s="98"/>
    </row>
    <row r="654" spans="1:14" ht="15.75" customHeight="1" x14ac:dyDescent="0.2">
      <c r="A654" s="99"/>
      <c r="B654" s="5" t="str">
        <f>IF(C654&lt;&gt;"",COUNTA($C$7:C654),"")</f>
        <v/>
      </c>
      <c r="C654" s="9"/>
      <c r="D654" s="9"/>
      <c r="E654" s="9"/>
      <c r="F654" s="9"/>
      <c r="G654" s="9"/>
      <c r="H654" s="467"/>
      <c r="I654" s="467"/>
      <c r="J654" s="467"/>
      <c r="K654" s="467"/>
      <c r="L654" s="467"/>
      <c r="M654" s="467"/>
      <c r="N654" s="98"/>
    </row>
    <row r="655" spans="1:14" ht="15.75" customHeight="1" x14ac:dyDescent="0.2">
      <c r="A655" s="99"/>
      <c r="B655" s="5">
        <f>IF(C655&lt;&gt;"",COUNTA($C$7:C655),"")</f>
        <v>433</v>
      </c>
      <c r="C655" s="6">
        <f>$Y$10</f>
        <v>50</v>
      </c>
      <c r="D655" s="475">
        <f>$R$46%*(C655+C656)+$Z$10</f>
        <v>50</v>
      </c>
      <c r="E655" s="476">
        <f>$R$47%*(D655+D658)+$AA$10</f>
        <v>50</v>
      </c>
      <c r="F655" s="477">
        <f>$R$48%*(E655+E661)+$AB$10</f>
        <v>50</v>
      </c>
      <c r="G655" s="513">
        <f>$R$49%*(F655+F667)+$AC$12</f>
        <v>50</v>
      </c>
      <c r="H655" s="467"/>
      <c r="I655" s="467"/>
      <c r="J655" s="467"/>
      <c r="K655" s="467"/>
      <c r="L655" s="467"/>
      <c r="M655" s="467"/>
      <c r="N655" s="98"/>
    </row>
    <row r="656" spans="1:14" ht="15.75" customHeight="1" x14ac:dyDescent="0.2">
      <c r="A656" s="99"/>
      <c r="B656" s="5">
        <f>IF(C656&lt;&gt;"",COUNTA($C$7:C656),"")</f>
        <v>434</v>
      </c>
      <c r="C656" s="6">
        <f>$Y$12</f>
        <v>50</v>
      </c>
      <c r="D656" s="319"/>
      <c r="E656" s="467"/>
      <c r="F656" s="467"/>
      <c r="G656" s="467"/>
      <c r="H656" s="467"/>
      <c r="I656" s="467"/>
      <c r="J656" s="467"/>
      <c r="K656" s="467"/>
      <c r="L656" s="467"/>
      <c r="M656" s="467"/>
      <c r="N656" s="98"/>
    </row>
    <row r="657" spans="1:14" ht="15.75" customHeight="1" x14ac:dyDescent="0.2">
      <c r="A657" s="99"/>
      <c r="B657" s="5" t="str">
        <f>IF(C657&lt;&gt;"",COUNTA($C$7:C657),"")</f>
        <v/>
      </c>
      <c r="C657" s="9"/>
      <c r="D657" s="9"/>
      <c r="E657" s="467"/>
      <c r="F657" s="467"/>
      <c r="G657" s="467"/>
      <c r="H657" s="467"/>
      <c r="I657" s="467"/>
      <c r="J657" s="467"/>
      <c r="K657" s="467"/>
      <c r="L657" s="467"/>
      <c r="M657" s="467"/>
      <c r="N657" s="98"/>
    </row>
    <row r="658" spans="1:14" ht="15.75" customHeight="1" x14ac:dyDescent="0.2">
      <c r="A658" s="99"/>
      <c r="B658" s="5">
        <f>IF(C658&lt;&gt;"",COUNTA($C$7:C658),"")</f>
        <v>435</v>
      </c>
      <c r="C658" s="6">
        <f>$Y$10</f>
        <v>50</v>
      </c>
      <c r="D658" s="475">
        <f>$R$46%*(C658+C659)+$Z$12</f>
        <v>50</v>
      </c>
      <c r="E658" s="467"/>
      <c r="F658" s="467"/>
      <c r="G658" s="467"/>
      <c r="H658" s="467"/>
      <c r="I658" s="467"/>
      <c r="J658" s="467"/>
      <c r="K658" s="467"/>
      <c r="L658" s="467"/>
      <c r="M658" s="467"/>
      <c r="N658" s="98"/>
    </row>
    <row r="659" spans="1:14" ht="15.75" customHeight="1" x14ac:dyDescent="0.2">
      <c r="A659" s="99"/>
      <c r="B659" s="5">
        <f>IF(C659&lt;&gt;"",COUNTA($C$7:C659),"")</f>
        <v>436</v>
      </c>
      <c r="C659" s="6">
        <f>$Y$12</f>
        <v>50</v>
      </c>
      <c r="D659" s="319"/>
      <c r="E659" s="319"/>
      <c r="F659" s="467"/>
      <c r="G659" s="467"/>
      <c r="H659" s="467"/>
      <c r="I659" s="467"/>
      <c r="J659" s="467"/>
      <c r="K659" s="467"/>
      <c r="L659" s="467"/>
      <c r="M659" s="467"/>
      <c r="N659" s="98"/>
    </row>
    <row r="660" spans="1:14" ht="15.75" customHeight="1" x14ac:dyDescent="0.2">
      <c r="A660" s="99"/>
      <c r="B660" s="5" t="str">
        <f>IF(C660&lt;&gt;"",COUNTA($C$7:C660),"")</f>
        <v/>
      </c>
      <c r="C660" s="9"/>
      <c r="D660" s="9"/>
      <c r="E660" s="9"/>
      <c r="F660" s="467"/>
      <c r="G660" s="467"/>
      <c r="H660" s="467"/>
      <c r="I660" s="467"/>
      <c r="J660" s="467"/>
      <c r="K660" s="467"/>
      <c r="L660" s="467"/>
      <c r="M660" s="467"/>
      <c r="N660" s="98"/>
    </row>
    <row r="661" spans="1:14" ht="15.75" customHeight="1" x14ac:dyDescent="0.2">
      <c r="A661" s="99"/>
      <c r="B661" s="5">
        <f>IF(C661&lt;&gt;"",COUNTA($C$7:C661),"")</f>
        <v>437</v>
      </c>
      <c r="C661" s="6">
        <f>$Y$10</f>
        <v>50</v>
      </c>
      <c r="D661" s="475">
        <f>$R$46%*(C661+C662)+$Z$10</f>
        <v>50</v>
      </c>
      <c r="E661" s="476">
        <f>$R$47%*(D661+D664)+$AA$12</f>
        <v>50</v>
      </c>
      <c r="F661" s="467"/>
      <c r="G661" s="467"/>
      <c r="H661" s="467"/>
      <c r="I661" s="467"/>
      <c r="J661" s="467"/>
      <c r="K661" s="467"/>
      <c r="L661" s="467"/>
      <c r="M661" s="467"/>
      <c r="N661" s="98"/>
    </row>
    <row r="662" spans="1:14" ht="15.75" customHeight="1" x14ac:dyDescent="0.2">
      <c r="A662" s="99"/>
      <c r="B662" s="5">
        <f>IF(C662&lt;&gt;"",COUNTA($C$7:C662),"")</f>
        <v>438</v>
      </c>
      <c r="C662" s="6">
        <f>$Y$12</f>
        <v>50</v>
      </c>
      <c r="D662" s="319"/>
      <c r="E662" s="467"/>
      <c r="F662" s="467"/>
      <c r="G662" s="467"/>
      <c r="H662" s="467"/>
      <c r="I662" s="467"/>
      <c r="J662" s="467"/>
      <c r="K662" s="467"/>
      <c r="L662" s="467"/>
      <c r="M662" s="467"/>
      <c r="N662" s="98"/>
    </row>
    <row r="663" spans="1:14" ht="15.75" customHeight="1" x14ac:dyDescent="0.2">
      <c r="A663" s="99"/>
      <c r="B663" s="5" t="str">
        <f>IF(C663&lt;&gt;"",COUNTA($C$7:C663),"")</f>
        <v/>
      </c>
      <c r="C663" s="9"/>
      <c r="D663" s="9"/>
      <c r="E663" s="467"/>
      <c r="F663" s="467"/>
      <c r="G663" s="467"/>
      <c r="H663" s="467"/>
      <c r="I663" s="467"/>
      <c r="J663" s="467"/>
      <c r="K663" s="467"/>
      <c r="L663" s="467"/>
      <c r="M663" s="467"/>
      <c r="N663" s="98"/>
    </row>
    <row r="664" spans="1:14" ht="15.75" customHeight="1" x14ac:dyDescent="0.2">
      <c r="A664" s="99"/>
      <c r="B664" s="5">
        <f>IF(C664&lt;&gt;"",COUNTA($C$7:C664),"")</f>
        <v>439</v>
      </c>
      <c r="C664" s="6">
        <f>$Y$10</f>
        <v>50</v>
      </c>
      <c r="D664" s="475">
        <f>$R$46%*(C664+C665)+$Z$12</f>
        <v>50</v>
      </c>
      <c r="E664" s="467"/>
      <c r="F664" s="467"/>
      <c r="G664" s="467"/>
      <c r="H664" s="467"/>
      <c r="I664" s="467"/>
      <c r="J664" s="467"/>
      <c r="K664" s="467"/>
      <c r="L664" s="467"/>
      <c r="M664" s="467"/>
      <c r="N664" s="98"/>
    </row>
    <row r="665" spans="1:14" ht="15.75" customHeight="1" x14ac:dyDescent="0.2">
      <c r="A665" s="99"/>
      <c r="B665" s="5">
        <f>IF(C665&lt;&gt;"",COUNTA($C$7:C665),"")</f>
        <v>440</v>
      </c>
      <c r="C665" s="6">
        <f>$Y$12</f>
        <v>50</v>
      </c>
      <c r="D665" s="319"/>
      <c r="E665" s="319"/>
      <c r="F665" s="319"/>
      <c r="G665" s="467"/>
      <c r="H665" s="467"/>
      <c r="I665" s="467"/>
      <c r="J665" s="467"/>
      <c r="K665" s="467"/>
      <c r="L665" s="467"/>
      <c r="M665" s="467"/>
      <c r="N665" s="98"/>
    </row>
    <row r="666" spans="1:14" ht="15.75" customHeight="1" x14ac:dyDescent="0.2">
      <c r="A666" s="99"/>
      <c r="B666" s="5" t="str">
        <f>IF(C666&lt;&gt;"",COUNTA($C$7:C666),"")</f>
        <v/>
      </c>
      <c r="C666" s="9"/>
      <c r="D666" s="9"/>
      <c r="E666" s="9"/>
      <c r="F666" s="9"/>
      <c r="G666" s="467"/>
      <c r="H666" s="467"/>
      <c r="I666" s="467"/>
      <c r="J666" s="467"/>
      <c r="K666" s="467"/>
      <c r="L666" s="467"/>
      <c r="M666" s="467"/>
      <c r="N666" s="98"/>
    </row>
    <row r="667" spans="1:14" ht="15.75" customHeight="1" x14ac:dyDescent="0.2">
      <c r="A667" s="99"/>
      <c r="B667" s="5">
        <f>IF(C667&lt;&gt;"",COUNTA($C$7:C667),"")</f>
        <v>441</v>
      </c>
      <c r="C667" s="6">
        <f>$Y$10</f>
        <v>50</v>
      </c>
      <c r="D667" s="475">
        <f>$R$46%*(C667+C668)+$Z$10</f>
        <v>50</v>
      </c>
      <c r="E667" s="476">
        <f>$R$47%*(D667+D670)+$AA$10</f>
        <v>50</v>
      </c>
      <c r="F667" s="477">
        <f>$R$48%*(E667+E673)+$AB$12</f>
        <v>50</v>
      </c>
      <c r="G667" s="467"/>
      <c r="H667" s="467"/>
      <c r="I667" s="467"/>
      <c r="J667" s="467"/>
      <c r="K667" s="467"/>
      <c r="L667" s="467"/>
      <c r="M667" s="467"/>
      <c r="N667" s="98"/>
    </row>
    <row r="668" spans="1:14" ht="15.75" customHeight="1" x14ac:dyDescent="0.2">
      <c r="A668" s="99"/>
      <c r="B668" s="5">
        <f>IF(C668&lt;&gt;"",COUNTA($C$7:C668),"")</f>
        <v>442</v>
      </c>
      <c r="C668" s="6">
        <f>$Y$12</f>
        <v>50</v>
      </c>
      <c r="D668" s="319"/>
      <c r="E668" s="467"/>
      <c r="F668" s="467"/>
      <c r="G668" s="467"/>
      <c r="H668" s="467"/>
      <c r="I668" s="467"/>
      <c r="J668" s="467"/>
      <c r="K668" s="467"/>
      <c r="L668" s="467"/>
      <c r="M668" s="467"/>
      <c r="N668" s="98"/>
    </row>
    <row r="669" spans="1:14" ht="15.75" customHeight="1" x14ac:dyDescent="0.2">
      <c r="A669" s="99"/>
      <c r="B669" s="5" t="str">
        <f>IF(C669&lt;&gt;"",COUNTA($C$7:C669),"")</f>
        <v/>
      </c>
      <c r="C669" s="9"/>
      <c r="D669" s="9"/>
      <c r="E669" s="467"/>
      <c r="F669" s="467"/>
      <c r="G669" s="467"/>
      <c r="H669" s="467"/>
      <c r="I669" s="467"/>
      <c r="J669" s="467"/>
      <c r="K669" s="467"/>
      <c r="L669" s="467"/>
      <c r="M669" s="467"/>
      <c r="N669" s="98"/>
    </row>
    <row r="670" spans="1:14" ht="15.75" customHeight="1" x14ac:dyDescent="0.2">
      <c r="A670" s="99"/>
      <c r="B670" s="5">
        <f>IF(C670&lt;&gt;"",COUNTA($C$7:C670),"")</f>
        <v>443</v>
      </c>
      <c r="C670" s="6">
        <f>$Y$10</f>
        <v>50</v>
      </c>
      <c r="D670" s="475">
        <f>$R$46%*(C670+C671)+$Z$12</f>
        <v>50</v>
      </c>
      <c r="E670" s="467"/>
      <c r="F670" s="467"/>
      <c r="G670" s="467"/>
      <c r="H670" s="467"/>
      <c r="I670" s="467"/>
      <c r="J670" s="467"/>
      <c r="K670" s="467"/>
      <c r="L670" s="467"/>
      <c r="M670" s="467"/>
      <c r="N670" s="98"/>
    </row>
    <row r="671" spans="1:14" ht="15.75" customHeight="1" x14ac:dyDescent="0.2">
      <c r="A671" s="99"/>
      <c r="B671" s="5">
        <f>IF(C671&lt;&gt;"",COUNTA($C$7:C671),"")</f>
        <v>444</v>
      </c>
      <c r="C671" s="6">
        <f>$Y$12</f>
        <v>50</v>
      </c>
      <c r="D671" s="319"/>
      <c r="E671" s="319"/>
      <c r="F671" s="467"/>
      <c r="G671" s="467"/>
      <c r="H671" s="467"/>
      <c r="I671" s="467"/>
      <c r="J671" s="467"/>
      <c r="K671" s="467"/>
      <c r="L671" s="467"/>
      <c r="M671" s="467"/>
      <c r="N671" s="98"/>
    </row>
    <row r="672" spans="1:14" ht="15.75" customHeight="1" x14ac:dyDescent="0.2">
      <c r="A672" s="99"/>
      <c r="B672" s="5" t="str">
        <f>IF(C672&lt;&gt;"",COUNTA($C$7:C672),"")</f>
        <v/>
      </c>
      <c r="C672" s="9"/>
      <c r="D672" s="9"/>
      <c r="E672" s="9"/>
      <c r="F672" s="467"/>
      <c r="G672" s="467"/>
      <c r="H672" s="467"/>
      <c r="I672" s="467"/>
      <c r="J672" s="467"/>
      <c r="K672" s="467"/>
      <c r="L672" s="467"/>
      <c r="M672" s="467"/>
      <c r="N672" s="98"/>
    </row>
    <row r="673" spans="1:14" ht="15.75" customHeight="1" x14ac:dyDescent="0.2">
      <c r="A673" s="99"/>
      <c r="B673" s="5">
        <f>IF(C673&lt;&gt;"",COUNTA($C$7:C673),"")</f>
        <v>445</v>
      </c>
      <c r="C673" s="6">
        <f>$Y$10</f>
        <v>50</v>
      </c>
      <c r="D673" s="475">
        <f>$R$46%*(C673+C674)+$Z$10</f>
        <v>50</v>
      </c>
      <c r="E673" s="476">
        <f>$R$47%*(D673+D676)+$AA$12</f>
        <v>50</v>
      </c>
      <c r="F673" s="467"/>
      <c r="G673" s="467"/>
      <c r="H673" s="467"/>
      <c r="I673" s="467"/>
      <c r="J673" s="467"/>
      <c r="K673" s="467"/>
      <c r="L673" s="467"/>
      <c r="M673" s="467"/>
      <c r="N673" s="98"/>
    </row>
    <row r="674" spans="1:14" ht="15.75" customHeight="1" x14ac:dyDescent="0.2">
      <c r="A674" s="99"/>
      <c r="B674" s="5">
        <f>IF(C674&lt;&gt;"",COUNTA($C$7:C674),"")</f>
        <v>446</v>
      </c>
      <c r="C674" s="6">
        <f>$Y$12</f>
        <v>50</v>
      </c>
      <c r="D674" s="319"/>
      <c r="E674" s="467"/>
      <c r="F674" s="467"/>
      <c r="G674" s="467"/>
      <c r="H674" s="467"/>
      <c r="I674" s="467"/>
      <c r="J674" s="467"/>
      <c r="K674" s="467"/>
      <c r="L674" s="467"/>
      <c r="M674" s="467"/>
      <c r="N674" s="98"/>
    </row>
    <row r="675" spans="1:14" ht="15.75" customHeight="1" x14ac:dyDescent="0.2">
      <c r="A675" s="99"/>
      <c r="B675" s="5" t="str">
        <f>IF(C675&lt;&gt;"",COUNTA($C$7:C675),"")</f>
        <v/>
      </c>
      <c r="C675" s="9"/>
      <c r="D675" s="9"/>
      <c r="E675" s="467"/>
      <c r="F675" s="467"/>
      <c r="G675" s="467"/>
      <c r="H675" s="467"/>
      <c r="I675" s="467"/>
      <c r="J675" s="467"/>
      <c r="K675" s="467"/>
      <c r="L675" s="467"/>
      <c r="M675" s="467"/>
      <c r="N675" s="98"/>
    </row>
    <row r="676" spans="1:14" ht="15.75" customHeight="1" x14ac:dyDescent="0.2">
      <c r="A676" s="99"/>
      <c r="B676" s="5">
        <f>IF(C676&lt;&gt;"",COUNTA($C$7:C676),"")</f>
        <v>447</v>
      </c>
      <c r="C676" s="6">
        <f>$Y$10</f>
        <v>50</v>
      </c>
      <c r="D676" s="475">
        <f>$R$46%*(C676+C677)+$Z$12</f>
        <v>50</v>
      </c>
      <c r="E676" s="467"/>
      <c r="F676" s="467"/>
      <c r="G676" s="467"/>
      <c r="H676" s="467"/>
      <c r="I676" s="467"/>
      <c r="J676" s="467"/>
      <c r="K676" s="467"/>
      <c r="L676" s="467"/>
      <c r="M676" s="467"/>
      <c r="N676" s="98"/>
    </row>
    <row r="677" spans="1:14" ht="15.75" customHeight="1" x14ac:dyDescent="0.2">
      <c r="A677" s="99"/>
      <c r="B677" s="5">
        <f>IF(C677&lt;&gt;"",COUNTA($C$7:C677),"")</f>
        <v>448</v>
      </c>
      <c r="C677" s="6">
        <f>$Y$12</f>
        <v>50</v>
      </c>
      <c r="D677" s="319"/>
      <c r="E677" s="319"/>
      <c r="F677" s="319"/>
      <c r="G677" s="319"/>
      <c r="H677" s="319"/>
      <c r="I677" s="319"/>
      <c r="J677" s="467"/>
      <c r="K677" s="467"/>
      <c r="L677" s="467"/>
      <c r="M677" s="467"/>
      <c r="N677" s="98"/>
    </row>
    <row r="678" spans="1:14" ht="15.75" customHeight="1" x14ac:dyDescent="0.2">
      <c r="A678" s="99"/>
      <c r="B678" s="5" t="str">
        <f>IF(C678&lt;&gt;"",COUNTA($C$7:C678),"")</f>
        <v/>
      </c>
      <c r="C678" s="9"/>
      <c r="D678" s="9"/>
      <c r="E678" s="9"/>
      <c r="F678" s="9"/>
      <c r="G678" s="9"/>
      <c r="H678" s="9"/>
      <c r="I678" s="9"/>
      <c r="J678" s="467"/>
      <c r="K678" s="467"/>
      <c r="L678" s="467"/>
      <c r="M678" s="467"/>
      <c r="N678" s="98"/>
    </row>
    <row r="679" spans="1:14" ht="15.75" customHeight="1" x14ac:dyDescent="0.2">
      <c r="A679" s="99"/>
      <c r="B679" s="5">
        <f>IF(C679&lt;&gt;"",COUNTA($C$7:C679),"")</f>
        <v>449</v>
      </c>
      <c r="C679" s="6">
        <f>$Y$10</f>
        <v>50</v>
      </c>
      <c r="D679" s="475">
        <f>$R$46%*(C679+C680)+$Z$10</f>
        <v>50</v>
      </c>
      <c r="E679" s="476">
        <f>$R$47%*(D679+D682)+$AA$10</f>
        <v>50</v>
      </c>
      <c r="F679" s="477">
        <f>$R$48%*(E679+E685)+$AB$10</f>
        <v>50</v>
      </c>
      <c r="G679" s="513">
        <f>$R$49%*(F679+F691)+$AC$10</f>
        <v>50</v>
      </c>
      <c r="H679" s="514">
        <f>$R$50%*(G679+G703)+$AD$10</f>
        <v>50</v>
      </c>
      <c r="I679" s="515">
        <f>$R$51%*(H679+H727)+$AE$12</f>
        <v>50</v>
      </c>
      <c r="J679" s="467"/>
      <c r="K679" s="467"/>
      <c r="L679" s="467"/>
      <c r="M679" s="467"/>
      <c r="N679" s="98"/>
    </row>
    <row r="680" spans="1:14" ht="15.75" customHeight="1" x14ac:dyDescent="0.2">
      <c r="A680" s="99"/>
      <c r="B680" s="5">
        <f>IF(C680&lt;&gt;"",COUNTA($C$7:C680),"")</f>
        <v>450</v>
      </c>
      <c r="C680" s="6">
        <f>$Y$12</f>
        <v>50</v>
      </c>
      <c r="D680" s="319"/>
      <c r="E680" s="467"/>
      <c r="F680" s="467"/>
      <c r="G680" s="467"/>
      <c r="H680" s="467"/>
      <c r="I680" s="467"/>
      <c r="J680" s="467"/>
      <c r="K680" s="467"/>
      <c r="L680" s="467"/>
      <c r="M680" s="467"/>
      <c r="N680" s="98"/>
    </row>
    <row r="681" spans="1:14" ht="15.75" customHeight="1" x14ac:dyDescent="0.2">
      <c r="A681" s="99"/>
      <c r="B681" s="5" t="str">
        <f>IF(C681&lt;&gt;"",COUNTA($C$7:C681),"")</f>
        <v/>
      </c>
      <c r="C681" s="9"/>
      <c r="D681" s="9"/>
      <c r="E681" s="467"/>
      <c r="F681" s="467"/>
      <c r="G681" s="467"/>
      <c r="H681" s="467"/>
      <c r="I681" s="467"/>
      <c r="J681" s="467"/>
      <c r="K681" s="467"/>
      <c r="L681" s="467"/>
      <c r="M681" s="467"/>
      <c r="N681" s="98"/>
    </row>
    <row r="682" spans="1:14" ht="15.75" customHeight="1" x14ac:dyDescent="0.2">
      <c r="A682" s="99"/>
      <c r="B682" s="5">
        <f>IF(C682&lt;&gt;"",COUNTA($C$7:C682),"")</f>
        <v>451</v>
      </c>
      <c r="C682" s="6">
        <f>$Y$10</f>
        <v>50</v>
      </c>
      <c r="D682" s="475">
        <f>$R$46%*(C682+C683)+$Z$12</f>
        <v>50</v>
      </c>
      <c r="E682" s="467"/>
      <c r="F682" s="467"/>
      <c r="G682" s="467"/>
      <c r="H682" s="467"/>
      <c r="I682" s="467"/>
      <c r="J682" s="467"/>
      <c r="K682" s="467"/>
      <c r="L682" s="467"/>
      <c r="M682" s="467"/>
      <c r="N682" s="98"/>
    </row>
    <row r="683" spans="1:14" ht="15.75" customHeight="1" x14ac:dyDescent="0.2">
      <c r="A683" s="99"/>
      <c r="B683" s="5">
        <f>IF(C683&lt;&gt;"",COUNTA($C$7:C683),"")</f>
        <v>452</v>
      </c>
      <c r="C683" s="6">
        <f>$Y$12</f>
        <v>50</v>
      </c>
      <c r="D683" s="319"/>
      <c r="E683" s="319"/>
      <c r="F683" s="467"/>
      <c r="G683" s="467"/>
      <c r="H683" s="467"/>
      <c r="I683" s="467"/>
      <c r="J683" s="467"/>
      <c r="K683" s="467"/>
      <c r="L683" s="467"/>
      <c r="M683" s="467"/>
      <c r="N683" s="98"/>
    </row>
    <row r="684" spans="1:14" ht="15.75" customHeight="1" x14ac:dyDescent="0.2">
      <c r="A684" s="99"/>
      <c r="B684" s="5" t="str">
        <f>IF(C684&lt;&gt;"",COUNTA($C$7:C684),"")</f>
        <v/>
      </c>
      <c r="C684" s="9"/>
      <c r="D684" s="9"/>
      <c r="E684" s="9"/>
      <c r="F684" s="467"/>
      <c r="G684" s="467"/>
      <c r="H684" s="467"/>
      <c r="I684" s="467"/>
      <c r="J684" s="467"/>
      <c r="K684" s="467"/>
      <c r="L684" s="467"/>
      <c r="M684" s="467"/>
      <c r="N684" s="98"/>
    </row>
    <row r="685" spans="1:14" ht="15.75" customHeight="1" x14ac:dyDescent="0.2">
      <c r="A685" s="99"/>
      <c r="B685" s="5">
        <f>IF(C685&lt;&gt;"",COUNTA($C$7:C685),"")</f>
        <v>453</v>
      </c>
      <c r="C685" s="6">
        <f>$Y$10</f>
        <v>50</v>
      </c>
      <c r="D685" s="475">
        <f>$R$46%*(C685+C686)+$Z$10</f>
        <v>50</v>
      </c>
      <c r="E685" s="476">
        <f>$R$47%*(D685+D688)+$AA$12</f>
        <v>50</v>
      </c>
      <c r="F685" s="467"/>
      <c r="G685" s="467"/>
      <c r="H685" s="467"/>
      <c r="I685" s="467"/>
      <c r="J685" s="467"/>
      <c r="K685" s="467"/>
      <c r="L685" s="467"/>
      <c r="M685" s="467"/>
      <c r="N685" s="98"/>
    </row>
    <row r="686" spans="1:14" ht="15.75" customHeight="1" x14ac:dyDescent="0.2">
      <c r="A686" s="99"/>
      <c r="B686" s="5">
        <f>IF(C686&lt;&gt;"",COUNTA($C$7:C686),"")</f>
        <v>454</v>
      </c>
      <c r="C686" s="6">
        <f>$Y$12</f>
        <v>50</v>
      </c>
      <c r="D686" s="319"/>
      <c r="E686" s="467"/>
      <c r="F686" s="467"/>
      <c r="G686" s="467"/>
      <c r="H686" s="467"/>
      <c r="I686" s="467"/>
      <c r="J686" s="467"/>
      <c r="K686" s="467"/>
      <c r="L686" s="467"/>
      <c r="M686" s="467"/>
      <c r="N686" s="98"/>
    </row>
    <row r="687" spans="1:14" ht="15.75" customHeight="1" x14ac:dyDescent="0.2">
      <c r="A687" s="99"/>
      <c r="B687" s="5" t="str">
        <f>IF(C687&lt;&gt;"",COUNTA($C$7:C687),"")</f>
        <v/>
      </c>
      <c r="C687" s="9"/>
      <c r="D687" s="9"/>
      <c r="E687" s="467"/>
      <c r="F687" s="467"/>
      <c r="G687" s="467"/>
      <c r="H687" s="467"/>
      <c r="I687" s="467"/>
      <c r="J687" s="467"/>
      <c r="K687" s="467"/>
      <c r="L687" s="467"/>
      <c r="M687" s="467"/>
      <c r="N687" s="98"/>
    </row>
    <row r="688" spans="1:14" ht="15.75" customHeight="1" x14ac:dyDescent="0.2">
      <c r="A688" s="99"/>
      <c r="B688" s="5">
        <f>IF(C688&lt;&gt;"",COUNTA($C$7:C688),"")</f>
        <v>455</v>
      </c>
      <c r="C688" s="6">
        <f>$Y$10</f>
        <v>50</v>
      </c>
      <c r="D688" s="475">
        <f>$R$46%*(C688+C689)+$Z$12</f>
        <v>50</v>
      </c>
      <c r="E688" s="467"/>
      <c r="F688" s="467"/>
      <c r="G688" s="467"/>
      <c r="H688" s="467"/>
      <c r="I688" s="467"/>
      <c r="J688" s="467"/>
      <c r="K688" s="467"/>
      <c r="L688" s="467"/>
      <c r="M688" s="467"/>
      <c r="N688" s="98"/>
    </row>
    <row r="689" spans="1:14" ht="15.75" customHeight="1" x14ac:dyDescent="0.2">
      <c r="A689" s="99"/>
      <c r="B689" s="5">
        <f>IF(C689&lt;&gt;"",COUNTA($C$7:C689),"")</f>
        <v>456</v>
      </c>
      <c r="C689" s="6">
        <f>$Y$12</f>
        <v>50</v>
      </c>
      <c r="D689" s="319"/>
      <c r="E689" s="319"/>
      <c r="F689" s="319"/>
      <c r="G689" s="467"/>
      <c r="H689" s="467"/>
      <c r="I689" s="467"/>
      <c r="J689" s="467"/>
      <c r="K689" s="467"/>
      <c r="L689" s="467"/>
      <c r="M689" s="467"/>
      <c r="N689" s="98"/>
    </row>
    <row r="690" spans="1:14" ht="15.75" customHeight="1" x14ac:dyDescent="0.2">
      <c r="A690" s="99"/>
      <c r="B690" s="5" t="str">
        <f>IF(C690&lt;&gt;"",COUNTA($C$7:C690),"")</f>
        <v/>
      </c>
      <c r="C690" s="9"/>
      <c r="D690" s="9"/>
      <c r="E690" s="9"/>
      <c r="F690" s="9"/>
      <c r="G690" s="467"/>
      <c r="H690" s="467"/>
      <c r="I690" s="467"/>
      <c r="J690" s="467"/>
      <c r="K690" s="467"/>
      <c r="L690" s="467"/>
      <c r="M690" s="467"/>
      <c r="N690" s="98"/>
    </row>
    <row r="691" spans="1:14" ht="15.75" customHeight="1" x14ac:dyDescent="0.2">
      <c r="A691" s="99"/>
      <c r="B691" s="5">
        <f>IF(C691&lt;&gt;"",COUNTA($C$7:C691),"")</f>
        <v>457</v>
      </c>
      <c r="C691" s="6">
        <f>$Y$10</f>
        <v>50</v>
      </c>
      <c r="D691" s="475">
        <f>$R$46%*(C691+C692)+$Z$10</f>
        <v>50</v>
      </c>
      <c r="E691" s="476">
        <f>$R$47%*(D691+D694)+$AA$10</f>
        <v>50</v>
      </c>
      <c r="F691" s="477">
        <f>$R$48%*(E691+E697)+$AB$12</f>
        <v>50</v>
      </c>
      <c r="G691" s="467"/>
      <c r="H691" s="467"/>
      <c r="I691" s="467"/>
      <c r="J691" s="467"/>
      <c r="K691" s="467"/>
      <c r="L691" s="467"/>
      <c r="M691" s="467"/>
      <c r="N691" s="98"/>
    </row>
    <row r="692" spans="1:14" ht="15.75" customHeight="1" x14ac:dyDescent="0.2">
      <c r="A692" s="99"/>
      <c r="B692" s="5">
        <f>IF(C692&lt;&gt;"",COUNTA($C$7:C692),"")</f>
        <v>458</v>
      </c>
      <c r="C692" s="6">
        <f>$Y$12</f>
        <v>50</v>
      </c>
      <c r="D692" s="319"/>
      <c r="E692" s="467"/>
      <c r="F692" s="467"/>
      <c r="G692" s="467"/>
      <c r="H692" s="467"/>
      <c r="I692" s="467"/>
      <c r="J692" s="467"/>
      <c r="K692" s="467"/>
      <c r="L692" s="467"/>
      <c r="M692" s="467"/>
      <c r="N692" s="98"/>
    </row>
    <row r="693" spans="1:14" ht="15.75" customHeight="1" x14ac:dyDescent="0.2">
      <c r="A693" s="99"/>
      <c r="B693" s="5" t="str">
        <f>IF(C693&lt;&gt;"",COUNTA($C$7:C693),"")</f>
        <v/>
      </c>
      <c r="C693" s="9"/>
      <c r="D693" s="9"/>
      <c r="E693" s="467"/>
      <c r="F693" s="467"/>
      <c r="G693" s="467"/>
      <c r="H693" s="467"/>
      <c r="I693" s="467"/>
      <c r="J693" s="467"/>
      <c r="K693" s="467"/>
      <c r="L693" s="467"/>
      <c r="M693" s="467"/>
      <c r="N693" s="98"/>
    </row>
    <row r="694" spans="1:14" ht="15.75" customHeight="1" x14ac:dyDescent="0.2">
      <c r="A694" s="99"/>
      <c r="B694" s="5">
        <f>IF(C694&lt;&gt;"",COUNTA($C$7:C694),"")</f>
        <v>459</v>
      </c>
      <c r="C694" s="6">
        <f>$Y$10</f>
        <v>50</v>
      </c>
      <c r="D694" s="475">
        <f>$R$46%*(C694+C695)+$Z$12</f>
        <v>50</v>
      </c>
      <c r="E694" s="467"/>
      <c r="F694" s="467"/>
      <c r="G694" s="467"/>
      <c r="H694" s="467"/>
      <c r="I694" s="467"/>
      <c r="J694" s="467"/>
      <c r="K694" s="467"/>
      <c r="L694" s="467"/>
      <c r="M694" s="467"/>
      <c r="N694" s="98"/>
    </row>
    <row r="695" spans="1:14" ht="15.75" customHeight="1" x14ac:dyDescent="0.2">
      <c r="A695" s="99"/>
      <c r="B695" s="5">
        <f>IF(C695&lt;&gt;"",COUNTA($C$7:C695),"")</f>
        <v>460</v>
      </c>
      <c r="C695" s="6">
        <f>$Y$12</f>
        <v>50</v>
      </c>
      <c r="D695" s="319"/>
      <c r="E695" s="319"/>
      <c r="F695" s="467"/>
      <c r="G695" s="467"/>
      <c r="H695" s="467"/>
      <c r="I695" s="467"/>
      <c r="J695" s="467"/>
      <c r="K695" s="467"/>
      <c r="L695" s="467"/>
      <c r="M695" s="467"/>
      <c r="N695" s="98"/>
    </row>
    <row r="696" spans="1:14" ht="15.75" customHeight="1" x14ac:dyDescent="0.2">
      <c r="A696" s="99"/>
      <c r="B696" s="5" t="str">
        <f>IF(C696&lt;&gt;"",COUNTA($C$7:C696),"")</f>
        <v/>
      </c>
      <c r="C696" s="9"/>
      <c r="D696" s="9"/>
      <c r="E696" s="9"/>
      <c r="F696" s="467"/>
      <c r="G696" s="467"/>
      <c r="H696" s="467"/>
      <c r="I696" s="467"/>
      <c r="J696" s="467"/>
      <c r="K696" s="467"/>
      <c r="L696" s="467"/>
      <c r="M696" s="467"/>
      <c r="N696" s="98"/>
    </row>
    <row r="697" spans="1:14" ht="15.75" customHeight="1" x14ac:dyDescent="0.2">
      <c r="A697" s="99"/>
      <c r="B697" s="5">
        <f>IF(C697&lt;&gt;"",COUNTA($C$7:C697),"")</f>
        <v>461</v>
      </c>
      <c r="C697" s="6">
        <f>$Y$10</f>
        <v>50</v>
      </c>
      <c r="D697" s="475">
        <f>$R$46%*(C697+C698)+$Z$10</f>
        <v>50</v>
      </c>
      <c r="E697" s="476">
        <f>$R$47%*(D697+D700)+$AA$12</f>
        <v>50</v>
      </c>
      <c r="F697" s="467"/>
      <c r="G697" s="467"/>
      <c r="H697" s="467"/>
      <c r="I697" s="467"/>
      <c r="J697" s="467"/>
      <c r="K697" s="467"/>
      <c r="L697" s="467"/>
      <c r="M697" s="467"/>
      <c r="N697" s="98"/>
    </row>
    <row r="698" spans="1:14" ht="15.75" customHeight="1" x14ac:dyDescent="0.2">
      <c r="A698" s="99"/>
      <c r="B698" s="5">
        <f>IF(C698&lt;&gt;"",COUNTA($C$7:C698),"")</f>
        <v>462</v>
      </c>
      <c r="C698" s="6">
        <f>$Y$12</f>
        <v>50</v>
      </c>
      <c r="D698" s="319"/>
      <c r="E698" s="467"/>
      <c r="F698" s="467"/>
      <c r="G698" s="467"/>
      <c r="H698" s="467"/>
      <c r="I698" s="467"/>
      <c r="J698" s="467"/>
      <c r="K698" s="467"/>
      <c r="L698" s="467"/>
      <c r="M698" s="467"/>
      <c r="N698" s="98"/>
    </row>
    <row r="699" spans="1:14" ht="15.75" customHeight="1" x14ac:dyDescent="0.2">
      <c r="A699" s="99"/>
      <c r="B699" s="5" t="str">
        <f>IF(C699&lt;&gt;"",COUNTA($C$7:C699),"")</f>
        <v/>
      </c>
      <c r="C699" s="9"/>
      <c r="D699" s="9"/>
      <c r="E699" s="467"/>
      <c r="F699" s="467"/>
      <c r="G699" s="467"/>
      <c r="H699" s="467"/>
      <c r="I699" s="467"/>
      <c r="J699" s="467"/>
      <c r="K699" s="467"/>
      <c r="L699" s="467"/>
      <c r="M699" s="467"/>
      <c r="N699" s="98"/>
    </row>
    <row r="700" spans="1:14" ht="15.75" customHeight="1" x14ac:dyDescent="0.2">
      <c r="A700" s="99"/>
      <c r="B700" s="5">
        <f>IF(C700&lt;&gt;"",COUNTA($C$7:C700),"")</f>
        <v>463</v>
      </c>
      <c r="C700" s="6">
        <f>$Y$10</f>
        <v>50</v>
      </c>
      <c r="D700" s="475">
        <f>$R$46%*(C700+C701)+$Z$12</f>
        <v>50</v>
      </c>
      <c r="E700" s="467"/>
      <c r="F700" s="467"/>
      <c r="G700" s="467"/>
      <c r="H700" s="467"/>
      <c r="I700" s="467"/>
      <c r="J700" s="467"/>
      <c r="K700" s="467"/>
      <c r="L700" s="467"/>
      <c r="M700" s="467"/>
      <c r="N700" s="98"/>
    </row>
    <row r="701" spans="1:14" ht="15.75" customHeight="1" x14ac:dyDescent="0.2">
      <c r="A701" s="99"/>
      <c r="B701" s="5">
        <f>IF(C701&lt;&gt;"",COUNTA($C$7:C701),"")</f>
        <v>464</v>
      </c>
      <c r="C701" s="6">
        <f>$Y$12</f>
        <v>50</v>
      </c>
      <c r="D701" s="319"/>
      <c r="E701" s="319"/>
      <c r="F701" s="319"/>
      <c r="G701" s="319"/>
      <c r="H701" s="467"/>
      <c r="I701" s="467"/>
      <c r="J701" s="467"/>
      <c r="K701" s="467"/>
      <c r="L701" s="467"/>
      <c r="M701" s="467"/>
      <c r="N701" s="98"/>
    </row>
    <row r="702" spans="1:14" ht="15.75" customHeight="1" x14ac:dyDescent="0.2">
      <c r="A702" s="99"/>
      <c r="B702" s="5" t="str">
        <f>IF(C702&lt;&gt;"",COUNTA($C$7:C702),"")</f>
        <v/>
      </c>
      <c r="C702" s="9"/>
      <c r="D702" s="9"/>
      <c r="E702" s="9"/>
      <c r="F702" s="9"/>
      <c r="G702" s="9"/>
      <c r="H702" s="467"/>
      <c r="I702" s="467"/>
      <c r="J702" s="467"/>
      <c r="K702" s="467"/>
      <c r="L702" s="467"/>
      <c r="M702" s="467"/>
      <c r="N702" s="98"/>
    </row>
    <row r="703" spans="1:14" ht="15.75" customHeight="1" x14ac:dyDescent="0.2">
      <c r="A703" s="99"/>
      <c r="B703" s="5">
        <f>IF(C703&lt;&gt;"",COUNTA($C$7:C703),"")</f>
        <v>465</v>
      </c>
      <c r="C703" s="6">
        <f>$Y$10</f>
        <v>50</v>
      </c>
      <c r="D703" s="475">
        <f>$R$46%*(C703+C704)+$Z$10</f>
        <v>50</v>
      </c>
      <c r="E703" s="476">
        <f>$R$47%*(D703+D706)+$AA$10</f>
        <v>50</v>
      </c>
      <c r="F703" s="477">
        <f>$R$48%*(E703+E709)+$AB$10</f>
        <v>50</v>
      </c>
      <c r="G703" s="513">
        <f>$R$49%*(F703+F715)+$AC$12</f>
        <v>50</v>
      </c>
      <c r="H703" s="467"/>
      <c r="I703" s="467"/>
      <c r="J703" s="467"/>
      <c r="K703" s="467"/>
      <c r="L703" s="467"/>
      <c r="M703" s="467"/>
      <c r="N703" s="98"/>
    </row>
    <row r="704" spans="1:14" ht="15.75" customHeight="1" x14ac:dyDescent="0.2">
      <c r="A704" s="99"/>
      <c r="B704" s="5">
        <f>IF(C704&lt;&gt;"",COUNTA($C$7:C704),"")</f>
        <v>466</v>
      </c>
      <c r="C704" s="6">
        <f>$Y$12</f>
        <v>50</v>
      </c>
      <c r="D704" s="319"/>
      <c r="E704" s="467"/>
      <c r="F704" s="467"/>
      <c r="G704" s="467"/>
      <c r="H704" s="467"/>
      <c r="I704" s="467"/>
      <c r="J704" s="467"/>
      <c r="K704" s="467"/>
      <c r="L704" s="467"/>
      <c r="M704" s="467"/>
      <c r="N704" s="98"/>
    </row>
    <row r="705" spans="1:14" ht="15.75" customHeight="1" x14ac:dyDescent="0.2">
      <c r="A705" s="99"/>
      <c r="B705" s="5" t="str">
        <f>IF(C705&lt;&gt;"",COUNTA($C$7:C705),"")</f>
        <v/>
      </c>
      <c r="C705" s="9"/>
      <c r="D705" s="9"/>
      <c r="E705" s="467"/>
      <c r="F705" s="467"/>
      <c r="G705" s="467"/>
      <c r="H705" s="467"/>
      <c r="I705" s="467"/>
      <c r="J705" s="467"/>
      <c r="K705" s="467"/>
      <c r="L705" s="467"/>
      <c r="M705" s="467"/>
      <c r="N705" s="98"/>
    </row>
    <row r="706" spans="1:14" ht="15.75" customHeight="1" x14ac:dyDescent="0.2">
      <c r="A706" s="99"/>
      <c r="B706" s="5">
        <f>IF(C706&lt;&gt;"",COUNTA($C$7:C706),"")</f>
        <v>467</v>
      </c>
      <c r="C706" s="6">
        <f>$Y$10</f>
        <v>50</v>
      </c>
      <c r="D706" s="475">
        <f>$R$46%*(C706+C707)+$Z$12</f>
        <v>50</v>
      </c>
      <c r="E706" s="467"/>
      <c r="F706" s="467"/>
      <c r="G706" s="467"/>
      <c r="H706" s="467"/>
      <c r="I706" s="467"/>
      <c r="J706" s="467"/>
      <c r="K706" s="467"/>
      <c r="L706" s="467"/>
      <c r="M706" s="467"/>
      <c r="N706" s="98"/>
    </row>
    <row r="707" spans="1:14" ht="15.75" customHeight="1" x14ac:dyDescent="0.2">
      <c r="A707" s="99"/>
      <c r="B707" s="5">
        <f>IF(C707&lt;&gt;"",COUNTA($C$7:C707),"")</f>
        <v>468</v>
      </c>
      <c r="C707" s="6">
        <f>$Y$12</f>
        <v>50</v>
      </c>
      <c r="D707" s="319"/>
      <c r="E707" s="319"/>
      <c r="F707" s="467"/>
      <c r="G707" s="467"/>
      <c r="H707" s="467"/>
      <c r="I707" s="467"/>
      <c r="J707" s="467"/>
      <c r="K707" s="467"/>
      <c r="L707" s="467"/>
      <c r="M707" s="467"/>
      <c r="N707" s="98"/>
    </row>
    <row r="708" spans="1:14" ht="15.75" customHeight="1" x14ac:dyDescent="0.2">
      <c r="A708" s="99"/>
      <c r="B708" s="5" t="str">
        <f>IF(C708&lt;&gt;"",COUNTA($C$7:C708),"")</f>
        <v/>
      </c>
      <c r="C708" s="9"/>
      <c r="D708" s="9"/>
      <c r="E708" s="9"/>
      <c r="F708" s="467"/>
      <c r="G708" s="467"/>
      <c r="H708" s="467"/>
      <c r="I708" s="467"/>
      <c r="J708" s="467"/>
      <c r="K708" s="467"/>
      <c r="L708" s="467"/>
      <c r="M708" s="467"/>
      <c r="N708" s="98"/>
    </row>
    <row r="709" spans="1:14" ht="15.75" customHeight="1" x14ac:dyDescent="0.2">
      <c r="A709" s="99"/>
      <c r="B709" s="5">
        <f>IF(C709&lt;&gt;"",COUNTA($C$7:C709),"")</f>
        <v>469</v>
      </c>
      <c r="C709" s="6">
        <f>$Y$10</f>
        <v>50</v>
      </c>
      <c r="D709" s="475">
        <f>$R$46%*(C709+C710)+$Z$10</f>
        <v>50</v>
      </c>
      <c r="E709" s="476">
        <f>$R$47%*(D709+D712)+$AA$12</f>
        <v>50</v>
      </c>
      <c r="F709" s="467"/>
      <c r="G709" s="467"/>
      <c r="H709" s="467"/>
      <c r="I709" s="467"/>
      <c r="J709" s="467"/>
      <c r="K709" s="467"/>
      <c r="L709" s="467"/>
      <c r="M709" s="467"/>
      <c r="N709" s="98"/>
    </row>
    <row r="710" spans="1:14" ht="15.75" customHeight="1" x14ac:dyDescent="0.2">
      <c r="A710" s="99"/>
      <c r="B710" s="5">
        <f>IF(C710&lt;&gt;"",COUNTA($C$7:C710),"")</f>
        <v>470</v>
      </c>
      <c r="C710" s="6">
        <f>$Y$12</f>
        <v>50</v>
      </c>
      <c r="D710" s="319"/>
      <c r="E710" s="467"/>
      <c r="F710" s="467"/>
      <c r="G710" s="467"/>
      <c r="H710" s="467"/>
      <c r="I710" s="467"/>
      <c r="J710" s="467"/>
      <c r="K710" s="467"/>
      <c r="L710" s="467"/>
      <c r="M710" s="467"/>
      <c r="N710" s="98"/>
    </row>
    <row r="711" spans="1:14" ht="15.75" customHeight="1" x14ac:dyDescent="0.2">
      <c r="A711" s="99"/>
      <c r="B711" s="5" t="str">
        <f>IF(C711&lt;&gt;"",COUNTA($C$7:C711),"")</f>
        <v/>
      </c>
      <c r="C711" s="9"/>
      <c r="D711" s="9"/>
      <c r="E711" s="467"/>
      <c r="F711" s="467"/>
      <c r="G711" s="467"/>
      <c r="H711" s="467"/>
      <c r="I711" s="467"/>
      <c r="J711" s="467"/>
      <c r="K711" s="467"/>
      <c r="L711" s="467"/>
      <c r="M711" s="467"/>
      <c r="N711" s="98"/>
    </row>
    <row r="712" spans="1:14" ht="15.75" customHeight="1" x14ac:dyDescent="0.2">
      <c r="A712" s="99"/>
      <c r="B712" s="5">
        <f>IF(C712&lt;&gt;"",COUNTA($C$7:C712),"")</f>
        <v>471</v>
      </c>
      <c r="C712" s="6">
        <f>$Y$10</f>
        <v>50</v>
      </c>
      <c r="D712" s="475">
        <f>$R$46%*(C712+C713)+$Z$12</f>
        <v>50</v>
      </c>
      <c r="E712" s="467"/>
      <c r="F712" s="467"/>
      <c r="G712" s="467"/>
      <c r="H712" s="467"/>
      <c r="I712" s="467"/>
      <c r="J712" s="467"/>
      <c r="K712" s="467"/>
      <c r="L712" s="467"/>
      <c r="M712" s="467"/>
      <c r="N712" s="98"/>
    </row>
    <row r="713" spans="1:14" ht="15.75" customHeight="1" x14ac:dyDescent="0.2">
      <c r="A713" s="99"/>
      <c r="B713" s="5">
        <f>IF(C713&lt;&gt;"",COUNTA($C$7:C713),"")</f>
        <v>472</v>
      </c>
      <c r="C713" s="6">
        <f>$Y$12</f>
        <v>50</v>
      </c>
      <c r="D713" s="319"/>
      <c r="E713" s="319"/>
      <c r="F713" s="319"/>
      <c r="G713" s="467"/>
      <c r="H713" s="467"/>
      <c r="I713" s="467"/>
      <c r="J713" s="467"/>
      <c r="K713" s="467"/>
      <c r="L713" s="467"/>
      <c r="M713" s="467"/>
      <c r="N713" s="98"/>
    </row>
    <row r="714" spans="1:14" ht="15.75" customHeight="1" x14ac:dyDescent="0.2">
      <c r="A714" s="99"/>
      <c r="B714" s="5" t="str">
        <f>IF(C714&lt;&gt;"",COUNTA($C$7:C714),"")</f>
        <v/>
      </c>
      <c r="C714" s="9"/>
      <c r="D714" s="9"/>
      <c r="E714" s="9"/>
      <c r="F714" s="9"/>
      <c r="G714" s="467"/>
      <c r="H714" s="467"/>
      <c r="I714" s="467"/>
      <c r="J714" s="467"/>
      <c r="K714" s="467"/>
      <c r="L714" s="467"/>
      <c r="M714" s="467"/>
      <c r="N714" s="98"/>
    </row>
    <row r="715" spans="1:14" ht="15.75" customHeight="1" x14ac:dyDescent="0.2">
      <c r="A715" s="99"/>
      <c r="B715" s="5">
        <f>IF(C715&lt;&gt;"",COUNTA($C$7:C715),"")</f>
        <v>473</v>
      </c>
      <c r="C715" s="6">
        <f>$Y$10</f>
        <v>50</v>
      </c>
      <c r="D715" s="475">
        <f>$R$46%*(C715+C716)+$Z$10</f>
        <v>50</v>
      </c>
      <c r="E715" s="476">
        <f>$R$47%*(D715+D718)+$AA$10</f>
        <v>50</v>
      </c>
      <c r="F715" s="477">
        <f>$R$48%*(E715+E721)+$AB$12</f>
        <v>50</v>
      </c>
      <c r="G715" s="467"/>
      <c r="H715" s="467"/>
      <c r="I715" s="467"/>
      <c r="J715" s="467"/>
      <c r="K715" s="467"/>
      <c r="L715" s="467"/>
      <c r="M715" s="467"/>
      <c r="N715" s="98"/>
    </row>
    <row r="716" spans="1:14" ht="15.75" customHeight="1" x14ac:dyDescent="0.2">
      <c r="A716" s="99"/>
      <c r="B716" s="5">
        <f>IF(C716&lt;&gt;"",COUNTA($C$7:C716),"")</f>
        <v>474</v>
      </c>
      <c r="C716" s="6">
        <f>$Y$12</f>
        <v>50</v>
      </c>
      <c r="D716" s="319"/>
      <c r="E716" s="467"/>
      <c r="F716" s="467"/>
      <c r="G716" s="467"/>
      <c r="H716" s="467"/>
      <c r="I716" s="467"/>
      <c r="J716" s="467"/>
      <c r="K716" s="467"/>
      <c r="L716" s="467"/>
      <c r="M716" s="467"/>
      <c r="N716" s="98"/>
    </row>
    <row r="717" spans="1:14" ht="15.75" customHeight="1" x14ac:dyDescent="0.2">
      <c r="A717" s="99"/>
      <c r="B717" s="5" t="str">
        <f>IF(C717&lt;&gt;"",COUNTA($C$7:C717),"")</f>
        <v/>
      </c>
      <c r="C717" s="9"/>
      <c r="D717" s="9"/>
      <c r="E717" s="467"/>
      <c r="F717" s="467"/>
      <c r="G717" s="467"/>
      <c r="H717" s="467"/>
      <c r="I717" s="467"/>
      <c r="J717" s="467"/>
      <c r="K717" s="467"/>
      <c r="L717" s="467"/>
      <c r="M717" s="467"/>
      <c r="N717" s="98"/>
    </row>
    <row r="718" spans="1:14" ht="15.75" customHeight="1" x14ac:dyDescent="0.2">
      <c r="A718" s="99"/>
      <c r="B718" s="5">
        <f>IF(C718&lt;&gt;"",COUNTA($C$7:C718),"")</f>
        <v>475</v>
      </c>
      <c r="C718" s="6">
        <f>$Y$10</f>
        <v>50</v>
      </c>
      <c r="D718" s="475">
        <f>$R$46%*(C718+C719)+$Z$12</f>
        <v>50</v>
      </c>
      <c r="E718" s="467"/>
      <c r="F718" s="467"/>
      <c r="G718" s="467"/>
      <c r="H718" s="467"/>
      <c r="I718" s="467"/>
      <c r="J718" s="467"/>
      <c r="K718" s="467"/>
      <c r="L718" s="467"/>
      <c r="M718" s="467"/>
      <c r="N718" s="98"/>
    </row>
    <row r="719" spans="1:14" ht="15.75" customHeight="1" x14ac:dyDescent="0.2">
      <c r="A719" s="99"/>
      <c r="B719" s="5">
        <f>IF(C719&lt;&gt;"",COUNTA($C$7:C719),"")</f>
        <v>476</v>
      </c>
      <c r="C719" s="6">
        <f>$Y$12</f>
        <v>50</v>
      </c>
      <c r="D719" s="319"/>
      <c r="E719" s="319"/>
      <c r="F719" s="467"/>
      <c r="G719" s="467"/>
      <c r="H719" s="467"/>
      <c r="I719" s="467"/>
      <c r="J719" s="467"/>
      <c r="K719" s="467"/>
      <c r="L719" s="467"/>
      <c r="M719" s="467"/>
      <c r="N719" s="98"/>
    </row>
    <row r="720" spans="1:14" ht="15.75" customHeight="1" x14ac:dyDescent="0.2">
      <c r="A720" s="99"/>
      <c r="B720" s="5" t="str">
        <f>IF(C720&lt;&gt;"",COUNTA($C$7:C720),"")</f>
        <v/>
      </c>
      <c r="C720" s="9"/>
      <c r="D720" s="9"/>
      <c r="E720" s="9"/>
      <c r="F720" s="467"/>
      <c r="G720" s="467"/>
      <c r="H720" s="467"/>
      <c r="I720" s="467"/>
      <c r="J720" s="467"/>
      <c r="K720" s="467"/>
      <c r="L720" s="467"/>
      <c r="M720" s="467"/>
      <c r="N720" s="98"/>
    </row>
    <row r="721" spans="1:14" ht="15.75" customHeight="1" x14ac:dyDescent="0.2">
      <c r="A721" s="99"/>
      <c r="B721" s="5">
        <f>IF(C721&lt;&gt;"",COUNTA($C$7:C721),"")</f>
        <v>477</v>
      </c>
      <c r="C721" s="6">
        <f>$Y$10</f>
        <v>50</v>
      </c>
      <c r="D721" s="475">
        <f>$R$46%*(C721+C722)+$Z$10</f>
        <v>50</v>
      </c>
      <c r="E721" s="476">
        <f>$R$47%*(D721+D724)+$AA$12</f>
        <v>50</v>
      </c>
      <c r="F721" s="467"/>
      <c r="G721" s="467"/>
      <c r="H721" s="467"/>
      <c r="I721" s="467"/>
      <c r="J721" s="467"/>
      <c r="K721" s="467"/>
      <c r="L721" s="467"/>
      <c r="M721" s="467"/>
      <c r="N721" s="98"/>
    </row>
    <row r="722" spans="1:14" ht="15.75" customHeight="1" x14ac:dyDescent="0.2">
      <c r="A722" s="99"/>
      <c r="B722" s="5">
        <f>IF(C722&lt;&gt;"",COUNTA($C$7:C722),"")</f>
        <v>478</v>
      </c>
      <c r="C722" s="6">
        <f>$Y$12</f>
        <v>50</v>
      </c>
      <c r="D722" s="319"/>
      <c r="E722" s="467"/>
      <c r="F722" s="467"/>
      <c r="G722" s="467"/>
      <c r="H722" s="467"/>
      <c r="I722" s="467"/>
      <c r="J722" s="467"/>
      <c r="K722" s="467"/>
      <c r="L722" s="467"/>
      <c r="M722" s="467"/>
      <c r="N722" s="98"/>
    </row>
    <row r="723" spans="1:14" ht="15.75" customHeight="1" x14ac:dyDescent="0.2">
      <c r="A723" s="99"/>
      <c r="B723" s="5" t="str">
        <f>IF(C723&lt;&gt;"",COUNTA($C$7:C723),"")</f>
        <v/>
      </c>
      <c r="C723" s="9"/>
      <c r="D723" s="9"/>
      <c r="E723" s="467"/>
      <c r="F723" s="467"/>
      <c r="G723" s="467"/>
      <c r="H723" s="467"/>
      <c r="I723" s="467"/>
      <c r="J723" s="467"/>
      <c r="K723" s="467"/>
      <c r="L723" s="467"/>
      <c r="M723" s="467"/>
      <c r="N723" s="98"/>
    </row>
    <row r="724" spans="1:14" ht="15.75" customHeight="1" x14ac:dyDescent="0.2">
      <c r="A724" s="99"/>
      <c r="B724" s="5">
        <f>IF(C724&lt;&gt;"",COUNTA($C$7:C724),"")</f>
        <v>479</v>
      </c>
      <c r="C724" s="6">
        <f>$Y$10</f>
        <v>50</v>
      </c>
      <c r="D724" s="475">
        <f>$R$46%*(C724+C725)+$Z$12</f>
        <v>50</v>
      </c>
      <c r="E724" s="467"/>
      <c r="F724" s="467"/>
      <c r="G724" s="467"/>
      <c r="H724" s="467"/>
      <c r="I724" s="467"/>
      <c r="J724" s="467"/>
      <c r="K724" s="467"/>
      <c r="L724" s="467"/>
      <c r="M724" s="467"/>
      <c r="N724" s="98"/>
    </row>
    <row r="725" spans="1:14" ht="15.75" customHeight="1" x14ac:dyDescent="0.2">
      <c r="A725" s="99"/>
      <c r="B725" s="5">
        <f>IF(C725&lt;&gt;"",COUNTA($C$7:C725),"")</f>
        <v>480</v>
      </c>
      <c r="C725" s="6">
        <f>$Y$12</f>
        <v>50</v>
      </c>
      <c r="D725" s="319"/>
      <c r="E725" s="319"/>
      <c r="F725" s="319"/>
      <c r="G725" s="319"/>
      <c r="H725" s="319"/>
      <c r="I725" s="467"/>
      <c r="J725" s="467"/>
      <c r="K725" s="467"/>
      <c r="L725" s="467"/>
      <c r="M725" s="467"/>
      <c r="N725" s="98"/>
    </row>
    <row r="726" spans="1:14" ht="15.75" customHeight="1" x14ac:dyDescent="0.2">
      <c r="A726" s="99"/>
      <c r="B726" s="5" t="str">
        <f>IF(C726&lt;&gt;"",COUNTA($C$7:C726),"")</f>
        <v/>
      </c>
      <c r="C726" s="9"/>
      <c r="D726" s="9"/>
      <c r="E726" s="9"/>
      <c r="F726" s="9"/>
      <c r="G726" s="9"/>
      <c r="H726" s="9"/>
      <c r="I726" s="467"/>
      <c r="J726" s="467"/>
      <c r="K726" s="467"/>
      <c r="L726" s="467"/>
      <c r="M726" s="467"/>
      <c r="N726" s="98"/>
    </row>
    <row r="727" spans="1:14" ht="15.75" customHeight="1" x14ac:dyDescent="0.2">
      <c r="A727" s="99"/>
      <c r="B727" s="5">
        <f>IF(C727&lt;&gt;"",COUNTA($C$7:C727),"")</f>
        <v>481</v>
      </c>
      <c r="C727" s="6">
        <f>$Y$10</f>
        <v>50</v>
      </c>
      <c r="D727" s="475">
        <f>$R$46%*(C727+C728)+$Z$10</f>
        <v>50</v>
      </c>
      <c r="E727" s="476">
        <f>$R$47%*(D727+D730)+$AA$10</f>
        <v>50</v>
      </c>
      <c r="F727" s="477">
        <f>$R$48%*(E727+E733)+$AB$10</f>
        <v>50</v>
      </c>
      <c r="G727" s="513">
        <f>$R$49%*(F727+F739)+$AC$10</f>
        <v>50</v>
      </c>
      <c r="H727" s="514">
        <f>$R$50%*(G727+G751)+$AD$12</f>
        <v>50</v>
      </c>
      <c r="I727" s="467"/>
      <c r="J727" s="467"/>
      <c r="K727" s="467"/>
      <c r="L727" s="467"/>
      <c r="M727" s="467"/>
      <c r="N727" s="98"/>
    </row>
    <row r="728" spans="1:14" ht="15.75" customHeight="1" x14ac:dyDescent="0.2">
      <c r="A728" s="99"/>
      <c r="B728" s="5">
        <f>IF(C728&lt;&gt;"",COUNTA($C$7:C728),"")</f>
        <v>482</v>
      </c>
      <c r="C728" s="6">
        <f>$Y$12</f>
        <v>50</v>
      </c>
      <c r="D728" s="319"/>
      <c r="E728" s="467"/>
      <c r="F728" s="467"/>
      <c r="G728" s="467"/>
      <c r="H728" s="467"/>
      <c r="I728" s="467"/>
      <c r="J728" s="467"/>
      <c r="K728" s="467"/>
      <c r="L728" s="467"/>
      <c r="M728" s="467"/>
      <c r="N728" s="98"/>
    </row>
    <row r="729" spans="1:14" ht="15.75" customHeight="1" x14ac:dyDescent="0.2">
      <c r="A729" s="99"/>
      <c r="B729" s="5" t="str">
        <f>IF(C729&lt;&gt;"",COUNTA($C$7:C729),"")</f>
        <v/>
      </c>
      <c r="C729" s="9"/>
      <c r="D729" s="9"/>
      <c r="E729" s="467"/>
      <c r="F729" s="467"/>
      <c r="G729" s="467"/>
      <c r="H729" s="467"/>
      <c r="I729" s="467"/>
      <c r="J729" s="467"/>
      <c r="K729" s="467"/>
      <c r="L729" s="467"/>
      <c r="M729" s="467"/>
      <c r="N729" s="98"/>
    </row>
    <row r="730" spans="1:14" ht="15.75" customHeight="1" x14ac:dyDescent="0.2">
      <c r="A730" s="99"/>
      <c r="B730" s="5">
        <f>IF(C730&lt;&gt;"",COUNTA($C$7:C730),"")</f>
        <v>483</v>
      </c>
      <c r="C730" s="6">
        <f>$Y$10</f>
        <v>50</v>
      </c>
      <c r="D730" s="475">
        <f>$R$46%*(C730+C731)+$Z$12</f>
        <v>50</v>
      </c>
      <c r="E730" s="467"/>
      <c r="F730" s="467"/>
      <c r="G730" s="467"/>
      <c r="H730" s="467"/>
      <c r="I730" s="467"/>
      <c r="J730" s="467"/>
      <c r="K730" s="467"/>
      <c r="L730" s="467"/>
      <c r="M730" s="467"/>
      <c r="N730" s="98"/>
    </row>
    <row r="731" spans="1:14" ht="15.75" customHeight="1" x14ac:dyDescent="0.2">
      <c r="A731" s="99"/>
      <c r="B731" s="5">
        <f>IF(C731&lt;&gt;"",COUNTA($C$7:C731),"")</f>
        <v>484</v>
      </c>
      <c r="C731" s="6">
        <f>$Y$12</f>
        <v>50</v>
      </c>
      <c r="D731" s="319"/>
      <c r="E731" s="319"/>
      <c r="F731" s="467"/>
      <c r="G731" s="467"/>
      <c r="H731" s="467"/>
      <c r="I731" s="467"/>
      <c r="J731" s="467"/>
      <c r="K731" s="467"/>
      <c r="L731" s="467"/>
      <c r="M731" s="467"/>
      <c r="N731" s="98"/>
    </row>
    <row r="732" spans="1:14" ht="15.75" customHeight="1" x14ac:dyDescent="0.2">
      <c r="A732" s="99"/>
      <c r="B732" s="5" t="str">
        <f>IF(C732&lt;&gt;"",COUNTA($C$7:C732),"")</f>
        <v/>
      </c>
      <c r="C732" s="9"/>
      <c r="D732" s="9"/>
      <c r="E732" s="9"/>
      <c r="F732" s="467"/>
      <c r="G732" s="467"/>
      <c r="H732" s="467"/>
      <c r="I732" s="467"/>
      <c r="J732" s="467"/>
      <c r="K732" s="467"/>
      <c r="L732" s="467"/>
      <c r="M732" s="467"/>
      <c r="N732" s="98"/>
    </row>
    <row r="733" spans="1:14" ht="15.75" customHeight="1" x14ac:dyDescent="0.2">
      <c r="A733" s="99"/>
      <c r="B733" s="5">
        <f>IF(C733&lt;&gt;"",COUNTA($C$7:C733),"")</f>
        <v>485</v>
      </c>
      <c r="C733" s="6">
        <f>$Y$10</f>
        <v>50</v>
      </c>
      <c r="D733" s="475">
        <f>$R$46%*(C733+C734)+$Z$10</f>
        <v>50</v>
      </c>
      <c r="E733" s="476">
        <f>$R$47%*(D733+D736)+$AA$12</f>
        <v>50</v>
      </c>
      <c r="F733" s="467"/>
      <c r="G733" s="467"/>
      <c r="H733" s="467"/>
      <c r="I733" s="467"/>
      <c r="J733" s="467"/>
      <c r="K733" s="467"/>
      <c r="L733" s="467"/>
      <c r="M733" s="467"/>
      <c r="N733" s="98"/>
    </row>
    <row r="734" spans="1:14" ht="15.75" customHeight="1" x14ac:dyDescent="0.2">
      <c r="A734" s="99"/>
      <c r="B734" s="5">
        <f>IF(C734&lt;&gt;"",COUNTA($C$7:C734),"")</f>
        <v>486</v>
      </c>
      <c r="C734" s="6">
        <f>$Y$12</f>
        <v>50</v>
      </c>
      <c r="D734" s="319"/>
      <c r="E734" s="467"/>
      <c r="F734" s="467"/>
      <c r="G734" s="467"/>
      <c r="H734" s="467"/>
      <c r="I734" s="467"/>
      <c r="J734" s="467"/>
      <c r="K734" s="467"/>
      <c r="L734" s="467"/>
      <c r="M734" s="467"/>
      <c r="N734" s="98"/>
    </row>
    <row r="735" spans="1:14" ht="15.75" customHeight="1" x14ac:dyDescent="0.2">
      <c r="A735" s="99"/>
      <c r="B735" s="5" t="str">
        <f>IF(C735&lt;&gt;"",COUNTA($C$7:C735),"")</f>
        <v/>
      </c>
      <c r="C735" s="9"/>
      <c r="D735" s="9"/>
      <c r="E735" s="467"/>
      <c r="F735" s="467"/>
      <c r="G735" s="467"/>
      <c r="H735" s="467"/>
      <c r="I735" s="467"/>
      <c r="J735" s="467"/>
      <c r="K735" s="467"/>
      <c r="L735" s="467"/>
      <c r="M735" s="467"/>
      <c r="N735" s="98"/>
    </row>
    <row r="736" spans="1:14" ht="15.75" customHeight="1" x14ac:dyDescent="0.2">
      <c r="A736" s="99"/>
      <c r="B736" s="5">
        <f>IF(C736&lt;&gt;"",COUNTA($C$7:C736),"")</f>
        <v>487</v>
      </c>
      <c r="C736" s="6">
        <f>$Y$10</f>
        <v>50</v>
      </c>
      <c r="D736" s="475">
        <f>$R$46%*(C736+C737)+$Z$12</f>
        <v>50</v>
      </c>
      <c r="E736" s="467"/>
      <c r="F736" s="467"/>
      <c r="G736" s="467"/>
      <c r="H736" s="467"/>
      <c r="I736" s="467"/>
      <c r="J736" s="467"/>
      <c r="K736" s="467"/>
      <c r="L736" s="467"/>
      <c r="M736" s="467"/>
      <c r="N736" s="98"/>
    </row>
    <row r="737" spans="1:14" ht="15.75" customHeight="1" x14ac:dyDescent="0.2">
      <c r="A737" s="99"/>
      <c r="B737" s="5">
        <f>IF(C737&lt;&gt;"",COUNTA($C$7:C737),"")</f>
        <v>488</v>
      </c>
      <c r="C737" s="6">
        <f>$Y$12</f>
        <v>50</v>
      </c>
      <c r="D737" s="319"/>
      <c r="E737" s="319"/>
      <c r="F737" s="319"/>
      <c r="G737" s="467"/>
      <c r="H737" s="467"/>
      <c r="I737" s="467"/>
      <c r="J737" s="467"/>
      <c r="K737" s="467"/>
      <c r="L737" s="467"/>
      <c r="M737" s="467"/>
      <c r="N737" s="98"/>
    </row>
    <row r="738" spans="1:14" ht="15.75" customHeight="1" x14ac:dyDescent="0.2">
      <c r="A738" s="99"/>
      <c r="B738" s="5" t="str">
        <f>IF(C738&lt;&gt;"",COUNTA($C$7:C738),"")</f>
        <v/>
      </c>
      <c r="C738" s="9"/>
      <c r="D738" s="9"/>
      <c r="E738" s="9"/>
      <c r="F738" s="9"/>
      <c r="G738" s="467"/>
      <c r="H738" s="467"/>
      <c r="I738" s="467"/>
      <c r="J738" s="467"/>
      <c r="K738" s="467"/>
      <c r="L738" s="467"/>
      <c r="M738" s="467"/>
      <c r="N738" s="98"/>
    </row>
    <row r="739" spans="1:14" ht="15.75" customHeight="1" x14ac:dyDescent="0.2">
      <c r="A739" s="99"/>
      <c r="B739" s="5">
        <f>IF(C739&lt;&gt;"",COUNTA($C$7:C739),"")</f>
        <v>489</v>
      </c>
      <c r="C739" s="6">
        <f>$Y$10</f>
        <v>50</v>
      </c>
      <c r="D739" s="475">
        <f>$R$46%*(C739+C740)+$Z$10</f>
        <v>50</v>
      </c>
      <c r="E739" s="476">
        <f>$R$47%*(D739+D742)+$AA$10</f>
        <v>50</v>
      </c>
      <c r="F739" s="477">
        <f>$R$48%*(E739+E745)+$AB$12</f>
        <v>50</v>
      </c>
      <c r="G739" s="467"/>
      <c r="H739" s="467"/>
      <c r="I739" s="467"/>
      <c r="J739" s="467"/>
      <c r="K739" s="467"/>
      <c r="L739" s="467"/>
      <c r="M739" s="467"/>
      <c r="N739" s="98"/>
    </row>
    <row r="740" spans="1:14" ht="15.75" customHeight="1" x14ac:dyDescent="0.2">
      <c r="A740" s="99"/>
      <c r="B740" s="5">
        <f>IF(C740&lt;&gt;"",COUNTA($C$7:C740),"")</f>
        <v>490</v>
      </c>
      <c r="C740" s="6">
        <f>$Y$12</f>
        <v>50</v>
      </c>
      <c r="D740" s="319"/>
      <c r="E740" s="467"/>
      <c r="F740" s="467"/>
      <c r="G740" s="467"/>
      <c r="H740" s="467"/>
      <c r="I740" s="467"/>
      <c r="J740" s="467"/>
      <c r="K740" s="467"/>
      <c r="L740" s="467"/>
      <c r="M740" s="467"/>
      <c r="N740" s="98"/>
    </row>
    <row r="741" spans="1:14" ht="15.75" customHeight="1" x14ac:dyDescent="0.2">
      <c r="A741" s="99"/>
      <c r="B741" s="5" t="str">
        <f>IF(C741&lt;&gt;"",COUNTA($C$7:C741),"")</f>
        <v/>
      </c>
      <c r="C741" s="9"/>
      <c r="D741" s="9"/>
      <c r="E741" s="467"/>
      <c r="F741" s="467"/>
      <c r="G741" s="467"/>
      <c r="H741" s="467"/>
      <c r="I741" s="467"/>
      <c r="J741" s="467"/>
      <c r="K741" s="467"/>
      <c r="L741" s="467"/>
      <c r="M741" s="467"/>
      <c r="N741" s="98"/>
    </row>
    <row r="742" spans="1:14" ht="15.75" customHeight="1" x14ac:dyDescent="0.2">
      <c r="A742" s="99"/>
      <c r="B742" s="5">
        <f>IF(C742&lt;&gt;"",COUNTA($C$7:C742),"")</f>
        <v>491</v>
      </c>
      <c r="C742" s="6">
        <f>$Y$10</f>
        <v>50</v>
      </c>
      <c r="D742" s="475">
        <f>$R$46%*(C742+C743)+$Z$12</f>
        <v>50</v>
      </c>
      <c r="E742" s="467"/>
      <c r="F742" s="467"/>
      <c r="G742" s="467"/>
      <c r="H742" s="467"/>
      <c r="I742" s="467"/>
      <c r="J742" s="467"/>
      <c r="K742" s="467"/>
      <c r="L742" s="467"/>
      <c r="M742" s="467"/>
      <c r="N742" s="98"/>
    </row>
    <row r="743" spans="1:14" ht="15.75" customHeight="1" x14ac:dyDescent="0.2">
      <c r="A743" s="99"/>
      <c r="B743" s="5">
        <f>IF(C743&lt;&gt;"",COUNTA($C$7:C743),"")</f>
        <v>492</v>
      </c>
      <c r="C743" s="6">
        <f>$Y$12</f>
        <v>50</v>
      </c>
      <c r="D743" s="319"/>
      <c r="E743" s="319"/>
      <c r="F743" s="467"/>
      <c r="G743" s="467"/>
      <c r="H743" s="467"/>
      <c r="I743" s="467"/>
      <c r="J743" s="467"/>
      <c r="K743" s="467"/>
      <c r="L743" s="467"/>
      <c r="M743" s="467"/>
      <c r="N743" s="98"/>
    </row>
    <row r="744" spans="1:14" ht="15.75" customHeight="1" x14ac:dyDescent="0.2">
      <c r="A744" s="99"/>
      <c r="B744" s="5" t="str">
        <f>IF(C744&lt;&gt;"",COUNTA($C$7:C744),"")</f>
        <v/>
      </c>
      <c r="C744" s="9"/>
      <c r="D744" s="9"/>
      <c r="E744" s="9"/>
      <c r="F744" s="467"/>
      <c r="G744" s="467"/>
      <c r="H744" s="467"/>
      <c r="I744" s="467"/>
      <c r="J744" s="467"/>
      <c r="K744" s="467"/>
      <c r="L744" s="467"/>
      <c r="M744" s="467"/>
      <c r="N744" s="98"/>
    </row>
    <row r="745" spans="1:14" ht="15.75" customHeight="1" x14ac:dyDescent="0.2">
      <c r="A745" s="99"/>
      <c r="B745" s="5">
        <f>IF(C745&lt;&gt;"",COUNTA($C$7:C745),"")</f>
        <v>493</v>
      </c>
      <c r="C745" s="6">
        <f>$Y$10</f>
        <v>50</v>
      </c>
      <c r="D745" s="475">
        <f>$R$46%*(C745+C746)+$Z$10</f>
        <v>50</v>
      </c>
      <c r="E745" s="476">
        <f>$R$47%*(D745+D748)+$AA$12</f>
        <v>50</v>
      </c>
      <c r="F745" s="467"/>
      <c r="G745" s="467"/>
      <c r="H745" s="467"/>
      <c r="I745" s="467"/>
      <c r="J745" s="467"/>
      <c r="K745" s="467"/>
      <c r="L745" s="467"/>
      <c r="M745" s="467"/>
      <c r="N745" s="98"/>
    </row>
    <row r="746" spans="1:14" ht="15.75" customHeight="1" x14ac:dyDescent="0.2">
      <c r="A746" s="99"/>
      <c r="B746" s="5">
        <f>IF(C746&lt;&gt;"",COUNTA($C$7:C746),"")</f>
        <v>494</v>
      </c>
      <c r="C746" s="6">
        <f>$Y$12</f>
        <v>50</v>
      </c>
      <c r="D746" s="319"/>
      <c r="E746" s="467"/>
      <c r="F746" s="467"/>
      <c r="G746" s="467"/>
      <c r="H746" s="467"/>
      <c r="I746" s="467"/>
      <c r="J746" s="467"/>
      <c r="K746" s="467"/>
      <c r="L746" s="467"/>
      <c r="M746" s="467"/>
      <c r="N746" s="98"/>
    </row>
    <row r="747" spans="1:14" ht="15.75" customHeight="1" x14ac:dyDescent="0.2">
      <c r="A747" s="99"/>
      <c r="B747" s="5" t="str">
        <f>IF(C747&lt;&gt;"",COUNTA($C$7:C747),"")</f>
        <v/>
      </c>
      <c r="C747" s="9"/>
      <c r="D747" s="9"/>
      <c r="E747" s="467"/>
      <c r="F747" s="467"/>
      <c r="G747" s="467"/>
      <c r="H747" s="467"/>
      <c r="I747" s="467"/>
      <c r="J747" s="467"/>
      <c r="K747" s="467"/>
      <c r="L747" s="467"/>
      <c r="M747" s="467"/>
      <c r="N747" s="98"/>
    </row>
    <row r="748" spans="1:14" ht="15.75" customHeight="1" x14ac:dyDescent="0.2">
      <c r="A748" s="99"/>
      <c r="B748" s="5">
        <f>IF(C748&lt;&gt;"",COUNTA($C$7:C748),"")</f>
        <v>495</v>
      </c>
      <c r="C748" s="6">
        <f>$Y$10</f>
        <v>50</v>
      </c>
      <c r="D748" s="475">
        <f>$R$46%*(C748+C749)+$Z$12</f>
        <v>50</v>
      </c>
      <c r="E748" s="467"/>
      <c r="F748" s="467"/>
      <c r="G748" s="467"/>
      <c r="H748" s="467"/>
      <c r="I748" s="467"/>
      <c r="J748" s="467"/>
      <c r="K748" s="467"/>
      <c r="L748" s="467"/>
      <c r="M748" s="467"/>
      <c r="N748" s="98"/>
    </row>
    <row r="749" spans="1:14" ht="15.75" customHeight="1" x14ac:dyDescent="0.2">
      <c r="A749" s="99"/>
      <c r="B749" s="5">
        <f>IF(C749&lt;&gt;"",COUNTA($C$7:C749),"")</f>
        <v>496</v>
      </c>
      <c r="C749" s="6">
        <f>$Y$12</f>
        <v>50</v>
      </c>
      <c r="D749" s="319"/>
      <c r="E749" s="319"/>
      <c r="F749" s="319"/>
      <c r="G749" s="319"/>
      <c r="H749" s="467"/>
      <c r="I749" s="467"/>
      <c r="J749" s="467"/>
      <c r="K749" s="467"/>
      <c r="L749" s="467"/>
      <c r="M749" s="467"/>
      <c r="N749" s="98"/>
    </row>
    <row r="750" spans="1:14" ht="15.75" customHeight="1" x14ac:dyDescent="0.2">
      <c r="A750" s="99"/>
      <c r="B750" s="5" t="str">
        <f>IF(C750&lt;&gt;"",COUNTA($C$7:C750),"")</f>
        <v/>
      </c>
      <c r="C750" s="9"/>
      <c r="D750" s="9"/>
      <c r="E750" s="9"/>
      <c r="F750" s="9"/>
      <c r="G750" s="9"/>
      <c r="H750" s="467"/>
      <c r="I750" s="467"/>
      <c r="J750" s="467"/>
      <c r="K750" s="467"/>
      <c r="L750" s="467"/>
      <c r="M750" s="467"/>
      <c r="N750" s="98"/>
    </row>
    <row r="751" spans="1:14" ht="15.75" customHeight="1" x14ac:dyDescent="0.2">
      <c r="A751" s="99"/>
      <c r="B751" s="5">
        <f>IF(C751&lt;&gt;"",COUNTA($C$7:C751),"")</f>
        <v>497</v>
      </c>
      <c r="C751" s="6">
        <f>$Y$10</f>
        <v>50</v>
      </c>
      <c r="D751" s="475">
        <f>$R$46%*(C751+C752)+$Z$10</f>
        <v>50</v>
      </c>
      <c r="E751" s="476">
        <f>$R$47%*(D751+D754)+$AA$10</f>
        <v>50</v>
      </c>
      <c r="F751" s="477">
        <f>$R$48%*(E751+E757)+$AB$10</f>
        <v>50</v>
      </c>
      <c r="G751" s="513">
        <f>$R$49%*(F751+F763)+$AC$12</f>
        <v>50</v>
      </c>
      <c r="H751" s="467"/>
      <c r="I751" s="467"/>
      <c r="J751" s="467"/>
      <c r="K751" s="467"/>
      <c r="L751" s="467"/>
      <c r="M751" s="467"/>
      <c r="N751" s="98"/>
    </row>
    <row r="752" spans="1:14" ht="15.75" customHeight="1" x14ac:dyDescent="0.2">
      <c r="A752" s="99"/>
      <c r="B752" s="5">
        <f>IF(C752&lt;&gt;"",COUNTA($C$7:C752),"")</f>
        <v>498</v>
      </c>
      <c r="C752" s="6">
        <f>$Y$12</f>
        <v>50</v>
      </c>
      <c r="D752" s="319"/>
      <c r="E752" s="467"/>
      <c r="F752" s="467"/>
      <c r="G752" s="467"/>
      <c r="H752" s="467"/>
      <c r="I752" s="467"/>
      <c r="J752" s="467"/>
      <c r="K752" s="467"/>
      <c r="L752" s="467"/>
      <c r="M752" s="467"/>
      <c r="N752" s="98"/>
    </row>
    <row r="753" spans="1:14" ht="15.75" customHeight="1" x14ac:dyDescent="0.2">
      <c r="A753" s="99"/>
      <c r="B753" s="5" t="str">
        <f>IF(C753&lt;&gt;"",COUNTA($C$7:C753),"")</f>
        <v/>
      </c>
      <c r="C753" s="9"/>
      <c r="D753" s="9"/>
      <c r="E753" s="467"/>
      <c r="F753" s="467"/>
      <c r="G753" s="467"/>
      <c r="H753" s="467"/>
      <c r="I753" s="467"/>
      <c r="J753" s="467"/>
      <c r="K753" s="467"/>
      <c r="L753" s="467"/>
      <c r="M753" s="467"/>
      <c r="N753" s="98"/>
    </row>
    <row r="754" spans="1:14" ht="15.75" customHeight="1" x14ac:dyDescent="0.2">
      <c r="A754" s="99"/>
      <c r="B754" s="5">
        <f>IF(C754&lt;&gt;"",COUNTA($C$7:C754),"")</f>
        <v>499</v>
      </c>
      <c r="C754" s="6">
        <f>$Y$10</f>
        <v>50</v>
      </c>
      <c r="D754" s="475">
        <f>$R$46%*(C754+C755)+$Z$12</f>
        <v>50</v>
      </c>
      <c r="E754" s="467"/>
      <c r="F754" s="467"/>
      <c r="G754" s="467"/>
      <c r="H754" s="467"/>
      <c r="I754" s="467"/>
      <c r="J754" s="467"/>
      <c r="K754" s="467"/>
      <c r="L754" s="467"/>
      <c r="M754" s="467"/>
      <c r="N754" s="98"/>
    </row>
    <row r="755" spans="1:14" ht="15.75" customHeight="1" x14ac:dyDescent="0.2">
      <c r="A755" s="99"/>
      <c r="B755" s="5">
        <f>IF(C755&lt;&gt;"",COUNTA($C$7:C755),"")</f>
        <v>500</v>
      </c>
      <c r="C755" s="6">
        <f>$Y$12</f>
        <v>50</v>
      </c>
      <c r="D755" s="319"/>
      <c r="E755" s="319"/>
      <c r="F755" s="467"/>
      <c r="G755" s="467"/>
      <c r="H755" s="467"/>
      <c r="I755" s="467"/>
      <c r="J755" s="467"/>
      <c r="K755" s="467"/>
      <c r="L755" s="467"/>
      <c r="M755" s="467"/>
      <c r="N755" s="98"/>
    </row>
    <row r="756" spans="1:14" ht="15.75" customHeight="1" x14ac:dyDescent="0.2">
      <c r="A756" s="99"/>
      <c r="B756" s="5" t="str">
        <f>IF(C756&lt;&gt;"",COUNTA($C$7:C756),"")</f>
        <v/>
      </c>
      <c r="C756" s="9"/>
      <c r="D756" s="9"/>
      <c r="E756" s="9"/>
      <c r="F756" s="467"/>
      <c r="G756" s="467"/>
      <c r="H756" s="467"/>
      <c r="I756" s="467"/>
      <c r="J756" s="467"/>
      <c r="K756" s="467"/>
      <c r="L756" s="467"/>
      <c r="M756" s="467"/>
      <c r="N756" s="98"/>
    </row>
    <row r="757" spans="1:14" ht="15.75" customHeight="1" x14ac:dyDescent="0.2">
      <c r="A757" s="99"/>
      <c r="B757" s="5">
        <f>IF(C757&lt;&gt;"",COUNTA($C$7:C757),"")</f>
        <v>501</v>
      </c>
      <c r="C757" s="6">
        <f>$Y$10</f>
        <v>50</v>
      </c>
      <c r="D757" s="475">
        <f>$R$46%*(C757+C758)+$Z$10</f>
        <v>50</v>
      </c>
      <c r="E757" s="476">
        <f>$R$47%*(D757+D760)+$AA$12</f>
        <v>50</v>
      </c>
      <c r="F757" s="467"/>
      <c r="G757" s="467"/>
      <c r="H757" s="467"/>
      <c r="I757" s="467"/>
      <c r="J757" s="467"/>
      <c r="K757" s="467"/>
      <c r="L757" s="467"/>
      <c r="M757" s="467"/>
      <c r="N757" s="98"/>
    </row>
    <row r="758" spans="1:14" ht="15.75" customHeight="1" x14ac:dyDescent="0.2">
      <c r="A758" s="99"/>
      <c r="B758" s="5">
        <f>IF(C758&lt;&gt;"",COUNTA($C$7:C758),"")</f>
        <v>502</v>
      </c>
      <c r="C758" s="6">
        <f>$Y$12</f>
        <v>50</v>
      </c>
      <c r="D758" s="319"/>
      <c r="E758" s="467"/>
      <c r="F758" s="467"/>
      <c r="G758" s="467"/>
      <c r="H758" s="467"/>
      <c r="I758" s="467"/>
      <c r="J758" s="467"/>
      <c r="K758" s="467"/>
      <c r="L758" s="467"/>
      <c r="M758" s="467"/>
      <c r="N758" s="98"/>
    </row>
    <row r="759" spans="1:14" ht="15.75" customHeight="1" x14ac:dyDescent="0.2">
      <c r="A759" s="99"/>
      <c r="B759" s="5" t="str">
        <f>IF(C759&lt;&gt;"",COUNTA($C$7:C759),"")</f>
        <v/>
      </c>
      <c r="C759" s="9"/>
      <c r="D759" s="9"/>
      <c r="E759" s="467"/>
      <c r="F759" s="467"/>
      <c r="G759" s="467"/>
      <c r="H759" s="467"/>
      <c r="I759" s="467"/>
      <c r="J759" s="467"/>
      <c r="K759" s="467"/>
      <c r="L759" s="467"/>
      <c r="M759" s="467"/>
      <c r="N759" s="98"/>
    </row>
    <row r="760" spans="1:14" ht="15.75" customHeight="1" x14ac:dyDescent="0.2">
      <c r="A760" s="99"/>
      <c r="B760" s="5">
        <f>IF(C760&lt;&gt;"",COUNTA($C$7:C760),"")</f>
        <v>503</v>
      </c>
      <c r="C760" s="6">
        <f>$Y$10</f>
        <v>50</v>
      </c>
      <c r="D760" s="475">
        <f>$R$46%*(C760+C761)+$Z$12</f>
        <v>50</v>
      </c>
      <c r="E760" s="467"/>
      <c r="F760" s="467"/>
      <c r="G760" s="467"/>
      <c r="H760" s="467"/>
      <c r="I760" s="467"/>
      <c r="J760" s="467"/>
      <c r="K760" s="467"/>
      <c r="L760" s="467"/>
      <c r="M760" s="467"/>
      <c r="N760" s="98"/>
    </row>
    <row r="761" spans="1:14" ht="15.75" customHeight="1" x14ac:dyDescent="0.2">
      <c r="A761" s="99"/>
      <c r="B761" s="5">
        <f>IF(C761&lt;&gt;"",COUNTA($C$7:C761),"")</f>
        <v>504</v>
      </c>
      <c r="C761" s="6">
        <f>$Y$12</f>
        <v>50</v>
      </c>
      <c r="D761" s="319"/>
      <c r="E761" s="319"/>
      <c r="F761" s="319"/>
      <c r="G761" s="467"/>
      <c r="H761" s="467"/>
      <c r="I761" s="467"/>
      <c r="J761" s="467"/>
      <c r="K761" s="467"/>
      <c r="L761" s="467"/>
      <c r="M761" s="467"/>
      <c r="N761" s="98"/>
    </row>
    <row r="762" spans="1:14" ht="15.75" customHeight="1" x14ac:dyDescent="0.2">
      <c r="A762" s="99"/>
      <c r="B762" s="5" t="str">
        <f>IF(C762&lt;&gt;"",COUNTA($C$7:C762),"")</f>
        <v/>
      </c>
      <c r="C762" s="9"/>
      <c r="D762" s="9"/>
      <c r="E762" s="9"/>
      <c r="F762" s="9"/>
      <c r="G762" s="467"/>
      <c r="H762" s="467"/>
      <c r="I762" s="467"/>
      <c r="J762" s="467"/>
      <c r="K762" s="467"/>
      <c r="L762" s="467"/>
      <c r="M762" s="467"/>
      <c r="N762" s="98"/>
    </row>
    <row r="763" spans="1:14" ht="15.75" customHeight="1" x14ac:dyDescent="0.2">
      <c r="A763" s="99"/>
      <c r="B763" s="5">
        <f>IF(C763&lt;&gt;"",COUNTA($C$7:C763),"")</f>
        <v>505</v>
      </c>
      <c r="C763" s="6">
        <f>$Y$10</f>
        <v>50</v>
      </c>
      <c r="D763" s="475">
        <f>$R$46%*(C763+C764)+$Z$10</f>
        <v>50</v>
      </c>
      <c r="E763" s="476">
        <f>$R$47%*(D763+D766)+$AA$10</f>
        <v>50</v>
      </c>
      <c r="F763" s="477">
        <f>$R$48%*(E763+E769)+$AB$12</f>
        <v>50</v>
      </c>
      <c r="G763" s="467"/>
      <c r="H763" s="467"/>
      <c r="I763" s="467"/>
      <c r="J763" s="467"/>
      <c r="K763" s="467"/>
      <c r="L763" s="467"/>
      <c r="M763" s="467"/>
      <c r="N763" s="98"/>
    </row>
    <row r="764" spans="1:14" ht="15.75" customHeight="1" x14ac:dyDescent="0.2">
      <c r="A764" s="99"/>
      <c r="B764" s="5">
        <f>IF(C764&lt;&gt;"",COUNTA($C$7:C764),"")</f>
        <v>506</v>
      </c>
      <c r="C764" s="6">
        <f>$Y$12</f>
        <v>50</v>
      </c>
      <c r="D764" s="319"/>
      <c r="E764" s="467"/>
      <c r="F764" s="467"/>
      <c r="G764" s="467"/>
      <c r="H764" s="467"/>
      <c r="I764" s="467"/>
      <c r="J764" s="467"/>
      <c r="K764" s="467"/>
      <c r="L764" s="467"/>
      <c r="M764" s="467"/>
      <c r="N764" s="98"/>
    </row>
    <row r="765" spans="1:14" ht="15.75" customHeight="1" x14ac:dyDescent="0.2">
      <c r="A765" s="99"/>
      <c r="B765" s="5" t="str">
        <f>IF(C765&lt;&gt;"",COUNTA($C$7:C765),"")</f>
        <v/>
      </c>
      <c r="C765" s="9"/>
      <c r="D765" s="9"/>
      <c r="E765" s="467"/>
      <c r="F765" s="467"/>
      <c r="G765" s="467"/>
      <c r="H765" s="467"/>
      <c r="I765" s="467"/>
      <c r="J765" s="467"/>
      <c r="K765" s="467"/>
      <c r="L765" s="467"/>
      <c r="M765" s="467"/>
      <c r="N765" s="98"/>
    </row>
    <row r="766" spans="1:14" ht="15.75" customHeight="1" x14ac:dyDescent="0.2">
      <c r="A766" s="99"/>
      <c r="B766" s="5">
        <f>IF(C766&lt;&gt;"",COUNTA($C$7:C766),"")</f>
        <v>507</v>
      </c>
      <c r="C766" s="6">
        <f>$Y$10</f>
        <v>50</v>
      </c>
      <c r="D766" s="475">
        <f>$R$46%*(C766+C767)+$Z$12</f>
        <v>50</v>
      </c>
      <c r="E766" s="467"/>
      <c r="F766" s="467"/>
      <c r="G766" s="467"/>
      <c r="H766" s="467"/>
      <c r="I766" s="467"/>
      <c r="J766" s="467"/>
      <c r="K766" s="467"/>
      <c r="L766" s="467"/>
      <c r="M766" s="467"/>
      <c r="N766" s="98"/>
    </row>
    <row r="767" spans="1:14" ht="15.75" customHeight="1" x14ac:dyDescent="0.2">
      <c r="A767" s="99"/>
      <c r="B767" s="5">
        <f>IF(C767&lt;&gt;"",COUNTA($C$7:C767),"")</f>
        <v>508</v>
      </c>
      <c r="C767" s="6">
        <f>$Y$12</f>
        <v>50</v>
      </c>
      <c r="D767" s="319"/>
      <c r="E767" s="319"/>
      <c r="F767" s="467"/>
      <c r="G767" s="467"/>
      <c r="H767" s="467"/>
      <c r="I767" s="467"/>
      <c r="J767" s="467"/>
      <c r="K767" s="467"/>
      <c r="L767" s="467"/>
      <c r="M767" s="467"/>
      <c r="N767" s="98"/>
    </row>
    <row r="768" spans="1:14" ht="15.75" customHeight="1" x14ac:dyDescent="0.2">
      <c r="A768" s="99"/>
      <c r="B768" s="5" t="str">
        <f>IF(C768&lt;&gt;"",COUNTA($C$7:C768),"")</f>
        <v/>
      </c>
      <c r="C768" s="9"/>
      <c r="D768" s="9"/>
      <c r="E768" s="9"/>
      <c r="F768" s="467"/>
      <c r="G768" s="467"/>
      <c r="H768" s="467"/>
      <c r="I768" s="467"/>
      <c r="J768" s="467"/>
      <c r="K768" s="467"/>
      <c r="L768" s="467"/>
      <c r="M768" s="467"/>
      <c r="N768" s="98"/>
    </row>
    <row r="769" spans="1:14" ht="15.75" customHeight="1" x14ac:dyDescent="0.2">
      <c r="A769" s="99"/>
      <c r="B769" s="5">
        <f>IF(C769&lt;&gt;"",COUNTA($C$7:C769),"")</f>
        <v>509</v>
      </c>
      <c r="C769" s="6">
        <f>$Y$10</f>
        <v>50</v>
      </c>
      <c r="D769" s="475">
        <f>$R$46%*(C769+C770)+$Z$10</f>
        <v>50</v>
      </c>
      <c r="E769" s="476">
        <f>$R$47%*(D769+D772)+$AA$12</f>
        <v>50</v>
      </c>
      <c r="F769" s="467"/>
      <c r="G769" s="467"/>
      <c r="H769" s="467"/>
      <c r="I769" s="467"/>
      <c r="J769" s="467"/>
      <c r="K769" s="467"/>
      <c r="L769" s="467"/>
      <c r="M769" s="467"/>
      <c r="N769" s="98"/>
    </row>
    <row r="770" spans="1:14" ht="15.75" customHeight="1" x14ac:dyDescent="0.2">
      <c r="A770" s="99"/>
      <c r="B770" s="5">
        <f>IF(C770&lt;&gt;"",COUNTA($C$7:C770),"")</f>
        <v>510</v>
      </c>
      <c r="C770" s="6">
        <f>$Y$12</f>
        <v>50</v>
      </c>
      <c r="D770" s="319"/>
      <c r="E770" s="467"/>
      <c r="F770" s="467"/>
      <c r="G770" s="467"/>
      <c r="H770" s="467"/>
      <c r="I770" s="467"/>
      <c r="J770" s="467"/>
      <c r="K770" s="467"/>
      <c r="L770" s="467"/>
      <c r="M770" s="467"/>
      <c r="N770" s="98"/>
    </row>
    <row r="771" spans="1:14" ht="15.75" customHeight="1" x14ac:dyDescent="0.2">
      <c r="A771" s="99"/>
      <c r="B771" s="5" t="str">
        <f>IF(C771&lt;&gt;"",COUNTA($C$7:C771),"")</f>
        <v/>
      </c>
      <c r="C771" s="9"/>
      <c r="D771" s="9"/>
      <c r="E771" s="467"/>
      <c r="F771" s="467"/>
      <c r="G771" s="467"/>
      <c r="H771" s="467"/>
      <c r="I771" s="467"/>
      <c r="J771" s="467"/>
      <c r="K771" s="467"/>
      <c r="L771" s="467"/>
      <c r="M771" s="467"/>
      <c r="N771" s="98"/>
    </row>
    <row r="772" spans="1:14" ht="15.75" customHeight="1" x14ac:dyDescent="0.2">
      <c r="A772" s="99"/>
      <c r="B772" s="5">
        <f>IF(C772&lt;&gt;"",COUNTA($C$7:C772),"")</f>
        <v>511</v>
      </c>
      <c r="C772" s="6">
        <f>$Y$10</f>
        <v>50</v>
      </c>
      <c r="D772" s="475">
        <f>$R$46%*(C772+C773)+$Z$12</f>
        <v>50</v>
      </c>
      <c r="E772" s="467"/>
      <c r="F772" s="467"/>
      <c r="G772" s="467"/>
      <c r="H772" s="467"/>
      <c r="I772" s="467"/>
      <c r="J772" s="467"/>
      <c r="K772" s="467"/>
      <c r="L772" s="467"/>
      <c r="M772" s="467"/>
      <c r="N772" s="98"/>
    </row>
    <row r="773" spans="1:14" ht="15.75" customHeight="1" x14ac:dyDescent="0.2">
      <c r="A773" s="99"/>
      <c r="B773" s="5">
        <f>IF(C773&lt;&gt;"",COUNTA($C$7:C773),"")</f>
        <v>512</v>
      </c>
      <c r="C773" s="6">
        <f>$Y$12</f>
        <v>50</v>
      </c>
      <c r="D773" s="319"/>
      <c r="E773" s="319"/>
      <c r="F773" s="319"/>
      <c r="G773" s="319"/>
      <c r="H773" s="319"/>
      <c r="I773" s="319"/>
      <c r="J773" s="319"/>
      <c r="K773" s="319"/>
      <c r="L773" s="319"/>
      <c r="M773" s="467"/>
      <c r="N773" s="98"/>
    </row>
    <row r="774" spans="1:14" ht="15.75" customHeight="1" x14ac:dyDescent="0.2">
      <c r="A774" s="99"/>
      <c r="B774" s="5"/>
      <c r="C774" s="9"/>
      <c r="D774" s="9"/>
      <c r="E774" s="9"/>
      <c r="F774" s="9"/>
      <c r="G774" s="9"/>
      <c r="H774" s="46"/>
      <c r="I774" s="46"/>
      <c r="J774" s="46"/>
      <c r="K774" s="46"/>
      <c r="L774" s="46"/>
      <c r="M774" s="467"/>
      <c r="N774" s="98"/>
    </row>
    <row r="775" spans="1:14" ht="15.75" customHeight="1" x14ac:dyDescent="0.2">
      <c r="A775" s="99"/>
      <c r="B775" s="5">
        <f>IF(C775&lt;&gt;"",COUNTA($C$7:C775),"")</f>
        <v>513</v>
      </c>
      <c r="C775" s="6">
        <f>$Y$10</f>
        <v>50</v>
      </c>
      <c r="D775" s="475">
        <f>$R$46%*(C775+C776)+$Z$10</f>
        <v>50</v>
      </c>
      <c r="E775" s="476">
        <f>$R$47%*(D775+D778)+$AA$10</f>
        <v>50</v>
      </c>
      <c r="F775" s="477">
        <f>$R$48%*(E775+E781)+$AB$10</f>
        <v>50</v>
      </c>
      <c r="G775" s="513">
        <f>$R$49%*(F775+F787)+$AC$10</f>
        <v>50</v>
      </c>
      <c r="H775" s="514">
        <f>$R$50%*(G775+G799)+$AD$10</f>
        <v>50</v>
      </c>
      <c r="I775" s="515">
        <f>$R$51%*(H775+H823)+$AE$10</f>
        <v>50</v>
      </c>
      <c r="J775" s="522">
        <f>$R$52%*(I775+I871)+$AF$10</f>
        <v>50</v>
      </c>
      <c r="K775" s="523">
        <f>$R$53%*(J775+J967)+$AG$10</f>
        <v>50</v>
      </c>
      <c r="L775" s="520">
        <f>$R$54%*(K775+K1159)+$AH$12</f>
        <v>50</v>
      </c>
      <c r="M775" s="467"/>
      <c r="N775" s="98"/>
    </row>
    <row r="776" spans="1:14" ht="15.75" customHeight="1" x14ac:dyDescent="0.2">
      <c r="A776" s="99"/>
      <c r="B776" s="5">
        <f>IF(C776&lt;&gt;"",COUNTA($C$7:C776),"")</f>
        <v>514</v>
      </c>
      <c r="C776" s="6">
        <f>$Y$12</f>
        <v>50</v>
      </c>
      <c r="D776" s="319"/>
      <c r="E776" s="467"/>
      <c r="F776" s="467"/>
      <c r="G776" s="467"/>
      <c r="H776" s="467"/>
      <c r="I776" s="467"/>
      <c r="J776" s="467"/>
      <c r="K776" s="467"/>
      <c r="L776" s="467"/>
      <c r="M776" s="467"/>
      <c r="N776" s="98"/>
    </row>
    <row r="777" spans="1:14" ht="15.75" customHeight="1" x14ac:dyDescent="0.2">
      <c r="A777" s="99"/>
      <c r="B777" s="5" t="str">
        <f>IF(C777&lt;&gt;"",COUNTA($C$7:C777),"")</f>
        <v/>
      </c>
      <c r="C777" s="9"/>
      <c r="D777" s="9"/>
      <c r="E777" s="467"/>
      <c r="F777" s="467"/>
      <c r="G777" s="467"/>
      <c r="H777" s="467"/>
      <c r="I777" s="467"/>
      <c r="J777" s="467"/>
      <c r="K777" s="467"/>
      <c r="L777" s="467"/>
      <c r="M777" s="467"/>
      <c r="N777" s="98"/>
    </row>
    <row r="778" spans="1:14" ht="15.75" customHeight="1" x14ac:dyDescent="0.2">
      <c r="A778" s="99"/>
      <c r="B778" s="5">
        <f>IF(C778&lt;&gt;"",COUNTA($C$7:C778),"")</f>
        <v>515</v>
      </c>
      <c r="C778" s="6">
        <f>$Y$10</f>
        <v>50</v>
      </c>
      <c r="D778" s="475">
        <f>$R$46%*(C778+C779)+$Z$12</f>
        <v>50</v>
      </c>
      <c r="E778" s="467"/>
      <c r="F778" s="467"/>
      <c r="G778" s="467"/>
      <c r="H778" s="467"/>
      <c r="I778" s="467"/>
      <c r="J778" s="467"/>
      <c r="K778" s="467"/>
      <c r="L778" s="467"/>
      <c r="M778" s="467"/>
      <c r="N778" s="98"/>
    </row>
    <row r="779" spans="1:14" ht="15.75" customHeight="1" x14ac:dyDescent="0.2">
      <c r="A779" s="99"/>
      <c r="B779" s="5">
        <f>IF(C779&lt;&gt;"",COUNTA($C$7:C779),"")</f>
        <v>516</v>
      </c>
      <c r="C779" s="6">
        <f>$Y$12</f>
        <v>50</v>
      </c>
      <c r="D779" s="319"/>
      <c r="E779" s="319"/>
      <c r="F779" s="467"/>
      <c r="G779" s="467"/>
      <c r="H779" s="467"/>
      <c r="I779" s="467"/>
      <c r="J779" s="467"/>
      <c r="K779" s="467"/>
      <c r="L779" s="467"/>
      <c r="M779" s="467"/>
      <c r="N779" s="98"/>
    </row>
    <row r="780" spans="1:14" ht="15.75" customHeight="1" x14ac:dyDescent="0.2">
      <c r="A780" s="99"/>
      <c r="B780" s="5" t="str">
        <f>IF(C780&lt;&gt;"",COUNTA($C$7:C780),"")</f>
        <v/>
      </c>
      <c r="C780" s="9"/>
      <c r="D780" s="9"/>
      <c r="E780" s="9"/>
      <c r="F780" s="467"/>
      <c r="G780" s="467"/>
      <c r="H780" s="467"/>
      <c r="I780" s="467"/>
      <c r="J780" s="467"/>
      <c r="K780" s="467"/>
      <c r="L780" s="467"/>
      <c r="M780" s="467"/>
      <c r="N780" s="98"/>
    </row>
    <row r="781" spans="1:14" ht="15.75" customHeight="1" x14ac:dyDescent="0.2">
      <c r="A781" s="99"/>
      <c r="B781" s="5">
        <f>IF(C781&lt;&gt;"",COUNTA($C$7:C781),"")</f>
        <v>517</v>
      </c>
      <c r="C781" s="6">
        <f>$Y$10</f>
        <v>50</v>
      </c>
      <c r="D781" s="475">
        <f>$R$46%*(C781+C782)+$Z$10</f>
        <v>50</v>
      </c>
      <c r="E781" s="476">
        <f>$R$47%*(D781+D784)+$AA$12</f>
        <v>50</v>
      </c>
      <c r="F781" s="467"/>
      <c r="G781" s="467"/>
      <c r="H781" s="467"/>
      <c r="I781" s="467"/>
      <c r="J781" s="467"/>
      <c r="K781" s="467"/>
      <c r="L781" s="467"/>
      <c r="M781" s="467"/>
      <c r="N781" s="98"/>
    </row>
    <row r="782" spans="1:14" ht="15.75" customHeight="1" x14ac:dyDescent="0.2">
      <c r="A782" s="99"/>
      <c r="B782" s="5">
        <f>IF(C782&lt;&gt;"",COUNTA($C$7:C782),"")</f>
        <v>518</v>
      </c>
      <c r="C782" s="6">
        <f>$Y$12</f>
        <v>50</v>
      </c>
      <c r="D782" s="319"/>
      <c r="E782" s="467"/>
      <c r="F782" s="467"/>
      <c r="G782" s="467"/>
      <c r="H782" s="467"/>
      <c r="I782" s="467"/>
      <c r="J782" s="467"/>
      <c r="K782" s="467"/>
      <c r="L782" s="467"/>
      <c r="M782" s="467"/>
      <c r="N782" s="98"/>
    </row>
    <row r="783" spans="1:14" ht="15.75" customHeight="1" x14ac:dyDescent="0.2">
      <c r="A783" s="99"/>
      <c r="B783" s="5" t="str">
        <f>IF(C783&lt;&gt;"",COUNTA($C$7:C783),"")</f>
        <v/>
      </c>
      <c r="C783" s="9"/>
      <c r="D783" s="9"/>
      <c r="E783" s="467"/>
      <c r="F783" s="467"/>
      <c r="G783" s="467"/>
      <c r="H783" s="467"/>
      <c r="I783" s="467"/>
      <c r="J783" s="467"/>
      <c r="K783" s="467"/>
      <c r="L783" s="467"/>
      <c r="M783" s="467"/>
      <c r="N783" s="98"/>
    </row>
    <row r="784" spans="1:14" ht="15.75" customHeight="1" x14ac:dyDescent="0.2">
      <c r="A784" s="99"/>
      <c r="B784" s="5">
        <f>IF(C784&lt;&gt;"",COUNTA($C$7:C784),"")</f>
        <v>519</v>
      </c>
      <c r="C784" s="6">
        <f>$Y$10</f>
        <v>50</v>
      </c>
      <c r="D784" s="475">
        <f>$R$46%*(C784+C785)+$Z$12</f>
        <v>50</v>
      </c>
      <c r="E784" s="467"/>
      <c r="F784" s="467"/>
      <c r="G784" s="467"/>
      <c r="H784" s="467"/>
      <c r="I784" s="467"/>
      <c r="J784" s="467"/>
      <c r="K784" s="467"/>
      <c r="L784" s="467"/>
      <c r="M784" s="467"/>
      <c r="N784" s="98"/>
    </row>
    <row r="785" spans="1:14" ht="15.75" customHeight="1" x14ac:dyDescent="0.2">
      <c r="A785" s="99"/>
      <c r="B785" s="5">
        <f>IF(C785&lt;&gt;"",COUNTA($C$7:C785),"")</f>
        <v>520</v>
      </c>
      <c r="C785" s="6">
        <f>$Y$12</f>
        <v>50</v>
      </c>
      <c r="D785" s="319"/>
      <c r="E785" s="319"/>
      <c r="F785" s="319"/>
      <c r="G785" s="467"/>
      <c r="H785" s="467"/>
      <c r="I785" s="467"/>
      <c r="J785" s="467"/>
      <c r="K785" s="467"/>
      <c r="L785" s="467"/>
      <c r="M785" s="467"/>
      <c r="N785" s="98"/>
    </row>
    <row r="786" spans="1:14" ht="15.75" customHeight="1" x14ac:dyDescent="0.2">
      <c r="A786" s="99"/>
      <c r="B786" s="5" t="str">
        <f>IF(C786&lt;&gt;"",COUNTA($C$7:C786),"")</f>
        <v/>
      </c>
      <c r="C786" s="9"/>
      <c r="D786" s="9"/>
      <c r="E786" s="9"/>
      <c r="F786" s="9"/>
      <c r="G786" s="467"/>
      <c r="H786" s="467"/>
      <c r="I786" s="467"/>
      <c r="J786" s="467"/>
      <c r="K786" s="467"/>
      <c r="L786" s="467"/>
      <c r="M786" s="467"/>
      <c r="N786" s="98"/>
    </row>
    <row r="787" spans="1:14" ht="15.75" customHeight="1" x14ac:dyDescent="0.2">
      <c r="A787" s="99"/>
      <c r="B787" s="5">
        <f>IF(C787&lt;&gt;"",COUNTA($C$7:C787),"")</f>
        <v>521</v>
      </c>
      <c r="C787" s="6">
        <f>$Y$10</f>
        <v>50</v>
      </c>
      <c r="D787" s="475">
        <f>$R$46%*(C787+C788)+$Z$10</f>
        <v>50</v>
      </c>
      <c r="E787" s="476">
        <f>$R$47%*(D787+D790)+$AA$10</f>
        <v>50</v>
      </c>
      <c r="F787" s="477">
        <f>$R$48%*(E787+E793)+$AB$12</f>
        <v>50</v>
      </c>
      <c r="G787" s="467"/>
      <c r="H787" s="467"/>
      <c r="I787" s="467"/>
      <c r="J787" s="467"/>
      <c r="K787" s="467"/>
      <c r="L787" s="467"/>
      <c r="M787" s="467"/>
      <c r="N787" s="98"/>
    </row>
    <row r="788" spans="1:14" ht="15.75" customHeight="1" x14ac:dyDescent="0.2">
      <c r="A788" s="99"/>
      <c r="B788" s="5">
        <f>IF(C788&lt;&gt;"",COUNTA($C$7:C788),"")</f>
        <v>522</v>
      </c>
      <c r="C788" s="6">
        <f>$Y$12</f>
        <v>50</v>
      </c>
      <c r="D788" s="319"/>
      <c r="E788" s="467"/>
      <c r="F788" s="467"/>
      <c r="G788" s="467"/>
      <c r="H788" s="467"/>
      <c r="I788" s="467"/>
      <c r="J788" s="467"/>
      <c r="K788" s="467"/>
      <c r="L788" s="467"/>
      <c r="M788" s="467"/>
      <c r="N788" s="98"/>
    </row>
    <row r="789" spans="1:14" ht="15.75" customHeight="1" x14ac:dyDescent="0.2">
      <c r="A789" s="99"/>
      <c r="B789" s="5" t="str">
        <f>IF(C789&lt;&gt;"",COUNTA($C$7:C789),"")</f>
        <v/>
      </c>
      <c r="C789" s="9"/>
      <c r="D789" s="9"/>
      <c r="E789" s="467"/>
      <c r="F789" s="467"/>
      <c r="G789" s="467"/>
      <c r="H789" s="467"/>
      <c r="I789" s="467"/>
      <c r="J789" s="467"/>
      <c r="K789" s="467"/>
      <c r="L789" s="467"/>
      <c r="M789" s="467"/>
      <c r="N789" s="98"/>
    </row>
    <row r="790" spans="1:14" ht="15.75" customHeight="1" x14ac:dyDescent="0.2">
      <c r="A790" s="99"/>
      <c r="B790" s="5">
        <f>IF(C790&lt;&gt;"",COUNTA($C$7:C790),"")</f>
        <v>523</v>
      </c>
      <c r="C790" s="6">
        <f>$Y$10</f>
        <v>50</v>
      </c>
      <c r="D790" s="475">
        <f>$R$46%*(C790+C791)+$Z$12</f>
        <v>50</v>
      </c>
      <c r="E790" s="467"/>
      <c r="F790" s="467"/>
      <c r="G790" s="467"/>
      <c r="H790" s="467"/>
      <c r="I790" s="467"/>
      <c r="J790" s="467"/>
      <c r="K790" s="467"/>
      <c r="L790" s="467"/>
      <c r="M790" s="467"/>
      <c r="N790" s="98"/>
    </row>
    <row r="791" spans="1:14" ht="15.75" customHeight="1" x14ac:dyDescent="0.2">
      <c r="A791" s="99"/>
      <c r="B791" s="5">
        <f>IF(C791&lt;&gt;"",COUNTA($C$7:C791),"")</f>
        <v>524</v>
      </c>
      <c r="C791" s="6">
        <f>$Y$12</f>
        <v>50</v>
      </c>
      <c r="D791" s="319"/>
      <c r="E791" s="319"/>
      <c r="F791" s="467"/>
      <c r="G791" s="467"/>
      <c r="H791" s="467"/>
      <c r="I791" s="467"/>
      <c r="J791" s="467"/>
      <c r="K791" s="467"/>
      <c r="L791" s="467"/>
      <c r="M791" s="467"/>
      <c r="N791" s="98"/>
    </row>
    <row r="792" spans="1:14" ht="15.75" customHeight="1" x14ac:dyDescent="0.2">
      <c r="A792" s="99"/>
      <c r="B792" s="5" t="str">
        <f>IF(C792&lt;&gt;"",COUNTA($C$7:C792),"")</f>
        <v/>
      </c>
      <c r="C792" s="9"/>
      <c r="D792" s="9"/>
      <c r="E792" s="9"/>
      <c r="F792" s="467"/>
      <c r="G792" s="467"/>
      <c r="H792" s="467"/>
      <c r="I792" s="467"/>
      <c r="J792" s="467"/>
      <c r="K792" s="467"/>
      <c r="L792" s="467"/>
      <c r="M792" s="467"/>
      <c r="N792" s="98"/>
    </row>
    <row r="793" spans="1:14" ht="15.75" customHeight="1" x14ac:dyDescent="0.2">
      <c r="A793" s="99"/>
      <c r="B793" s="5">
        <f>IF(C793&lt;&gt;"",COUNTA($C$7:C793),"")</f>
        <v>525</v>
      </c>
      <c r="C793" s="6">
        <f>$Y$10</f>
        <v>50</v>
      </c>
      <c r="D793" s="475">
        <f>$R$46%*(C793+C794)+$Z$10</f>
        <v>50</v>
      </c>
      <c r="E793" s="476">
        <f>$R$47%*(D793+D796)+$AA$12</f>
        <v>50</v>
      </c>
      <c r="F793" s="467"/>
      <c r="G793" s="467"/>
      <c r="H793" s="467"/>
      <c r="I793" s="467"/>
      <c r="J793" s="467"/>
      <c r="K793" s="467"/>
      <c r="L793" s="467"/>
      <c r="M793" s="467"/>
      <c r="N793" s="98"/>
    </row>
    <row r="794" spans="1:14" ht="15.75" customHeight="1" x14ac:dyDescent="0.2">
      <c r="A794" s="99"/>
      <c r="B794" s="5">
        <f>IF(C794&lt;&gt;"",COUNTA($C$7:C794),"")</f>
        <v>526</v>
      </c>
      <c r="C794" s="6">
        <f>$Y$12</f>
        <v>50</v>
      </c>
      <c r="D794" s="319"/>
      <c r="E794" s="467"/>
      <c r="F794" s="467"/>
      <c r="G794" s="467"/>
      <c r="H794" s="467"/>
      <c r="I794" s="467"/>
      <c r="J794" s="467"/>
      <c r="K794" s="467"/>
      <c r="L794" s="467"/>
      <c r="M794" s="467"/>
      <c r="N794" s="98"/>
    </row>
    <row r="795" spans="1:14" ht="15.75" customHeight="1" x14ac:dyDescent="0.2">
      <c r="A795" s="99"/>
      <c r="B795" s="5" t="str">
        <f>IF(C795&lt;&gt;"",COUNTA($C$7:C795),"")</f>
        <v/>
      </c>
      <c r="C795" s="9"/>
      <c r="D795" s="9"/>
      <c r="E795" s="467"/>
      <c r="F795" s="467"/>
      <c r="G795" s="467"/>
      <c r="H795" s="467"/>
      <c r="I795" s="467"/>
      <c r="J795" s="467"/>
      <c r="K795" s="467"/>
      <c r="L795" s="467"/>
      <c r="M795" s="467"/>
      <c r="N795" s="98"/>
    </row>
    <row r="796" spans="1:14" ht="15.75" customHeight="1" x14ac:dyDescent="0.2">
      <c r="A796" s="99"/>
      <c r="B796" s="5">
        <f>IF(C796&lt;&gt;"",COUNTA($C$7:C796),"")</f>
        <v>527</v>
      </c>
      <c r="C796" s="6">
        <f>$Y$10</f>
        <v>50</v>
      </c>
      <c r="D796" s="475">
        <f>$R$46%*(C796+C797)+$Z$12</f>
        <v>50</v>
      </c>
      <c r="E796" s="467"/>
      <c r="F796" s="467"/>
      <c r="G796" s="467"/>
      <c r="H796" s="467"/>
      <c r="I796" s="467"/>
      <c r="J796" s="467"/>
      <c r="K796" s="467"/>
      <c r="L796" s="467"/>
      <c r="M796" s="467"/>
      <c r="N796" s="98"/>
    </row>
    <row r="797" spans="1:14" ht="15.75" customHeight="1" x14ac:dyDescent="0.2">
      <c r="A797" s="99"/>
      <c r="B797" s="5">
        <f>IF(C797&lt;&gt;"",COUNTA($C$7:C797),"")</f>
        <v>528</v>
      </c>
      <c r="C797" s="6">
        <f>$Y$12</f>
        <v>50</v>
      </c>
      <c r="D797" s="319"/>
      <c r="E797" s="319"/>
      <c r="F797" s="319"/>
      <c r="G797" s="319"/>
      <c r="H797" s="467"/>
      <c r="I797" s="467"/>
      <c r="J797" s="467"/>
      <c r="K797" s="467"/>
      <c r="L797" s="467"/>
      <c r="M797" s="467"/>
      <c r="N797" s="98"/>
    </row>
    <row r="798" spans="1:14" ht="15.75" customHeight="1" x14ac:dyDescent="0.2">
      <c r="A798" s="99"/>
      <c r="B798" s="5" t="str">
        <f>IF(C798&lt;&gt;"",COUNTA($C$7:C798),"")</f>
        <v/>
      </c>
      <c r="C798" s="9"/>
      <c r="D798" s="9"/>
      <c r="E798" s="46"/>
      <c r="F798" s="46"/>
      <c r="G798" s="9"/>
      <c r="H798" s="467"/>
      <c r="I798" s="467"/>
      <c r="J798" s="467"/>
      <c r="K798" s="467"/>
      <c r="L798" s="467"/>
      <c r="M798" s="467"/>
      <c r="N798" s="98"/>
    </row>
    <row r="799" spans="1:14" ht="15.75" customHeight="1" x14ac:dyDescent="0.2">
      <c r="A799" s="99"/>
      <c r="B799" s="5">
        <f>IF(C799&lt;&gt;"",COUNTA($C$7:C799),"")</f>
        <v>529</v>
      </c>
      <c r="C799" s="6">
        <f>$Y$10</f>
        <v>50</v>
      </c>
      <c r="D799" s="475">
        <f>$R$46%*(C799+C800)+$Z$10</f>
        <v>50</v>
      </c>
      <c r="E799" s="476">
        <f>$R$47%*(D799+D802)+$AA$10</f>
        <v>50</v>
      </c>
      <c r="F799" s="477">
        <f>$R$48%*(E799+E805)+$AB$10</f>
        <v>50</v>
      </c>
      <c r="G799" s="513">
        <f>$R$49%*(F799+F811)+$AC$12</f>
        <v>50</v>
      </c>
      <c r="H799" s="467"/>
      <c r="I799" s="467"/>
      <c r="J799" s="467"/>
      <c r="K799" s="467"/>
      <c r="L799" s="467"/>
      <c r="M799" s="467"/>
      <c r="N799" s="98"/>
    </row>
    <row r="800" spans="1:14" ht="15.75" customHeight="1" x14ac:dyDescent="0.2">
      <c r="A800" s="99"/>
      <c r="B800" s="5">
        <f>IF(C800&lt;&gt;"",COUNTA($C$7:C800),"")</f>
        <v>530</v>
      </c>
      <c r="C800" s="6">
        <f>$Y$12</f>
        <v>50</v>
      </c>
      <c r="D800" s="319"/>
      <c r="E800" s="467"/>
      <c r="F800" s="467"/>
      <c r="G800" s="467"/>
      <c r="H800" s="467"/>
      <c r="I800" s="467"/>
      <c r="J800" s="467"/>
      <c r="K800" s="467"/>
      <c r="L800" s="467"/>
      <c r="M800" s="467"/>
      <c r="N800" s="98"/>
    </row>
    <row r="801" spans="1:14" ht="15.75" customHeight="1" x14ac:dyDescent="0.2">
      <c r="A801" s="99"/>
      <c r="B801" s="5" t="str">
        <f>IF(C801&lt;&gt;"",COUNTA($C$7:C801),"")</f>
        <v/>
      </c>
      <c r="C801" s="9"/>
      <c r="D801" s="9"/>
      <c r="E801" s="467"/>
      <c r="F801" s="467"/>
      <c r="G801" s="467"/>
      <c r="H801" s="467"/>
      <c r="I801" s="467"/>
      <c r="J801" s="467"/>
      <c r="K801" s="467"/>
      <c r="L801" s="467"/>
      <c r="M801" s="467"/>
      <c r="N801" s="98"/>
    </row>
    <row r="802" spans="1:14" ht="15.75" customHeight="1" x14ac:dyDescent="0.2">
      <c r="A802" s="99"/>
      <c r="B802" s="5">
        <f>IF(C802&lt;&gt;"",COUNTA($C$7:C802),"")</f>
        <v>531</v>
      </c>
      <c r="C802" s="6">
        <f>$Y$10</f>
        <v>50</v>
      </c>
      <c r="D802" s="475">
        <f>$R$46%*(C802+C803)+$Z$12</f>
        <v>50</v>
      </c>
      <c r="E802" s="467"/>
      <c r="F802" s="467"/>
      <c r="G802" s="467"/>
      <c r="H802" s="467"/>
      <c r="I802" s="467"/>
      <c r="J802" s="467"/>
      <c r="K802" s="467"/>
      <c r="L802" s="467"/>
      <c r="M802" s="467"/>
      <c r="N802" s="98"/>
    </row>
    <row r="803" spans="1:14" ht="15.75" customHeight="1" x14ac:dyDescent="0.2">
      <c r="A803" s="99"/>
      <c r="B803" s="5">
        <f>IF(C803&lt;&gt;"",COUNTA($C$7:C803),"")</f>
        <v>532</v>
      </c>
      <c r="C803" s="6">
        <f>$Y$12</f>
        <v>50</v>
      </c>
      <c r="D803" s="319"/>
      <c r="E803" s="319"/>
      <c r="F803" s="467"/>
      <c r="G803" s="467"/>
      <c r="H803" s="467"/>
      <c r="I803" s="467"/>
      <c r="J803" s="467"/>
      <c r="K803" s="467"/>
      <c r="L803" s="467"/>
      <c r="M803" s="467"/>
      <c r="N803" s="98"/>
    </row>
    <row r="804" spans="1:14" ht="15.75" customHeight="1" x14ac:dyDescent="0.2">
      <c r="A804" s="99"/>
      <c r="B804" s="5" t="str">
        <f>IF(C804&lt;&gt;"",COUNTA($C$7:C804),"")</f>
        <v/>
      </c>
      <c r="C804" s="9"/>
      <c r="D804" s="9"/>
      <c r="E804" s="9"/>
      <c r="F804" s="467"/>
      <c r="G804" s="467"/>
      <c r="H804" s="467"/>
      <c r="I804" s="467"/>
      <c r="J804" s="467"/>
      <c r="K804" s="467"/>
      <c r="L804" s="467"/>
      <c r="M804" s="467"/>
      <c r="N804" s="98"/>
    </row>
    <row r="805" spans="1:14" ht="15.75" customHeight="1" x14ac:dyDescent="0.2">
      <c r="A805" s="99"/>
      <c r="B805" s="5">
        <f>IF(C805&lt;&gt;"",COUNTA($C$7:C805),"")</f>
        <v>533</v>
      </c>
      <c r="C805" s="6">
        <f>$Y$10</f>
        <v>50</v>
      </c>
      <c r="D805" s="475">
        <f>$R$46%*(C805+C806)+$Z$10</f>
        <v>50</v>
      </c>
      <c r="E805" s="476">
        <f>$R$47%*(D805+D808)+$AA$12</f>
        <v>50</v>
      </c>
      <c r="F805" s="467"/>
      <c r="G805" s="467"/>
      <c r="H805" s="467"/>
      <c r="I805" s="467"/>
      <c r="J805" s="467"/>
      <c r="K805" s="467"/>
      <c r="L805" s="467"/>
      <c r="M805" s="467"/>
      <c r="N805" s="98"/>
    </row>
    <row r="806" spans="1:14" ht="15.75" customHeight="1" x14ac:dyDescent="0.2">
      <c r="A806" s="99"/>
      <c r="B806" s="5">
        <f>IF(C806&lt;&gt;"",COUNTA($C$7:C806),"")</f>
        <v>534</v>
      </c>
      <c r="C806" s="6">
        <f>$Y$12</f>
        <v>50</v>
      </c>
      <c r="D806" s="319"/>
      <c r="E806" s="467"/>
      <c r="F806" s="467"/>
      <c r="G806" s="467"/>
      <c r="H806" s="467"/>
      <c r="I806" s="467"/>
      <c r="J806" s="467"/>
      <c r="K806" s="467"/>
      <c r="L806" s="467"/>
      <c r="M806" s="467"/>
      <c r="N806" s="98"/>
    </row>
    <row r="807" spans="1:14" ht="15.75" customHeight="1" x14ac:dyDescent="0.2">
      <c r="A807" s="99"/>
      <c r="B807" s="5" t="str">
        <f>IF(C807&lt;&gt;"",COUNTA($C$7:C807),"")</f>
        <v/>
      </c>
      <c r="C807" s="9"/>
      <c r="D807" s="9"/>
      <c r="E807" s="467"/>
      <c r="F807" s="467"/>
      <c r="G807" s="467"/>
      <c r="H807" s="467"/>
      <c r="I807" s="467"/>
      <c r="J807" s="467"/>
      <c r="K807" s="467"/>
      <c r="L807" s="467"/>
      <c r="M807" s="467"/>
      <c r="N807" s="98"/>
    </row>
    <row r="808" spans="1:14" ht="15.75" customHeight="1" x14ac:dyDescent="0.2">
      <c r="A808" s="99"/>
      <c r="B808" s="5">
        <f>IF(C808&lt;&gt;"",COUNTA($C$7:C808),"")</f>
        <v>535</v>
      </c>
      <c r="C808" s="6">
        <f>$Y$10</f>
        <v>50</v>
      </c>
      <c r="D808" s="475">
        <f>$R$46%*(C808+C809)+$Z$12</f>
        <v>50</v>
      </c>
      <c r="E808" s="467"/>
      <c r="F808" s="467"/>
      <c r="G808" s="467"/>
      <c r="H808" s="467"/>
      <c r="I808" s="467"/>
      <c r="J808" s="467"/>
      <c r="K808" s="467"/>
      <c r="L808" s="467"/>
      <c r="M808" s="467"/>
      <c r="N808" s="98"/>
    </row>
    <row r="809" spans="1:14" ht="15.75" customHeight="1" x14ac:dyDescent="0.2">
      <c r="A809" s="99"/>
      <c r="B809" s="5">
        <f>IF(C809&lt;&gt;"",COUNTA($C$7:C809),"")</f>
        <v>536</v>
      </c>
      <c r="C809" s="6">
        <f>$Y$12</f>
        <v>50</v>
      </c>
      <c r="D809" s="319"/>
      <c r="E809" s="319"/>
      <c r="F809" s="319"/>
      <c r="G809" s="467"/>
      <c r="H809" s="467"/>
      <c r="I809" s="467"/>
      <c r="J809" s="467"/>
      <c r="K809" s="467"/>
      <c r="L809" s="467"/>
      <c r="M809" s="467"/>
      <c r="N809" s="98"/>
    </row>
    <row r="810" spans="1:14" ht="15.75" customHeight="1" x14ac:dyDescent="0.2">
      <c r="A810" s="99"/>
      <c r="B810" s="5" t="str">
        <f>IF(C810&lt;&gt;"",COUNTA($C$7:C810),"")</f>
        <v/>
      </c>
      <c r="C810" s="9"/>
      <c r="D810" s="9"/>
      <c r="E810" s="9"/>
      <c r="F810" s="9"/>
      <c r="G810" s="467"/>
      <c r="H810" s="467"/>
      <c r="I810" s="467"/>
      <c r="J810" s="467"/>
      <c r="K810" s="467"/>
      <c r="L810" s="467"/>
      <c r="M810" s="467"/>
      <c r="N810" s="98"/>
    </row>
    <row r="811" spans="1:14" ht="15.75" customHeight="1" x14ac:dyDescent="0.2">
      <c r="A811" s="99"/>
      <c r="B811" s="5">
        <f>IF(C811&lt;&gt;"",COUNTA($C$7:C811),"")</f>
        <v>537</v>
      </c>
      <c r="C811" s="6">
        <f>$Y$10</f>
        <v>50</v>
      </c>
      <c r="D811" s="475">
        <f>$R$46%*(C811+C812)+$Z$10</f>
        <v>50</v>
      </c>
      <c r="E811" s="476">
        <f>$R$47%*(D811+D814)+$AA$10</f>
        <v>50</v>
      </c>
      <c r="F811" s="477">
        <f>$R$48%*(E811+E817)+$AB$12</f>
        <v>50</v>
      </c>
      <c r="G811" s="467"/>
      <c r="H811" s="467"/>
      <c r="I811" s="467"/>
      <c r="J811" s="467"/>
      <c r="K811" s="467"/>
      <c r="L811" s="467"/>
      <c r="M811" s="467"/>
      <c r="N811" s="98"/>
    </row>
    <row r="812" spans="1:14" ht="15.75" customHeight="1" x14ac:dyDescent="0.2">
      <c r="A812" s="99"/>
      <c r="B812" s="5">
        <f>IF(C812&lt;&gt;"",COUNTA($C$7:C812),"")</f>
        <v>538</v>
      </c>
      <c r="C812" s="6">
        <f>$Y$12</f>
        <v>50</v>
      </c>
      <c r="D812" s="319"/>
      <c r="E812" s="467"/>
      <c r="F812" s="467"/>
      <c r="G812" s="467"/>
      <c r="H812" s="467"/>
      <c r="I812" s="467"/>
      <c r="J812" s="467"/>
      <c r="K812" s="467"/>
      <c r="L812" s="467"/>
      <c r="M812" s="467"/>
      <c r="N812" s="98"/>
    </row>
    <row r="813" spans="1:14" ht="15.75" customHeight="1" x14ac:dyDescent="0.2">
      <c r="A813" s="99"/>
      <c r="B813" s="5" t="str">
        <f>IF(C813&lt;&gt;"",COUNTA($C$7:C813),"")</f>
        <v/>
      </c>
      <c r="C813" s="9"/>
      <c r="D813" s="9"/>
      <c r="E813" s="467"/>
      <c r="F813" s="467"/>
      <c r="G813" s="467"/>
      <c r="H813" s="467"/>
      <c r="I813" s="467"/>
      <c r="J813" s="467"/>
      <c r="K813" s="467"/>
      <c r="L813" s="467"/>
      <c r="M813" s="467"/>
      <c r="N813" s="98"/>
    </row>
    <row r="814" spans="1:14" ht="15.75" customHeight="1" x14ac:dyDescent="0.2">
      <c r="A814" s="99"/>
      <c r="B814" s="5">
        <f>IF(C814&lt;&gt;"",COUNTA($C$7:C814),"")</f>
        <v>539</v>
      </c>
      <c r="C814" s="6">
        <f>$Y$10</f>
        <v>50</v>
      </c>
      <c r="D814" s="475">
        <f>$R$46%*(C814+C815)+$Z$12</f>
        <v>50</v>
      </c>
      <c r="E814" s="467"/>
      <c r="F814" s="467"/>
      <c r="G814" s="467"/>
      <c r="H814" s="467"/>
      <c r="I814" s="467"/>
      <c r="J814" s="467"/>
      <c r="K814" s="467"/>
      <c r="L814" s="467"/>
      <c r="M814" s="467"/>
      <c r="N814" s="98"/>
    </row>
    <row r="815" spans="1:14" ht="15.75" customHeight="1" x14ac:dyDescent="0.2">
      <c r="A815" s="99"/>
      <c r="B815" s="5">
        <f>IF(C815&lt;&gt;"",COUNTA($C$7:C815),"")</f>
        <v>540</v>
      </c>
      <c r="C815" s="6">
        <f>$Y$12</f>
        <v>50</v>
      </c>
      <c r="D815" s="319"/>
      <c r="E815" s="319"/>
      <c r="F815" s="467"/>
      <c r="G815" s="467"/>
      <c r="H815" s="467"/>
      <c r="I815" s="467"/>
      <c r="J815" s="467"/>
      <c r="K815" s="467"/>
      <c r="L815" s="467"/>
      <c r="M815" s="467"/>
      <c r="N815" s="98"/>
    </row>
    <row r="816" spans="1:14" ht="15.75" customHeight="1" x14ac:dyDescent="0.2">
      <c r="A816" s="99"/>
      <c r="B816" s="5" t="str">
        <f>IF(C816&lt;&gt;"",COUNTA($C$7:C816),"")</f>
        <v/>
      </c>
      <c r="C816" s="9"/>
      <c r="D816" s="9"/>
      <c r="E816" s="9"/>
      <c r="F816" s="467"/>
      <c r="G816" s="467"/>
      <c r="H816" s="467"/>
      <c r="I816" s="467"/>
      <c r="J816" s="467"/>
      <c r="K816" s="467"/>
      <c r="L816" s="467"/>
      <c r="M816" s="467"/>
      <c r="N816" s="98"/>
    </row>
    <row r="817" spans="1:14" ht="15.75" customHeight="1" x14ac:dyDescent="0.2">
      <c r="A817" s="99"/>
      <c r="B817" s="5">
        <f>IF(C817&lt;&gt;"",COUNTA($C$7:C817),"")</f>
        <v>541</v>
      </c>
      <c r="C817" s="6">
        <f>$Y$10</f>
        <v>50</v>
      </c>
      <c r="D817" s="475">
        <f>$R$46%*(C817+C818)+$Z$10</f>
        <v>50</v>
      </c>
      <c r="E817" s="476">
        <f>$R$47%*(D817+D820)+$AA$12</f>
        <v>50</v>
      </c>
      <c r="F817" s="467"/>
      <c r="G817" s="467"/>
      <c r="H817" s="467"/>
      <c r="I817" s="467"/>
      <c r="J817" s="467"/>
      <c r="K817" s="467"/>
      <c r="L817" s="467"/>
      <c r="M817" s="467"/>
      <c r="N817" s="98"/>
    </row>
    <row r="818" spans="1:14" ht="15.75" customHeight="1" x14ac:dyDescent="0.2">
      <c r="A818" s="99"/>
      <c r="B818" s="5">
        <f>IF(C818&lt;&gt;"",COUNTA($C$7:C818),"")</f>
        <v>542</v>
      </c>
      <c r="C818" s="6">
        <f>$Y$12</f>
        <v>50</v>
      </c>
      <c r="D818" s="319"/>
      <c r="E818" s="467"/>
      <c r="F818" s="467"/>
      <c r="G818" s="467"/>
      <c r="H818" s="467"/>
      <c r="I818" s="467"/>
      <c r="J818" s="467"/>
      <c r="K818" s="467"/>
      <c r="L818" s="467"/>
      <c r="M818" s="467"/>
      <c r="N818" s="98"/>
    </row>
    <row r="819" spans="1:14" ht="15.75" customHeight="1" x14ac:dyDescent="0.2">
      <c r="A819" s="99"/>
      <c r="B819" s="5" t="str">
        <f>IF(C819&lt;&gt;"",COUNTA($C$7:C819),"")</f>
        <v/>
      </c>
      <c r="C819" s="9"/>
      <c r="D819" s="9"/>
      <c r="E819" s="467"/>
      <c r="F819" s="467"/>
      <c r="G819" s="467"/>
      <c r="H819" s="467"/>
      <c r="I819" s="467"/>
      <c r="J819" s="467"/>
      <c r="K819" s="467"/>
      <c r="L819" s="467"/>
      <c r="M819" s="467"/>
      <c r="N819" s="98"/>
    </row>
    <row r="820" spans="1:14" ht="15.75" customHeight="1" x14ac:dyDescent="0.2">
      <c r="A820" s="99"/>
      <c r="B820" s="5">
        <f>IF(C820&lt;&gt;"",COUNTA($C$7:C820),"")</f>
        <v>543</v>
      </c>
      <c r="C820" s="6">
        <f>$Y$10</f>
        <v>50</v>
      </c>
      <c r="D820" s="475">
        <f>$R$46%*(C820+C821)+$Z$12</f>
        <v>50</v>
      </c>
      <c r="E820" s="467"/>
      <c r="F820" s="467"/>
      <c r="G820" s="467"/>
      <c r="H820" s="467"/>
      <c r="I820" s="467"/>
      <c r="J820" s="467"/>
      <c r="K820" s="467"/>
      <c r="L820" s="467"/>
      <c r="M820" s="467"/>
      <c r="N820" s="98"/>
    </row>
    <row r="821" spans="1:14" ht="15.75" customHeight="1" x14ac:dyDescent="0.2">
      <c r="A821" s="99"/>
      <c r="B821" s="5">
        <f>IF(C821&lt;&gt;"",COUNTA($C$7:C821),"")</f>
        <v>544</v>
      </c>
      <c r="C821" s="6">
        <f>$Y$12</f>
        <v>50</v>
      </c>
      <c r="D821" s="319"/>
      <c r="E821" s="319"/>
      <c r="F821" s="319"/>
      <c r="G821" s="319"/>
      <c r="H821" s="319"/>
      <c r="I821" s="467"/>
      <c r="J821" s="467"/>
      <c r="K821" s="467"/>
      <c r="L821" s="467"/>
      <c r="M821" s="467"/>
      <c r="N821" s="98"/>
    </row>
    <row r="822" spans="1:14" ht="15.75" customHeight="1" x14ac:dyDescent="0.2">
      <c r="A822" s="99"/>
      <c r="B822" s="5" t="str">
        <f>IF(C822&lt;&gt;"",COUNTA($C$7:C822),"")</f>
        <v/>
      </c>
      <c r="C822" s="9"/>
      <c r="D822" s="9"/>
      <c r="E822" s="9"/>
      <c r="F822" s="9"/>
      <c r="G822" s="9"/>
      <c r="H822" s="9"/>
      <c r="I822" s="467"/>
      <c r="J822" s="467"/>
      <c r="K822" s="467"/>
      <c r="L822" s="467"/>
      <c r="M822" s="467"/>
      <c r="N822" s="98"/>
    </row>
    <row r="823" spans="1:14" ht="15.75" customHeight="1" x14ac:dyDescent="0.2">
      <c r="A823" s="99"/>
      <c r="B823" s="5">
        <f>IF(C823&lt;&gt;"",COUNTA($C$7:C823),"")</f>
        <v>545</v>
      </c>
      <c r="C823" s="6">
        <f>$Y$10</f>
        <v>50</v>
      </c>
      <c r="D823" s="475">
        <f>$R$46%*(C823+C824)+$Z$10</f>
        <v>50</v>
      </c>
      <c r="E823" s="476">
        <f>$R$47%*(D823+D826)+$AA$10</f>
        <v>50</v>
      </c>
      <c r="F823" s="477">
        <f>$R$48%*(E823+E829)+$AB$10</f>
        <v>50</v>
      </c>
      <c r="G823" s="513">
        <f>$R$49%*(F823+F835)+$AC$10</f>
        <v>50</v>
      </c>
      <c r="H823" s="514">
        <f>$R$50%*(G823+G847)+$AD$12</f>
        <v>50</v>
      </c>
      <c r="I823" s="467"/>
      <c r="J823" s="467"/>
      <c r="K823" s="467"/>
      <c r="L823" s="467"/>
      <c r="M823" s="467"/>
      <c r="N823" s="98"/>
    </row>
    <row r="824" spans="1:14" ht="15.75" customHeight="1" x14ac:dyDescent="0.2">
      <c r="A824" s="99"/>
      <c r="B824" s="5">
        <f>IF(C824&lt;&gt;"",COUNTA($C$7:C824),"")</f>
        <v>546</v>
      </c>
      <c r="C824" s="6">
        <f>$Y$12</f>
        <v>50</v>
      </c>
      <c r="D824" s="319"/>
      <c r="E824" s="467"/>
      <c r="F824" s="467"/>
      <c r="G824" s="467"/>
      <c r="H824" s="467"/>
      <c r="I824" s="467"/>
      <c r="J824" s="467"/>
      <c r="K824" s="467"/>
      <c r="L824" s="467"/>
      <c r="M824" s="467"/>
      <c r="N824" s="98"/>
    </row>
    <row r="825" spans="1:14" ht="15.75" customHeight="1" x14ac:dyDescent="0.2">
      <c r="A825" s="99"/>
      <c r="B825" s="5" t="str">
        <f>IF(C825&lt;&gt;"",COUNTA($C$7:C825),"")</f>
        <v/>
      </c>
      <c r="C825" s="9"/>
      <c r="D825" s="9"/>
      <c r="E825" s="467"/>
      <c r="F825" s="467"/>
      <c r="G825" s="467"/>
      <c r="H825" s="467"/>
      <c r="I825" s="467"/>
      <c r="J825" s="467"/>
      <c r="K825" s="467"/>
      <c r="L825" s="467"/>
      <c r="M825" s="467"/>
      <c r="N825" s="98"/>
    </row>
    <row r="826" spans="1:14" ht="15.75" customHeight="1" x14ac:dyDescent="0.2">
      <c r="A826" s="99"/>
      <c r="B826" s="5">
        <f>IF(C826&lt;&gt;"",COUNTA($C$7:C826),"")</f>
        <v>547</v>
      </c>
      <c r="C826" s="6">
        <f>$Y$10</f>
        <v>50</v>
      </c>
      <c r="D826" s="475">
        <f>$R$46%*(C826+C827)+$Z$12</f>
        <v>50</v>
      </c>
      <c r="E826" s="467"/>
      <c r="F826" s="467"/>
      <c r="G826" s="467"/>
      <c r="H826" s="467"/>
      <c r="I826" s="467"/>
      <c r="J826" s="467"/>
      <c r="K826" s="467"/>
      <c r="L826" s="467"/>
      <c r="M826" s="467"/>
      <c r="N826" s="98"/>
    </row>
    <row r="827" spans="1:14" ht="15.75" customHeight="1" x14ac:dyDescent="0.2">
      <c r="A827" s="99"/>
      <c r="B827" s="5">
        <f>IF(C827&lt;&gt;"",COUNTA($C$7:C827),"")</f>
        <v>548</v>
      </c>
      <c r="C827" s="6">
        <f>$Y$12</f>
        <v>50</v>
      </c>
      <c r="D827" s="319"/>
      <c r="E827" s="319"/>
      <c r="F827" s="467"/>
      <c r="G827" s="467"/>
      <c r="H827" s="467"/>
      <c r="I827" s="467"/>
      <c r="J827" s="467"/>
      <c r="K827" s="467"/>
      <c r="L827" s="467"/>
      <c r="M827" s="467"/>
      <c r="N827" s="98"/>
    </row>
    <row r="828" spans="1:14" ht="15.75" customHeight="1" x14ac:dyDescent="0.2">
      <c r="A828" s="99"/>
      <c r="B828" s="5" t="str">
        <f>IF(C828&lt;&gt;"",COUNTA($C$7:C828),"")</f>
        <v/>
      </c>
      <c r="C828" s="9"/>
      <c r="D828" s="9"/>
      <c r="E828" s="9"/>
      <c r="F828" s="467"/>
      <c r="G828" s="467"/>
      <c r="H828" s="467"/>
      <c r="I828" s="467"/>
      <c r="J828" s="467"/>
      <c r="K828" s="467"/>
      <c r="L828" s="467"/>
      <c r="M828" s="467"/>
      <c r="N828" s="98"/>
    </row>
    <row r="829" spans="1:14" ht="15.75" customHeight="1" x14ac:dyDescent="0.2">
      <c r="A829" s="99"/>
      <c r="B829" s="5">
        <f>IF(C829&lt;&gt;"",COUNTA($C$7:C829),"")</f>
        <v>549</v>
      </c>
      <c r="C829" s="6">
        <f>$Y$10</f>
        <v>50</v>
      </c>
      <c r="D829" s="475">
        <f>$R$46%*(C829+C830)+$Z$10</f>
        <v>50</v>
      </c>
      <c r="E829" s="476">
        <f>$R$47%*(D829+D832)+$AA$12</f>
        <v>50</v>
      </c>
      <c r="F829" s="467"/>
      <c r="G829" s="467"/>
      <c r="H829" s="467"/>
      <c r="I829" s="467"/>
      <c r="J829" s="467"/>
      <c r="K829" s="467"/>
      <c r="L829" s="467"/>
      <c r="M829" s="467"/>
      <c r="N829" s="98"/>
    </row>
    <row r="830" spans="1:14" ht="15.75" customHeight="1" x14ac:dyDescent="0.2">
      <c r="A830" s="99"/>
      <c r="B830" s="5">
        <f>IF(C830&lt;&gt;"",COUNTA($C$7:C830),"")</f>
        <v>550</v>
      </c>
      <c r="C830" s="6">
        <f>$Y$12</f>
        <v>50</v>
      </c>
      <c r="D830" s="319"/>
      <c r="E830" s="467"/>
      <c r="F830" s="467"/>
      <c r="G830" s="467"/>
      <c r="H830" s="467"/>
      <c r="I830" s="467"/>
      <c r="J830" s="467"/>
      <c r="K830" s="467"/>
      <c r="L830" s="467"/>
      <c r="M830" s="467"/>
      <c r="N830" s="98"/>
    </row>
    <row r="831" spans="1:14" ht="15.75" customHeight="1" x14ac:dyDescent="0.2">
      <c r="A831" s="99"/>
      <c r="B831" s="5" t="str">
        <f>IF(C831&lt;&gt;"",COUNTA($C$7:C831),"")</f>
        <v/>
      </c>
      <c r="C831" s="9"/>
      <c r="D831" s="9"/>
      <c r="E831" s="467"/>
      <c r="F831" s="467"/>
      <c r="G831" s="467"/>
      <c r="H831" s="467"/>
      <c r="I831" s="467"/>
      <c r="J831" s="467"/>
      <c r="K831" s="467"/>
      <c r="L831" s="467"/>
      <c r="M831" s="467"/>
      <c r="N831" s="98"/>
    </row>
    <row r="832" spans="1:14" ht="15.75" customHeight="1" x14ac:dyDescent="0.2">
      <c r="A832" s="99"/>
      <c r="B832" s="5">
        <f>IF(C832&lt;&gt;"",COUNTA($C$7:C832),"")</f>
        <v>551</v>
      </c>
      <c r="C832" s="6">
        <f>$Y$10</f>
        <v>50</v>
      </c>
      <c r="D832" s="475">
        <f>$R$46%*(C832+C833)+$Z$12</f>
        <v>50</v>
      </c>
      <c r="E832" s="467"/>
      <c r="F832" s="467"/>
      <c r="G832" s="467"/>
      <c r="H832" s="467"/>
      <c r="I832" s="467"/>
      <c r="J832" s="467"/>
      <c r="K832" s="467"/>
      <c r="L832" s="467"/>
      <c r="M832" s="467"/>
      <c r="N832" s="98"/>
    </row>
    <row r="833" spans="1:14" ht="15.75" customHeight="1" x14ac:dyDescent="0.2">
      <c r="A833" s="99"/>
      <c r="B833" s="5">
        <f>IF(C833&lt;&gt;"",COUNTA($C$7:C833),"")</f>
        <v>552</v>
      </c>
      <c r="C833" s="6">
        <f>$Y$12</f>
        <v>50</v>
      </c>
      <c r="D833" s="319"/>
      <c r="E833" s="319"/>
      <c r="F833" s="319"/>
      <c r="G833" s="467"/>
      <c r="H833" s="467"/>
      <c r="I833" s="467"/>
      <c r="J833" s="467"/>
      <c r="K833" s="467"/>
      <c r="L833" s="467"/>
      <c r="M833" s="467"/>
      <c r="N833" s="98"/>
    </row>
    <row r="834" spans="1:14" ht="15.75" customHeight="1" x14ac:dyDescent="0.2">
      <c r="A834" s="99"/>
      <c r="B834" s="5" t="str">
        <f>IF(C834&lt;&gt;"",COUNTA($C$7:C834),"")</f>
        <v/>
      </c>
      <c r="C834" s="9"/>
      <c r="D834" s="9"/>
      <c r="E834" s="9"/>
      <c r="F834" s="9"/>
      <c r="G834" s="467"/>
      <c r="H834" s="467"/>
      <c r="I834" s="467"/>
      <c r="J834" s="467"/>
      <c r="K834" s="467"/>
      <c r="L834" s="467"/>
      <c r="M834" s="467"/>
      <c r="N834" s="98"/>
    </row>
    <row r="835" spans="1:14" ht="15.75" customHeight="1" x14ac:dyDescent="0.2">
      <c r="A835" s="99"/>
      <c r="B835" s="5">
        <f>IF(C835&lt;&gt;"",COUNTA($C$7:C835),"")</f>
        <v>553</v>
      </c>
      <c r="C835" s="6">
        <f>$Y$10</f>
        <v>50</v>
      </c>
      <c r="D835" s="475">
        <f>$R$46%*(C835+C836)+$Z$10</f>
        <v>50</v>
      </c>
      <c r="E835" s="476">
        <f>$R$47%*(D835+D838)+$AA$10</f>
        <v>50</v>
      </c>
      <c r="F835" s="477">
        <f>$R$48%*(E835+E841)+$AB$12</f>
        <v>50</v>
      </c>
      <c r="G835" s="467"/>
      <c r="H835" s="467"/>
      <c r="I835" s="467"/>
      <c r="J835" s="467"/>
      <c r="K835" s="467"/>
      <c r="L835" s="467"/>
      <c r="M835" s="467"/>
      <c r="N835" s="98"/>
    </row>
    <row r="836" spans="1:14" ht="15.75" customHeight="1" x14ac:dyDescent="0.2">
      <c r="A836" s="99"/>
      <c r="B836" s="5">
        <f>IF(C836&lt;&gt;"",COUNTA($C$7:C836),"")</f>
        <v>554</v>
      </c>
      <c r="C836" s="6">
        <f>$Y$12</f>
        <v>50</v>
      </c>
      <c r="D836" s="319"/>
      <c r="E836" s="467"/>
      <c r="F836" s="467"/>
      <c r="G836" s="467"/>
      <c r="H836" s="467"/>
      <c r="I836" s="467"/>
      <c r="J836" s="467"/>
      <c r="K836" s="467"/>
      <c r="L836" s="467"/>
      <c r="M836" s="467"/>
      <c r="N836" s="98"/>
    </row>
    <row r="837" spans="1:14" ht="15.75" customHeight="1" x14ac:dyDescent="0.2">
      <c r="A837" s="99"/>
      <c r="B837" s="5" t="str">
        <f>IF(C837&lt;&gt;"",COUNTA($C$7:C837),"")</f>
        <v/>
      </c>
      <c r="C837" s="9"/>
      <c r="D837" s="9"/>
      <c r="E837" s="467"/>
      <c r="F837" s="467"/>
      <c r="G837" s="467"/>
      <c r="H837" s="467"/>
      <c r="I837" s="467"/>
      <c r="J837" s="467"/>
      <c r="K837" s="467"/>
      <c r="L837" s="467"/>
      <c r="M837" s="467"/>
      <c r="N837" s="98"/>
    </row>
    <row r="838" spans="1:14" ht="15.75" customHeight="1" x14ac:dyDescent="0.2">
      <c r="A838" s="99"/>
      <c r="B838" s="5">
        <f>IF(C838&lt;&gt;"",COUNTA($C$7:C838),"")</f>
        <v>555</v>
      </c>
      <c r="C838" s="6">
        <f>$Y$10</f>
        <v>50</v>
      </c>
      <c r="D838" s="475">
        <f>$R$46%*(C838+C839)+$Z$12</f>
        <v>50</v>
      </c>
      <c r="E838" s="467"/>
      <c r="F838" s="467"/>
      <c r="G838" s="467"/>
      <c r="H838" s="467"/>
      <c r="I838" s="467"/>
      <c r="J838" s="467"/>
      <c r="K838" s="467"/>
      <c r="L838" s="467"/>
      <c r="M838" s="467"/>
      <c r="N838" s="98"/>
    </row>
    <row r="839" spans="1:14" ht="15.75" customHeight="1" x14ac:dyDescent="0.2">
      <c r="A839" s="99"/>
      <c r="B839" s="5">
        <f>IF(C839&lt;&gt;"",COUNTA($C$7:C839),"")</f>
        <v>556</v>
      </c>
      <c r="C839" s="6">
        <f>$Y$12</f>
        <v>50</v>
      </c>
      <c r="D839" s="319"/>
      <c r="E839" s="319"/>
      <c r="F839" s="467"/>
      <c r="G839" s="467"/>
      <c r="H839" s="467"/>
      <c r="I839" s="467"/>
      <c r="J839" s="467"/>
      <c r="K839" s="467"/>
      <c r="L839" s="467"/>
      <c r="M839" s="467"/>
      <c r="N839" s="98"/>
    </row>
    <row r="840" spans="1:14" ht="15.75" customHeight="1" x14ac:dyDescent="0.2">
      <c r="A840" s="99"/>
      <c r="B840" s="5" t="str">
        <f>IF(C840&lt;&gt;"",COUNTA($C$7:C840),"")</f>
        <v/>
      </c>
      <c r="C840" s="9"/>
      <c r="D840" s="9"/>
      <c r="E840" s="9"/>
      <c r="F840" s="467"/>
      <c r="G840" s="467"/>
      <c r="H840" s="467"/>
      <c r="I840" s="467"/>
      <c r="J840" s="467"/>
      <c r="K840" s="467"/>
      <c r="L840" s="467"/>
      <c r="M840" s="467"/>
      <c r="N840" s="98"/>
    </row>
    <row r="841" spans="1:14" ht="15.75" customHeight="1" x14ac:dyDescent="0.2">
      <c r="A841" s="99"/>
      <c r="B841" s="5">
        <f>IF(C841&lt;&gt;"",COUNTA($C$7:C841),"")</f>
        <v>557</v>
      </c>
      <c r="C841" s="6">
        <f>$Y$10</f>
        <v>50</v>
      </c>
      <c r="D841" s="475">
        <f>$R$46%*(C841+C842)+$Z$10</f>
        <v>50</v>
      </c>
      <c r="E841" s="476">
        <f>$R$47%*(D841+D844)+$AA$12</f>
        <v>50</v>
      </c>
      <c r="F841" s="467"/>
      <c r="G841" s="467"/>
      <c r="H841" s="467"/>
      <c r="I841" s="467"/>
      <c r="J841" s="467"/>
      <c r="K841" s="467"/>
      <c r="L841" s="467"/>
      <c r="M841" s="467"/>
      <c r="N841" s="98"/>
    </row>
    <row r="842" spans="1:14" ht="15.75" customHeight="1" x14ac:dyDescent="0.2">
      <c r="A842" s="99"/>
      <c r="B842" s="5">
        <f>IF(C842&lt;&gt;"",COUNTA($C$7:C842),"")</f>
        <v>558</v>
      </c>
      <c r="C842" s="6">
        <f>$Y$12</f>
        <v>50</v>
      </c>
      <c r="D842" s="319"/>
      <c r="E842" s="467"/>
      <c r="F842" s="467"/>
      <c r="G842" s="467"/>
      <c r="H842" s="467"/>
      <c r="I842" s="467"/>
      <c r="J842" s="467"/>
      <c r="K842" s="467"/>
      <c r="L842" s="467"/>
      <c r="M842" s="467"/>
      <c r="N842" s="98"/>
    </row>
    <row r="843" spans="1:14" ht="15.75" customHeight="1" x14ac:dyDescent="0.2">
      <c r="A843" s="99"/>
      <c r="B843" s="5" t="str">
        <f>IF(C843&lt;&gt;"",COUNTA($C$7:C843),"")</f>
        <v/>
      </c>
      <c r="C843" s="9"/>
      <c r="D843" s="9"/>
      <c r="E843" s="467"/>
      <c r="F843" s="467"/>
      <c r="G843" s="467"/>
      <c r="H843" s="467"/>
      <c r="I843" s="467"/>
      <c r="J843" s="467"/>
      <c r="K843" s="467"/>
      <c r="L843" s="467"/>
      <c r="M843" s="467"/>
      <c r="N843" s="98"/>
    </row>
    <row r="844" spans="1:14" ht="15.75" customHeight="1" x14ac:dyDescent="0.2">
      <c r="A844" s="99"/>
      <c r="B844" s="5">
        <f>IF(C844&lt;&gt;"",COUNTA($C$7:C844),"")</f>
        <v>559</v>
      </c>
      <c r="C844" s="6">
        <f>$Y$10</f>
        <v>50</v>
      </c>
      <c r="D844" s="475">
        <f>$R$46%*(C844+C845)+$Z$12</f>
        <v>50</v>
      </c>
      <c r="E844" s="467"/>
      <c r="F844" s="467"/>
      <c r="G844" s="467"/>
      <c r="H844" s="467"/>
      <c r="I844" s="467"/>
      <c r="J844" s="467"/>
      <c r="K844" s="467"/>
      <c r="L844" s="467"/>
      <c r="M844" s="467"/>
      <c r="N844" s="98"/>
    </row>
    <row r="845" spans="1:14" ht="15.75" customHeight="1" x14ac:dyDescent="0.2">
      <c r="A845" s="99"/>
      <c r="B845" s="5">
        <f>IF(C845&lt;&gt;"",COUNTA($C$7:C845),"")</f>
        <v>560</v>
      </c>
      <c r="C845" s="6">
        <f>$Y$12</f>
        <v>50</v>
      </c>
      <c r="D845" s="319"/>
      <c r="E845" s="319"/>
      <c r="F845" s="319"/>
      <c r="G845" s="319"/>
      <c r="H845" s="467"/>
      <c r="I845" s="467"/>
      <c r="J845" s="467"/>
      <c r="K845" s="467"/>
      <c r="L845" s="467"/>
      <c r="M845" s="467"/>
      <c r="N845" s="98"/>
    </row>
    <row r="846" spans="1:14" ht="15.75" customHeight="1" x14ac:dyDescent="0.2">
      <c r="A846" s="99"/>
      <c r="B846" s="5" t="str">
        <f>IF(C846&lt;&gt;"",COUNTA($C$7:C846),"")</f>
        <v/>
      </c>
      <c r="C846" s="9"/>
      <c r="D846" s="9"/>
      <c r="E846" s="9"/>
      <c r="F846" s="9"/>
      <c r="G846" s="9"/>
      <c r="H846" s="467"/>
      <c r="I846" s="467"/>
      <c r="J846" s="467"/>
      <c r="K846" s="467"/>
      <c r="L846" s="467"/>
      <c r="M846" s="467"/>
      <c r="N846" s="98"/>
    </row>
    <row r="847" spans="1:14" ht="15.75" customHeight="1" x14ac:dyDescent="0.2">
      <c r="A847" s="99"/>
      <c r="B847" s="5">
        <f>IF(C847&lt;&gt;"",COUNTA($C$7:C847),"")</f>
        <v>561</v>
      </c>
      <c r="C847" s="6">
        <f>$Y$10</f>
        <v>50</v>
      </c>
      <c r="D847" s="475">
        <f>$R$46%*(C847+C848)+$Z$10</f>
        <v>50</v>
      </c>
      <c r="E847" s="476">
        <f>$R$47%*(D847+D850)+$AA$10</f>
        <v>50</v>
      </c>
      <c r="F847" s="477">
        <f>$R$48%*(E847+E853)+$AB$10</f>
        <v>50</v>
      </c>
      <c r="G847" s="513">
        <f>$R$49%*(F847+F859)+$AC$12</f>
        <v>50</v>
      </c>
      <c r="H847" s="467"/>
      <c r="I847" s="467"/>
      <c r="J847" s="467"/>
      <c r="K847" s="467"/>
      <c r="L847" s="467"/>
      <c r="M847" s="467"/>
      <c r="N847" s="98"/>
    </row>
    <row r="848" spans="1:14" ht="15.75" customHeight="1" x14ac:dyDescent="0.2">
      <c r="A848" s="99"/>
      <c r="B848" s="5">
        <f>IF(C848&lt;&gt;"",COUNTA($C$7:C848),"")</f>
        <v>562</v>
      </c>
      <c r="C848" s="6">
        <f>$Y$12</f>
        <v>50</v>
      </c>
      <c r="D848" s="319"/>
      <c r="E848" s="467"/>
      <c r="F848" s="467"/>
      <c r="G848" s="467"/>
      <c r="H848" s="467"/>
      <c r="I848" s="467"/>
      <c r="J848" s="467"/>
      <c r="K848" s="467"/>
      <c r="L848" s="467"/>
      <c r="M848" s="467"/>
      <c r="N848" s="98"/>
    </row>
    <row r="849" spans="1:14" ht="15.75" customHeight="1" x14ac:dyDescent="0.2">
      <c r="A849" s="99"/>
      <c r="B849" s="5" t="str">
        <f>IF(C849&lt;&gt;"",COUNTA($C$7:C849),"")</f>
        <v/>
      </c>
      <c r="C849" s="9"/>
      <c r="D849" s="9"/>
      <c r="E849" s="467"/>
      <c r="F849" s="467"/>
      <c r="G849" s="467"/>
      <c r="H849" s="467"/>
      <c r="I849" s="467"/>
      <c r="J849" s="467"/>
      <c r="K849" s="467"/>
      <c r="L849" s="467"/>
      <c r="M849" s="467"/>
      <c r="N849" s="98"/>
    </row>
    <row r="850" spans="1:14" ht="15.75" customHeight="1" x14ac:dyDescent="0.2">
      <c r="A850" s="99"/>
      <c r="B850" s="5">
        <f>IF(C850&lt;&gt;"",COUNTA($C$7:C850),"")</f>
        <v>563</v>
      </c>
      <c r="C850" s="6">
        <f>$Y$10</f>
        <v>50</v>
      </c>
      <c r="D850" s="475">
        <f>$R$46%*(C850+C851)+$Z$12</f>
        <v>50</v>
      </c>
      <c r="E850" s="467"/>
      <c r="F850" s="467"/>
      <c r="G850" s="467"/>
      <c r="H850" s="467"/>
      <c r="I850" s="467"/>
      <c r="J850" s="467"/>
      <c r="K850" s="467"/>
      <c r="L850" s="467"/>
      <c r="M850" s="467"/>
      <c r="N850" s="98"/>
    </row>
    <row r="851" spans="1:14" ht="15.75" customHeight="1" x14ac:dyDescent="0.2">
      <c r="A851" s="99"/>
      <c r="B851" s="5">
        <f>IF(C851&lt;&gt;"",COUNTA($C$7:C851),"")</f>
        <v>564</v>
      </c>
      <c r="C851" s="6">
        <f>$Y$12</f>
        <v>50</v>
      </c>
      <c r="D851" s="319"/>
      <c r="E851" s="319"/>
      <c r="F851" s="467"/>
      <c r="G851" s="467"/>
      <c r="H851" s="467"/>
      <c r="I851" s="467"/>
      <c r="J851" s="467"/>
      <c r="K851" s="467"/>
      <c r="L851" s="467"/>
      <c r="M851" s="467"/>
      <c r="N851" s="98"/>
    </row>
    <row r="852" spans="1:14" ht="15.75" customHeight="1" x14ac:dyDescent="0.2">
      <c r="A852" s="99"/>
      <c r="B852" s="5" t="str">
        <f>IF(C852&lt;&gt;"",COUNTA($C$7:C852),"")</f>
        <v/>
      </c>
      <c r="C852" s="9"/>
      <c r="D852" s="9"/>
      <c r="E852" s="9"/>
      <c r="F852" s="467"/>
      <c r="G852" s="467"/>
      <c r="H852" s="467"/>
      <c r="I852" s="467"/>
      <c r="J852" s="467"/>
      <c r="K852" s="467"/>
      <c r="L852" s="467"/>
      <c r="M852" s="467"/>
      <c r="N852" s="98"/>
    </row>
    <row r="853" spans="1:14" ht="15.75" customHeight="1" x14ac:dyDescent="0.2">
      <c r="A853" s="99"/>
      <c r="B853" s="5">
        <f>IF(C853&lt;&gt;"",COUNTA($C$7:C853),"")</f>
        <v>565</v>
      </c>
      <c r="C853" s="6">
        <f>$Y$10</f>
        <v>50</v>
      </c>
      <c r="D853" s="475">
        <f>$R$46%*(C853+C854)+$Z$10</f>
        <v>50</v>
      </c>
      <c r="E853" s="476">
        <f>$R$47%*(D853+D856)+$AA$12</f>
        <v>50</v>
      </c>
      <c r="F853" s="467"/>
      <c r="G853" s="467"/>
      <c r="H853" s="467"/>
      <c r="I853" s="467"/>
      <c r="J853" s="467"/>
      <c r="K853" s="467"/>
      <c r="L853" s="467"/>
      <c r="M853" s="467"/>
      <c r="N853" s="98"/>
    </row>
    <row r="854" spans="1:14" ht="15.75" customHeight="1" x14ac:dyDescent="0.2">
      <c r="A854" s="99"/>
      <c r="B854" s="5">
        <f>IF(C854&lt;&gt;"",COUNTA($C$7:C854),"")</f>
        <v>566</v>
      </c>
      <c r="C854" s="6">
        <f>$Y$12</f>
        <v>50</v>
      </c>
      <c r="D854" s="319"/>
      <c r="E854" s="467"/>
      <c r="F854" s="467"/>
      <c r="G854" s="467"/>
      <c r="H854" s="467"/>
      <c r="I854" s="467"/>
      <c r="J854" s="467"/>
      <c r="K854" s="467"/>
      <c r="L854" s="467"/>
      <c r="M854" s="467"/>
      <c r="N854" s="98"/>
    </row>
    <row r="855" spans="1:14" ht="15.75" customHeight="1" x14ac:dyDescent="0.2">
      <c r="A855" s="99"/>
      <c r="B855" s="5" t="str">
        <f>IF(C855&lt;&gt;"",COUNTA($C$7:C855),"")</f>
        <v/>
      </c>
      <c r="C855" s="9"/>
      <c r="D855" s="9"/>
      <c r="E855" s="467"/>
      <c r="F855" s="467"/>
      <c r="G855" s="467"/>
      <c r="H855" s="467"/>
      <c r="I855" s="467"/>
      <c r="J855" s="467"/>
      <c r="K855" s="467"/>
      <c r="L855" s="467"/>
      <c r="M855" s="467"/>
      <c r="N855" s="98"/>
    </row>
    <row r="856" spans="1:14" ht="15.75" customHeight="1" x14ac:dyDescent="0.2">
      <c r="A856" s="99"/>
      <c r="B856" s="5">
        <f>IF(C856&lt;&gt;"",COUNTA($C$7:C856),"")</f>
        <v>567</v>
      </c>
      <c r="C856" s="6">
        <f>$Y$10</f>
        <v>50</v>
      </c>
      <c r="D856" s="475">
        <f>$R$46%*(C856+C857)+$Z$12</f>
        <v>50</v>
      </c>
      <c r="E856" s="467"/>
      <c r="F856" s="467"/>
      <c r="G856" s="467"/>
      <c r="H856" s="467"/>
      <c r="I856" s="467"/>
      <c r="J856" s="467"/>
      <c r="K856" s="467"/>
      <c r="L856" s="467"/>
      <c r="M856" s="467"/>
      <c r="N856" s="98"/>
    </row>
    <row r="857" spans="1:14" ht="15.75" customHeight="1" x14ac:dyDescent="0.2">
      <c r="A857" s="99"/>
      <c r="B857" s="5">
        <f>IF(C857&lt;&gt;"",COUNTA($C$7:C857),"")</f>
        <v>568</v>
      </c>
      <c r="C857" s="6">
        <f>$Y$12</f>
        <v>50</v>
      </c>
      <c r="D857" s="319"/>
      <c r="E857" s="319"/>
      <c r="F857" s="319"/>
      <c r="G857" s="467"/>
      <c r="H857" s="467"/>
      <c r="I857" s="467"/>
      <c r="J857" s="467"/>
      <c r="K857" s="467"/>
      <c r="L857" s="467"/>
      <c r="M857" s="467"/>
      <c r="N857" s="98"/>
    </row>
    <row r="858" spans="1:14" ht="15.75" customHeight="1" x14ac:dyDescent="0.2">
      <c r="A858" s="99"/>
      <c r="B858" s="5" t="str">
        <f>IF(C858&lt;&gt;"",COUNTA($C$7:C858),"")</f>
        <v/>
      </c>
      <c r="C858" s="9"/>
      <c r="D858" s="9"/>
      <c r="E858" s="9"/>
      <c r="F858" s="9"/>
      <c r="G858" s="467"/>
      <c r="H858" s="467"/>
      <c r="I858" s="467"/>
      <c r="J858" s="467"/>
      <c r="K858" s="467"/>
      <c r="L858" s="467"/>
      <c r="M858" s="467"/>
      <c r="N858" s="98"/>
    </row>
    <row r="859" spans="1:14" ht="15.75" customHeight="1" x14ac:dyDescent="0.2">
      <c r="A859" s="99"/>
      <c r="B859" s="5">
        <f>IF(C859&lt;&gt;"",COUNTA($C$7:C859),"")</f>
        <v>569</v>
      </c>
      <c r="C859" s="6">
        <f>$Y$10</f>
        <v>50</v>
      </c>
      <c r="D859" s="475">
        <f>$R$46%*(C859+C860)+$Z$10</f>
        <v>50</v>
      </c>
      <c r="E859" s="476">
        <f>$R$47%*(D859+D862)+$AA$10</f>
        <v>50</v>
      </c>
      <c r="F859" s="477">
        <f>$R$48%*(E859+E865)+$AB$12</f>
        <v>50</v>
      </c>
      <c r="G859" s="467"/>
      <c r="H859" s="467"/>
      <c r="I859" s="467"/>
      <c r="J859" s="467"/>
      <c r="K859" s="467"/>
      <c r="L859" s="467"/>
      <c r="M859" s="467"/>
      <c r="N859" s="98"/>
    </row>
    <row r="860" spans="1:14" ht="15.75" customHeight="1" x14ac:dyDescent="0.2">
      <c r="A860" s="99"/>
      <c r="B860" s="5">
        <f>IF(C860&lt;&gt;"",COUNTA($C$7:C860),"")</f>
        <v>570</v>
      </c>
      <c r="C860" s="6">
        <f>$Y$12</f>
        <v>50</v>
      </c>
      <c r="D860" s="319"/>
      <c r="E860" s="467"/>
      <c r="F860" s="467"/>
      <c r="G860" s="467"/>
      <c r="H860" s="467"/>
      <c r="I860" s="467"/>
      <c r="J860" s="467"/>
      <c r="K860" s="467"/>
      <c r="L860" s="467"/>
      <c r="M860" s="467"/>
      <c r="N860" s="98"/>
    </row>
    <row r="861" spans="1:14" ht="15.75" customHeight="1" x14ac:dyDescent="0.2">
      <c r="A861" s="99"/>
      <c r="B861" s="5" t="str">
        <f>IF(C861&lt;&gt;"",COUNTA($C$7:C861),"")</f>
        <v/>
      </c>
      <c r="C861" s="9"/>
      <c r="D861" s="9"/>
      <c r="E861" s="467"/>
      <c r="F861" s="467"/>
      <c r="G861" s="467"/>
      <c r="H861" s="467"/>
      <c r="I861" s="467"/>
      <c r="J861" s="467"/>
      <c r="K861" s="467"/>
      <c r="L861" s="467"/>
      <c r="M861" s="467"/>
      <c r="N861" s="98"/>
    </row>
    <row r="862" spans="1:14" ht="15.75" customHeight="1" x14ac:dyDescent="0.2">
      <c r="A862" s="99"/>
      <c r="B862" s="5">
        <f>IF(C862&lt;&gt;"",COUNTA($C$7:C862),"")</f>
        <v>571</v>
      </c>
      <c r="C862" s="6">
        <f>$Y$10</f>
        <v>50</v>
      </c>
      <c r="D862" s="475">
        <f>$R$46%*(C862+C863)+$Z$12</f>
        <v>50</v>
      </c>
      <c r="E862" s="467"/>
      <c r="F862" s="467"/>
      <c r="G862" s="467"/>
      <c r="H862" s="467"/>
      <c r="I862" s="467"/>
      <c r="J862" s="467"/>
      <c r="K862" s="467"/>
      <c r="L862" s="467"/>
      <c r="M862" s="467"/>
      <c r="N862" s="98"/>
    </row>
    <row r="863" spans="1:14" ht="15.75" customHeight="1" x14ac:dyDescent="0.2">
      <c r="A863" s="99"/>
      <c r="B863" s="5">
        <f>IF(C863&lt;&gt;"",COUNTA($C$7:C863),"")</f>
        <v>572</v>
      </c>
      <c r="C863" s="6">
        <f>$Y$12</f>
        <v>50</v>
      </c>
      <c r="D863" s="319"/>
      <c r="E863" s="319"/>
      <c r="F863" s="467"/>
      <c r="G863" s="467"/>
      <c r="H863" s="467"/>
      <c r="I863" s="467"/>
      <c r="J863" s="467"/>
      <c r="K863" s="467"/>
      <c r="L863" s="467"/>
      <c r="M863" s="467"/>
      <c r="N863" s="98"/>
    </row>
    <row r="864" spans="1:14" ht="15.75" customHeight="1" x14ac:dyDescent="0.2">
      <c r="A864" s="99"/>
      <c r="B864" s="5" t="str">
        <f>IF(C864&lt;&gt;"",COUNTA($C$7:C864),"")</f>
        <v/>
      </c>
      <c r="C864" s="9"/>
      <c r="D864" s="9"/>
      <c r="E864" s="9"/>
      <c r="F864" s="467"/>
      <c r="G864" s="467"/>
      <c r="H864" s="467"/>
      <c r="I864" s="467"/>
      <c r="J864" s="467"/>
      <c r="K864" s="467"/>
      <c r="L864" s="467"/>
      <c r="M864" s="467"/>
      <c r="N864" s="98"/>
    </row>
    <row r="865" spans="1:14" ht="15.75" customHeight="1" x14ac:dyDescent="0.2">
      <c r="A865" s="99"/>
      <c r="B865" s="5">
        <f>IF(C865&lt;&gt;"",COUNTA($C$7:C865),"")</f>
        <v>573</v>
      </c>
      <c r="C865" s="6">
        <f>$Y$10</f>
        <v>50</v>
      </c>
      <c r="D865" s="475">
        <f>$R$46%*(C865+C866)+$Z$10</f>
        <v>50</v>
      </c>
      <c r="E865" s="476">
        <f>$R$47%*(D865+D868)+$AA$12</f>
        <v>50</v>
      </c>
      <c r="F865" s="467"/>
      <c r="G865" s="467"/>
      <c r="H865" s="467"/>
      <c r="I865" s="467"/>
      <c r="J865" s="467"/>
      <c r="K865" s="467"/>
      <c r="L865" s="467"/>
      <c r="M865" s="467"/>
      <c r="N865" s="98"/>
    </row>
    <row r="866" spans="1:14" ht="15.75" customHeight="1" x14ac:dyDescent="0.2">
      <c r="A866" s="99"/>
      <c r="B866" s="5">
        <f>IF(C866&lt;&gt;"",COUNTA($C$7:C866),"")</f>
        <v>574</v>
      </c>
      <c r="C866" s="6">
        <f>$Y$12</f>
        <v>50</v>
      </c>
      <c r="D866" s="319"/>
      <c r="E866" s="467"/>
      <c r="F866" s="467"/>
      <c r="G866" s="467"/>
      <c r="H866" s="467"/>
      <c r="I866" s="467"/>
      <c r="J866" s="467"/>
      <c r="K866" s="467"/>
      <c r="L866" s="467"/>
      <c r="M866" s="467"/>
      <c r="N866" s="98"/>
    </row>
    <row r="867" spans="1:14" ht="15.75" customHeight="1" x14ac:dyDescent="0.2">
      <c r="A867" s="99"/>
      <c r="B867" s="5" t="str">
        <f>IF(C867&lt;&gt;"",COUNTA($C$7:C867),"")</f>
        <v/>
      </c>
      <c r="C867" s="9"/>
      <c r="D867" s="9"/>
      <c r="E867" s="467"/>
      <c r="F867" s="467"/>
      <c r="G867" s="467"/>
      <c r="H867" s="467"/>
      <c r="I867" s="467"/>
      <c r="J867" s="467"/>
      <c r="K867" s="467"/>
      <c r="L867" s="467"/>
      <c r="M867" s="467"/>
      <c r="N867" s="98"/>
    </row>
    <row r="868" spans="1:14" ht="15.75" customHeight="1" x14ac:dyDescent="0.2">
      <c r="A868" s="99"/>
      <c r="B868" s="5">
        <f>IF(C868&lt;&gt;"",COUNTA($C$7:C868),"")</f>
        <v>575</v>
      </c>
      <c r="C868" s="6">
        <f>$Y$10</f>
        <v>50</v>
      </c>
      <c r="D868" s="475">
        <f>$R$46%*(C868+C869)+$Z$12</f>
        <v>50</v>
      </c>
      <c r="E868" s="467"/>
      <c r="F868" s="467"/>
      <c r="G868" s="467"/>
      <c r="H868" s="467"/>
      <c r="I868" s="467"/>
      <c r="J868" s="467"/>
      <c r="K868" s="467"/>
      <c r="L868" s="467"/>
      <c r="M868" s="467"/>
      <c r="N868" s="98"/>
    </row>
    <row r="869" spans="1:14" ht="15.75" customHeight="1" x14ac:dyDescent="0.2">
      <c r="A869" s="99"/>
      <c r="B869" s="5">
        <f>IF(C869&lt;&gt;"",COUNTA($C$7:C869),"")</f>
        <v>576</v>
      </c>
      <c r="C869" s="6">
        <f>$Y$12</f>
        <v>50</v>
      </c>
      <c r="D869" s="319"/>
      <c r="E869" s="319"/>
      <c r="F869" s="319"/>
      <c r="G869" s="319"/>
      <c r="H869" s="319"/>
      <c r="I869" s="319"/>
      <c r="J869" s="467"/>
      <c r="K869" s="467"/>
      <c r="L869" s="467"/>
      <c r="M869" s="467"/>
      <c r="N869" s="98"/>
    </row>
    <row r="870" spans="1:14" ht="15.75" customHeight="1" x14ac:dyDescent="0.2">
      <c r="A870" s="99"/>
      <c r="B870" s="5" t="str">
        <f>IF(C870&lt;&gt;"",COUNTA($C$7:C870),"")</f>
        <v/>
      </c>
      <c r="C870" s="9"/>
      <c r="D870" s="9"/>
      <c r="E870" s="9"/>
      <c r="F870" s="9"/>
      <c r="G870" s="46"/>
      <c r="H870" s="9"/>
      <c r="I870" s="9"/>
      <c r="J870" s="467"/>
      <c r="K870" s="467"/>
      <c r="L870" s="467"/>
      <c r="M870" s="467"/>
      <c r="N870" s="98"/>
    </row>
    <row r="871" spans="1:14" ht="15.75" customHeight="1" x14ac:dyDescent="0.2">
      <c r="A871" s="99"/>
      <c r="B871" s="5">
        <f>IF(C871&lt;&gt;"",COUNTA($C$7:C871),"")</f>
        <v>577</v>
      </c>
      <c r="C871" s="6">
        <f>$Y$10</f>
        <v>50</v>
      </c>
      <c r="D871" s="475">
        <f>$R$46%*(C871+C872)+$Z$10</f>
        <v>50</v>
      </c>
      <c r="E871" s="476">
        <f>$R$47%*(D871+D874)+$AA$10</f>
        <v>50</v>
      </c>
      <c r="F871" s="477">
        <f>$R$48%*(E871+E877)+$AB$10</f>
        <v>50</v>
      </c>
      <c r="G871" s="513">
        <f>$R$49%*(F871+F883)+$AC$10</f>
        <v>50</v>
      </c>
      <c r="H871" s="514">
        <f>$R$50%*(G871+G895)+$AD$10</f>
        <v>50</v>
      </c>
      <c r="I871" s="515">
        <f>$R$51%*(H871+H919)+$AE$12</f>
        <v>50</v>
      </c>
      <c r="J871" s="467"/>
      <c r="K871" s="467"/>
      <c r="L871" s="467"/>
      <c r="M871" s="467"/>
      <c r="N871" s="98"/>
    </row>
    <row r="872" spans="1:14" ht="15.75" customHeight="1" x14ac:dyDescent="0.2">
      <c r="A872" s="99"/>
      <c r="B872" s="5">
        <f>IF(C872&lt;&gt;"",COUNTA($C$7:C872),"")</f>
        <v>578</v>
      </c>
      <c r="C872" s="6">
        <f>$Y$12</f>
        <v>50</v>
      </c>
      <c r="D872" s="319"/>
      <c r="E872" s="467"/>
      <c r="F872" s="467"/>
      <c r="G872" s="467"/>
      <c r="H872" s="467"/>
      <c r="I872" s="467"/>
      <c r="J872" s="467"/>
      <c r="K872" s="467"/>
      <c r="L872" s="467"/>
      <c r="M872" s="467"/>
      <c r="N872" s="98"/>
    </row>
    <row r="873" spans="1:14" ht="15.75" customHeight="1" x14ac:dyDescent="0.2">
      <c r="A873" s="99"/>
      <c r="B873" s="5" t="str">
        <f>IF(C873&lt;&gt;"",COUNTA($C$7:C873),"")</f>
        <v/>
      </c>
      <c r="C873" s="9"/>
      <c r="D873" s="9"/>
      <c r="E873" s="467"/>
      <c r="F873" s="467"/>
      <c r="G873" s="467"/>
      <c r="H873" s="467"/>
      <c r="I873" s="467"/>
      <c r="J873" s="467"/>
      <c r="K873" s="467"/>
      <c r="L873" s="467"/>
      <c r="M873" s="467"/>
      <c r="N873" s="98"/>
    </row>
    <row r="874" spans="1:14" ht="15.75" customHeight="1" x14ac:dyDescent="0.2">
      <c r="A874" s="99"/>
      <c r="B874" s="5">
        <f>IF(C874&lt;&gt;"",COUNTA($C$7:C874),"")</f>
        <v>579</v>
      </c>
      <c r="C874" s="6">
        <f>$Y$10</f>
        <v>50</v>
      </c>
      <c r="D874" s="475">
        <f>$R$46%*(C874+C875)+$Z$12</f>
        <v>50</v>
      </c>
      <c r="E874" s="467"/>
      <c r="F874" s="467"/>
      <c r="G874" s="467"/>
      <c r="H874" s="467"/>
      <c r="I874" s="467"/>
      <c r="J874" s="467"/>
      <c r="K874" s="467"/>
      <c r="L874" s="467"/>
      <c r="M874" s="467"/>
      <c r="N874" s="98"/>
    </row>
    <row r="875" spans="1:14" ht="15.75" customHeight="1" x14ac:dyDescent="0.2">
      <c r="A875" s="99"/>
      <c r="B875" s="5">
        <f>IF(C875&lt;&gt;"",COUNTA($C$7:C875),"")</f>
        <v>580</v>
      </c>
      <c r="C875" s="6">
        <f>$Y$12</f>
        <v>50</v>
      </c>
      <c r="D875" s="319"/>
      <c r="E875" s="319"/>
      <c r="F875" s="467"/>
      <c r="G875" s="467"/>
      <c r="H875" s="467"/>
      <c r="I875" s="467"/>
      <c r="J875" s="467"/>
      <c r="K875" s="467"/>
      <c r="L875" s="467"/>
      <c r="M875" s="467"/>
      <c r="N875" s="98"/>
    </row>
    <row r="876" spans="1:14" ht="15.75" customHeight="1" x14ac:dyDescent="0.2">
      <c r="A876" s="99"/>
      <c r="B876" s="5" t="str">
        <f>IF(C876&lt;&gt;"",COUNTA($C$7:C876),"")</f>
        <v/>
      </c>
      <c r="C876" s="9"/>
      <c r="D876" s="9"/>
      <c r="E876" s="9"/>
      <c r="F876" s="467"/>
      <c r="G876" s="467"/>
      <c r="H876" s="467"/>
      <c r="I876" s="467"/>
      <c r="J876" s="467"/>
      <c r="K876" s="467"/>
      <c r="L876" s="467"/>
      <c r="M876" s="467"/>
      <c r="N876" s="98"/>
    </row>
    <row r="877" spans="1:14" ht="15.75" customHeight="1" x14ac:dyDescent="0.2">
      <c r="A877" s="99"/>
      <c r="B877" s="5">
        <f>IF(C877&lt;&gt;"",COUNTA($C$7:C877),"")</f>
        <v>581</v>
      </c>
      <c r="C877" s="6">
        <f>$Y$10</f>
        <v>50</v>
      </c>
      <c r="D877" s="475">
        <f>$R$46%*(C877+C878)+$Z$10</f>
        <v>50</v>
      </c>
      <c r="E877" s="476">
        <f>$R$47%*(D877+D880)+$AA$12</f>
        <v>50</v>
      </c>
      <c r="F877" s="467"/>
      <c r="G877" s="467"/>
      <c r="H877" s="467"/>
      <c r="I877" s="467"/>
      <c r="J877" s="467"/>
      <c r="K877" s="467"/>
      <c r="L877" s="467"/>
      <c r="M877" s="467"/>
      <c r="N877" s="98"/>
    </row>
    <row r="878" spans="1:14" ht="15.75" customHeight="1" x14ac:dyDescent="0.2">
      <c r="A878" s="99"/>
      <c r="B878" s="5">
        <f>IF(C878&lt;&gt;"",COUNTA($C$7:C878),"")</f>
        <v>582</v>
      </c>
      <c r="C878" s="6">
        <f>$Y$12</f>
        <v>50</v>
      </c>
      <c r="D878" s="319"/>
      <c r="E878" s="467"/>
      <c r="F878" s="467"/>
      <c r="G878" s="467"/>
      <c r="H878" s="467"/>
      <c r="I878" s="467"/>
      <c r="J878" s="467"/>
      <c r="K878" s="467"/>
      <c r="L878" s="467"/>
      <c r="M878" s="467"/>
      <c r="N878" s="98"/>
    </row>
    <row r="879" spans="1:14" ht="15.75" customHeight="1" x14ac:dyDescent="0.2">
      <c r="A879" s="99"/>
      <c r="B879" s="5" t="str">
        <f>IF(C879&lt;&gt;"",COUNTA($C$7:C879),"")</f>
        <v/>
      </c>
      <c r="C879" s="9"/>
      <c r="D879" s="9"/>
      <c r="E879" s="467"/>
      <c r="F879" s="467"/>
      <c r="G879" s="467"/>
      <c r="H879" s="467"/>
      <c r="I879" s="467"/>
      <c r="J879" s="467"/>
      <c r="K879" s="467"/>
      <c r="L879" s="467"/>
      <c r="M879" s="467"/>
      <c r="N879" s="98"/>
    </row>
    <row r="880" spans="1:14" ht="15.75" customHeight="1" x14ac:dyDescent="0.2">
      <c r="A880" s="99"/>
      <c r="B880" s="5">
        <f>IF(C880&lt;&gt;"",COUNTA($C$7:C880),"")</f>
        <v>583</v>
      </c>
      <c r="C880" s="6">
        <f>$Y$10</f>
        <v>50</v>
      </c>
      <c r="D880" s="475">
        <f>$R$46%*(C880+C881)+$Z$12</f>
        <v>50</v>
      </c>
      <c r="E880" s="467"/>
      <c r="F880" s="467"/>
      <c r="G880" s="467"/>
      <c r="H880" s="467"/>
      <c r="I880" s="467"/>
      <c r="J880" s="467"/>
      <c r="K880" s="467"/>
      <c r="L880" s="467"/>
      <c r="M880" s="467"/>
      <c r="N880" s="98"/>
    </row>
    <row r="881" spans="1:14" ht="15.75" customHeight="1" x14ac:dyDescent="0.2">
      <c r="A881" s="99"/>
      <c r="B881" s="5">
        <f>IF(C881&lt;&gt;"",COUNTA($C$7:C881),"")</f>
        <v>584</v>
      </c>
      <c r="C881" s="6">
        <f>$Y$12</f>
        <v>50</v>
      </c>
      <c r="D881" s="319"/>
      <c r="E881" s="319"/>
      <c r="F881" s="319"/>
      <c r="G881" s="467"/>
      <c r="H881" s="467"/>
      <c r="I881" s="467"/>
      <c r="J881" s="467"/>
      <c r="K881" s="467"/>
      <c r="L881" s="467"/>
      <c r="M881" s="467"/>
      <c r="N881" s="98"/>
    </row>
    <row r="882" spans="1:14" ht="15.75" customHeight="1" x14ac:dyDescent="0.2">
      <c r="A882" s="99"/>
      <c r="B882" s="5" t="str">
        <f>IF(C882&lt;&gt;"",COUNTA($C$7:C882),"")</f>
        <v/>
      </c>
      <c r="C882" s="9"/>
      <c r="D882" s="9"/>
      <c r="E882" s="9"/>
      <c r="F882" s="9"/>
      <c r="G882" s="467"/>
      <c r="H882" s="467"/>
      <c r="I882" s="467"/>
      <c r="J882" s="467"/>
      <c r="K882" s="467"/>
      <c r="L882" s="467"/>
      <c r="M882" s="467"/>
      <c r="N882" s="98"/>
    </row>
    <row r="883" spans="1:14" ht="15.75" customHeight="1" x14ac:dyDescent="0.2">
      <c r="A883" s="99"/>
      <c r="B883" s="5">
        <f>IF(C883&lt;&gt;"",COUNTA($C$7:C883),"")</f>
        <v>585</v>
      </c>
      <c r="C883" s="6">
        <f>$Y$10</f>
        <v>50</v>
      </c>
      <c r="D883" s="475">
        <f>$R$46%*(C883+C884)+$Z$10</f>
        <v>50</v>
      </c>
      <c r="E883" s="476">
        <f>$R$47%*(D883+D886)+$AA$10</f>
        <v>50</v>
      </c>
      <c r="F883" s="477">
        <f>$R$48%*(E883+E889)+$AB$12</f>
        <v>50</v>
      </c>
      <c r="G883" s="467"/>
      <c r="H883" s="467"/>
      <c r="I883" s="467"/>
      <c r="J883" s="467"/>
      <c r="K883" s="467"/>
      <c r="L883" s="467"/>
      <c r="M883" s="467"/>
      <c r="N883" s="98"/>
    </row>
    <row r="884" spans="1:14" ht="15.75" customHeight="1" x14ac:dyDescent="0.2">
      <c r="A884" s="99"/>
      <c r="B884" s="5">
        <f>IF(C884&lt;&gt;"",COUNTA($C$7:C884),"")</f>
        <v>586</v>
      </c>
      <c r="C884" s="6">
        <f>$Y$12</f>
        <v>50</v>
      </c>
      <c r="D884" s="319"/>
      <c r="E884" s="467"/>
      <c r="F884" s="467"/>
      <c r="G884" s="467"/>
      <c r="H884" s="467"/>
      <c r="I884" s="467"/>
      <c r="J884" s="467"/>
      <c r="K884" s="467"/>
      <c r="L884" s="467"/>
      <c r="M884" s="467"/>
      <c r="N884" s="98"/>
    </row>
    <row r="885" spans="1:14" ht="15.75" customHeight="1" x14ac:dyDescent="0.2">
      <c r="A885" s="99"/>
      <c r="B885" s="5" t="str">
        <f>IF(C885&lt;&gt;"",COUNTA($C$7:C885),"")</f>
        <v/>
      </c>
      <c r="C885" s="9"/>
      <c r="D885" s="9"/>
      <c r="E885" s="467"/>
      <c r="F885" s="467"/>
      <c r="G885" s="467"/>
      <c r="H885" s="467"/>
      <c r="I885" s="467"/>
      <c r="J885" s="467"/>
      <c r="K885" s="467"/>
      <c r="L885" s="467"/>
      <c r="M885" s="467"/>
      <c r="N885" s="98"/>
    </row>
    <row r="886" spans="1:14" ht="15.75" customHeight="1" x14ac:dyDescent="0.2">
      <c r="A886" s="99"/>
      <c r="B886" s="5">
        <f>IF(C886&lt;&gt;"",COUNTA($C$7:C886),"")</f>
        <v>587</v>
      </c>
      <c r="C886" s="6">
        <f>$Y$10</f>
        <v>50</v>
      </c>
      <c r="D886" s="475">
        <f>$R$46%*(C886+C887)+$Z$12</f>
        <v>50</v>
      </c>
      <c r="E886" s="467"/>
      <c r="F886" s="467"/>
      <c r="G886" s="467"/>
      <c r="H886" s="467"/>
      <c r="I886" s="467"/>
      <c r="J886" s="467"/>
      <c r="K886" s="467"/>
      <c r="L886" s="467"/>
      <c r="M886" s="467"/>
      <c r="N886" s="98"/>
    </row>
    <row r="887" spans="1:14" ht="15.75" customHeight="1" x14ac:dyDescent="0.2">
      <c r="A887" s="99"/>
      <c r="B887" s="5">
        <f>IF(C887&lt;&gt;"",COUNTA($C$7:C887),"")</f>
        <v>588</v>
      </c>
      <c r="C887" s="6">
        <f>$Y$12</f>
        <v>50</v>
      </c>
      <c r="D887" s="319"/>
      <c r="E887" s="319"/>
      <c r="F887" s="467"/>
      <c r="G887" s="467"/>
      <c r="H887" s="467"/>
      <c r="I887" s="467"/>
      <c r="J887" s="467"/>
      <c r="K887" s="467"/>
      <c r="L887" s="467"/>
      <c r="M887" s="467"/>
      <c r="N887" s="98"/>
    </row>
    <row r="888" spans="1:14" ht="15.75" customHeight="1" x14ac:dyDescent="0.2">
      <c r="A888" s="99"/>
      <c r="B888" s="5" t="str">
        <f>IF(C888&lt;&gt;"",COUNTA($C$7:C888),"")</f>
        <v/>
      </c>
      <c r="C888" s="9"/>
      <c r="D888" s="9"/>
      <c r="E888" s="9"/>
      <c r="F888" s="467"/>
      <c r="G888" s="467"/>
      <c r="H888" s="467"/>
      <c r="I888" s="467"/>
      <c r="J888" s="467"/>
      <c r="K888" s="467"/>
      <c r="L888" s="467"/>
      <c r="M888" s="467"/>
      <c r="N888" s="98"/>
    </row>
    <row r="889" spans="1:14" ht="15.75" customHeight="1" x14ac:dyDescent="0.2">
      <c r="A889" s="99"/>
      <c r="B889" s="5">
        <f>IF(C889&lt;&gt;"",COUNTA($C$7:C889),"")</f>
        <v>589</v>
      </c>
      <c r="C889" s="6">
        <f>$Y$10</f>
        <v>50</v>
      </c>
      <c r="D889" s="475">
        <f>$R$46%*(C889+C890)+$Z$10</f>
        <v>50</v>
      </c>
      <c r="E889" s="476">
        <f>$R$47%*(D889+D892)+$AA$12</f>
        <v>50</v>
      </c>
      <c r="F889" s="467"/>
      <c r="G889" s="467"/>
      <c r="H889" s="467"/>
      <c r="I889" s="467"/>
      <c r="J889" s="467"/>
      <c r="K889" s="467"/>
      <c r="L889" s="467"/>
      <c r="M889" s="467"/>
      <c r="N889" s="98"/>
    </row>
    <row r="890" spans="1:14" ht="15.75" customHeight="1" x14ac:dyDescent="0.2">
      <c r="A890" s="99"/>
      <c r="B890" s="5">
        <f>IF(C890&lt;&gt;"",COUNTA($C$7:C890),"")</f>
        <v>590</v>
      </c>
      <c r="C890" s="6">
        <f>$Y$12</f>
        <v>50</v>
      </c>
      <c r="D890" s="319"/>
      <c r="E890" s="467"/>
      <c r="F890" s="467"/>
      <c r="G890" s="467"/>
      <c r="H890" s="467"/>
      <c r="I890" s="467"/>
      <c r="J890" s="467"/>
      <c r="K890" s="467"/>
      <c r="L890" s="467"/>
      <c r="M890" s="467"/>
      <c r="N890" s="98"/>
    </row>
    <row r="891" spans="1:14" ht="15.75" customHeight="1" x14ac:dyDescent="0.2">
      <c r="A891" s="99"/>
      <c r="B891" s="5" t="str">
        <f>IF(C891&lt;&gt;"",COUNTA($C$7:C891),"")</f>
        <v/>
      </c>
      <c r="C891" s="9"/>
      <c r="D891" s="9"/>
      <c r="E891" s="467"/>
      <c r="F891" s="467"/>
      <c r="G891" s="467"/>
      <c r="H891" s="467"/>
      <c r="I891" s="467"/>
      <c r="J891" s="467"/>
      <c r="K891" s="467"/>
      <c r="L891" s="467"/>
      <c r="M891" s="467"/>
      <c r="N891" s="98"/>
    </row>
    <row r="892" spans="1:14" ht="15.75" customHeight="1" x14ac:dyDescent="0.2">
      <c r="A892" s="99"/>
      <c r="B892" s="5">
        <f>IF(C892&lt;&gt;"",COUNTA($C$7:C892),"")</f>
        <v>591</v>
      </c>
      <c r="C892" s="6">
        <f>$Y$10</f>
        <v>50</v>
      </c>
      <c r="D892" s="475">
        <f>$R$46%*(C892+C893)+$Z$12</f>
        <v>50</v>
      </c>
      <c r="E892" s="467"/>
      <c r="F892" s="467"/>
      <c r="G892" s="467"/>
      <c r="H892" s="467"/>
      <c r="I892" s="467"/>
      <c r="J892" s="467"/>
      <c r="K892" s="467"/>
      <c r="L892" s="467"/>
      <c r="M892" s="467"/>
      <c r="N892" s="98"/>
    </row>
    <row r="893" spans="1:14" ht="15.75" customHeight="1" x14ac:dyDescent="0.2">
      <c r="A893" s="99"/>
      <c r="B893" s="5">
        <f>IF(C893&lt;&gt;"",COUNTA($C$7:C893),"")</f>
        <v>592</v>
      </c>
      <c r="C893" s="6">
        <f>$Y$12</f>
        <v>50</v>
      </c>
      <c r="D893" s="319"/>
      <c r="E893" s="319"/>
      <c r="F893" s="319"/>
      <c r="G893" s="319"/>
      <c r="H893" s="467"/>
      <c r="I893" s="467"/>
      <c r="J893" s="467"/>
      <c r="K893" s="467"/>
      <c r="L893" s="467"/>
      <c r="M893" s="467"/>
      <c r="N893" s="98"/>
    </row>
    <row r="894" spans="1:14" ht="15.75" customHeight="1" x14ac:dyDescent="0.2">
      <c r="A894" s="99"/>
      <c r="B894" s="5" t="str">
        <f>IF(C894&lt;&gt;"",COUNTA($C$7:C894),"")</f>
        <v/>
      </c>
      <c r="C894" s="9"/>
      <c r="D894" s="9"/>
      <c r="E894" s="9"/>
      <c r="F894" s="9"/>
      <c r="G894" s="9"/>
      <c r="H894" s="467"/>
      <c r="I894" s="467"/>
      <c r="J894" s="467"/>
      <c r="K894" s="467"/>
      <c r="L894" s="467"/>
      <c r="M894" s="467"/>
      <c r="N894" s="98"/>
    </row>
    <row r="895" spans="1:14" ht="15.75" customHeight="1" x14ac:dyDescent="0.2">
      <c r="A895" s="99"/>
      <c r="B895" s="5">
        <f>IF(C895&lt;&gt;"",COUNTA($C$7:C895),"")</f>
        <v>593</v>
      </c>
      <c r="C895" s="6">
        <f>$Y$10</f>
        <v>50</v>
      </c>
      <c r="D895" s="475">
        <f>$R$46%*(C895+C896)+$Z$10</f>
        <v>50</v>
      </c>
      <c r="E895" s="476">
        <f>$R$47%*(D895+D898)+$AA$10</f>
        <v>50</v>
      </c>
      <c r="F895" s="477">
        <f>$R$48%*(E895+E901)+$AB$10</f>
        <v>50</v>
      </c>
      <c r="G895" s="513">
        <f>$R$49%*(F895+F907)+$AC$12</f>
        <v>50</v>
      </c>
      <c r="H895" s="467"/>
      <c r="I895" s="467"/>
      <c r="J895" s="467"/>
      <c r="K895" s="467"/>
      <c r="L895" s="467"/>
      <c r="M895" s="467"/>
      <c r="N895" s="98"/>
    </row>
    <row r="896" spans="1:14" ht="15.75" customHeight="1" x14ac:dyDescent="0.2">
      <c r="A896" s="99"/>
      <c r="B896" s="5">
        <f>IF(C896&lt;&gt;"",COUNTA($C$7:C896),"")</f>
        <v>594</v>
      </c>
      <c r="C896" s="6">
        <f>$Y$12</f>
        <v>50</v>
      </c>
      <c r="D896" s="319"/>
      <c r="E896" s="467"/>
      <c r="F896" s="467"/>
      <c r="G896" s="467"/>
      <c r="H896" s="467"/>
      <c r="I896" s="467"/>
      <c r="J896" s="467"/>
      <c r="K896" s="467"/>
      <c r="L896" s="467"/>
      <c r="M896" s="467"/>
      <c r="N896" s="98"/>
    </row>
    <row r="897" spans="1:14" ht="15.75" customHeight="1" x14ac:dyDescent="0.2">
      <c r="A897" s="99"/>
      <c r="B897" s="5" t="str">
        <f>IF(C897&lt;&gt;"",COUNTA($C$7:C897),"")</f>
        <v/>
      </c>
      <c r="C897" s="9"/>
      <c r="D897" s="9"/>
      <c r="E897" s="467"/>
      <c r="F897" s="467"/>
      <c r="G897" s="467"/>
      <c r="H897" s="467"/>
      <c r="I897" s="467"/>
      <c r="J897" s="467"/>
      <c r="K897" s="467"/>
      <c r="L897" s="467"/>
      <c r="M897" s="467"/>
      <c r="N897" s="98"/>
    </row>
    <row r="898" spans="1:14" ht="15.75" customHeight="1" x14ac:dyDescent="0.2">
      <c r="A898" s="99"/>
      <c r="B898" s="5">
        <f>IF(C898&lt;&gt;"",COUNTA($C$7:C898),"")</f>
        <v>595</v>
      </c>
      <c r="C898" s="6">
        <f>$Y$10</f>
        <v>50</v>
      </c>
      <c r="D898" s="475">
        <f>$R$46%*(C898+C899)+$Z$12</f>
        <v>50</v>
      </c>
      <c r="E898" s="467"/>
      <c r="F898" s="467"/>
      <c r="G898" s="467"/>
      <c r="H898" s="467"/>
      <c r="I898" s="467"/>
      <c r="J898" s="467"/>
      <c r="K898" s="467"/>
      <c r="L898" s="467"/>
      <c r="M898" s="467"/>
      <c r="N898" s="98"/>
    </row>
    <row r="899" spans="1:14" ht="15.75" customHeight="1" x14ac:dyDescent="0.2">
      <c r="A899" s="99"/>
      <c r="B899" s="5">
        <f>IF(C899&lt;&gt;"",COUNTA($C$7:C899),"")</f>
        <v>596</v>
      </c>
      <c r="C899" s="6">
        <f>$Y$12</f>
        <v>50</v>
      </c>
      <c r="D899" s="319"/>
      <c r="E899" s="319"/>
      <c r="F899" s="467"/>
      <c r="G899" s="467"/>
      <c r="H899" s="467"/>
      <c r="I899" s="467"/>
      <c r="J899" s="467"/>
      <c r="K899" s="467"/>
      <c r="L899" s="467"/>
      <c r="M899" s="467"/>
      <c r="N899" s="98"/>
    </row>
    <row r="900" spans="1:14" ht="15.75" customHeight="1" x14ac:dyDescent="0.2">
      <c r="A900" s="99"/>
      <c r="B900" s="5" t="str">
        <f>IF(C900&lt;&gt;"",COUNTA($C$7:C900),"")</f>
        <v/>
      </c>
      <c r="C900" s="9"/>
      <c r="D900" s="9"/>
      <c r="E900" s="9"/>
      <c r="F900" s="467"/>
      <c r="G900" s="467"/>
      <c r="H900" s="467"/>
      <c r="I900" s="467"/>
      <c r="J900" s="467"/>
      <c r="K900" s="467"/>
      <c r="L900" s="467"/>
      <c r="M900" s="467"/>
      <c r="N900" s="98"/>
    </row>
    <row r="901" spans="1:14" ht="15.75" customHeight="1" x14ac:dyDescent="0.2">
      <c r="A901" s="99"/>
      <c r="B901" s="5">
        <f>IF(C901&lt;&gt;"",COUNTA($C$7:C901),"")</f>
        <v>597</v>
      </c>
      <c r="C901" s="6">
        <f>$Y$10</f>
        <v>50</v>
      </c>
      <c r="D901" s="475">
        <f>$R$46%*(C901+C902)+$Z$10</f>
        <v>50</v>
      </c>
      <c r="E901" s="476">
        <f>$R$47%*(D901+D904)+$AA$12</f>
        <v>50</v>
      </c>
      <c r="F901" s="467"/>
      <c r="G901" s="467"/>
      <c r="H901" s="467"/>
      <c r="I901" s="467"/>
      <c r="J901" s="467"/>
      <c r="K901" s="467"/>
      <c r="L901" s="467"/>
      <c r="M901" s="467"/>
      <c r="N901" s="98"/>
    </row>
    <row r="902" spans="1:14" ht="15.75" customHeight="1" x14ac:dyDescent="0.2">
      <c r="A902" s="99"/>
      <c r="B902" s="5">
        <f>IF(C902&lt;&gt;"",COUNTA($C$7:C902),"")</f>
        <v>598</v>
      </c>
      <c r="C902" s="6">
        <f>$Y$12</f>
        <v>50</v>
      </c>
      <c r="D902" s="319"/>
      <c r="E902" s="467"/>
      <c r="F902" s="467"/>
      <c r="G902" s="467"/>
      <c r="H902" s="467"/>
      <c r="I902" s="467"/>
      <c r="J902" s="467"/>
      <c r="K902" s="467"/>
      <c r="L902" s="467"/>
      <c r="M902" s="467"/>
      <c r="N902" s="98"/>
    </row>
    <row r="903" spans="1:14" ht="15.75" customHeight="1" x14ac:dyDescent="0.2">
      <c r="A903" s="99"/>
      <c r="B903" s="5" t="str">
        <f>IF(C903&lt;&gt;"",COUNTA($C$7:C903),"")</f>
        <v/>
      </c>
      <c r="C903" s="9"/>
      <c r="D903" s="9"/>
      <c r="E903" s="467"/>
      <c r="F903" s="467"/>
      <c r="G903" s="467"/>
      <c r="H903" s="467"/>
      <c r="I903" s="467"/>
      <c r="J903" s="467"/>
      <c r="K903" s="467"/>
      <c r="L903" s="467"/>
      <c r="M903" s="467"/>
      <c r="N903" s="98"/>
    </row>
    <row r="904" spans="1:14" ht="15.75" customHeight="1" x14ac:dyDescent="0.2">
      <c r="A904" s="99"/>
      <c r="B904" s="5">
        <f>IF(C904&lt;&gt;"",COUNTA($C$7:C904),"")</f>
        <v>599</v>
      </c>
      <c r="C904" s="6">
        <f>$Y$10</f>
        <v>50</v>
      </c>
      <c r="D904" s="475">
        <f>$R$46%*(C904+C905)+$Z$12</f>
        <v>50</v>
      </c>
      <c r="E904" s="467"/>
      <c r="F904" s="467"/>
      <c r="G904" s="467"/>
      <c r="H904" s="467"/>
      <c r="I904" s="467"/>
      <c r="J904" s="467"/>
      <c r="K904" s="467"/>
      <c r="L904" s="467"/>
      <c r="M904" s="467"/>
      <c r="N904" s="98"/>
    </row>
    <row r="905" spans="1:14" ht="15.75" customHeight="1" x14ac:dyDescent="0.2">
      <c r="A905" s="99"/>
      <c r="B905" s="5">
        <f>IF(C905&lt;&gt;"",COUNTA($C$7:C905),"")</f>
        <v>600</v>
      </c>
      <c r="C905" s="6">
        <f>$Y$12</f>
        <v>50</v>
      </c>
      <c r="D905" s="319"/>
      <c r="E905" s="319"/>
      <c r="F905" s="319"/>
      <c r="G905" s="467"/>
      <c r="H905" s="467"/>
      <c r="I905" s="467"/>
      <c r="J905" s="467"/>
      <c r="K905" s="467"/>
      <c r="L905" s="467"/>
      <c r="M905" s="467"/>
      <c r="N905" s="98"/>
    </row>
    <row r="906" spans="1:14" ht="15.75" customHeight="1" x14ac:dyDescent="0.2">
      <c r="A906" s="99"/>
      <c r="B906" s="5" t="str">
        <f>IF(C906&lt;&gt;"",COUNTA($C$7:C906),"")</f>
        <v/>
      </c>
      <c r="C906" s="9"/>
      <c r="D906" s="9"/>
      <c r="E906" s="9"/>
      <c r="F906" s="9"/>
      <c r="G906" s="467"/>
      <c r="H906" s="467"/>
      <c r="I906" s="467"/>
      <c r="J906" s="467"/>
      <c r="K906" s="467"/>
      <c r="L906" s="467"/>
      <c r="M906" s="467"/>
      <c r="N906" s="98"/>
    </row>
    <row r="907" spans="1:14" ht="15.75" customHeight="1" x14ac:dyDescent="0.2">
      <c r="A907" s="99"/>
      <c r="B907" s="5">
        <f>IF(C907&lt;&gt;"",COUNTA($C$7:C907),"")</f>
        <v>601</v>
      </c>
      <c r="C907" s="6">
        <f>$Y$10</f>
        <v>50</v>
      </c>
      <c r="D907" s="475">
        <f>$R$46%*(C907+C908)+$Z$10</f>
        <v>50</v>
      </c>
      <c r="E907" s="476">
        <f>$R$47%*(D907+D910)+$AA$10</f>
        <v>50</v>
      </c>
      <c r="F907" s="477">
        <f>$R$48%*(E907+E913)+$AB$12</f>
        <v>50</v>
      </c>
      <c r="G907" s="467"/>
      <c r="H907" s="467"/>
      <c r="I907" s="467"/>
      <c r="J907" s="467"/>
      <c r="K907" s="467"/>
      <c r="L907" s="467"/>
      <c r="M907" s="467"/>
      <c r="N907" s="98"/>
    </row>
    <row r="908" spans="1:14" ht="15.75" customHeight="1" x14ac:dyDescent="0.2">
      <c r="A908" s="99"/>
      <c r="B908" s="5">
        <f>IF(C908&lt;&gt;"",COUNTA($C$7:C908),"")</f>
        <v>602</v>
      </c>
      <c r="C908" s="6">
        <f>$Y$12</f>
        <v>50</v>
      </c>
      <c r="D908" s="319"/>
      <c r="E908" s="467"/>
      <c r="F908" s="467"/>
      <c r="G908" s="467"/>
      <c r="H908" s="467"/>
      <c r="I908" s="467"/>
      <c r="J908" s="467"/>
      <c r="K908" s="467"/>
      <c r="L908" s="467"/>
      <c r="M908" s="467"/>
      <c r="N908" s="98"/>
    </row>
    <row r="909" spans="1:14" ht="15.75" customHeight="1" x14ac:dyDescent="0.2">
      <c r="A909" s="99"/>
      <c r="B909" s="5" t="str">
        <f>IF(C909&lt;&gt;"",COUNTA($C$7:C909),"")</f>
        <v/>
      </c>
      <c r="C909" s="9"/>
      <c r="D909" s="9"/>
      <c r="E909" s="467"/>
      <c r="F909" s="467"/>
      <c r="G909" s="467"/>
      <c r="H909" s="467"/>
      <c r="I909" s="467"/>
      <c r="J909" s="467"/>
      <c r="K909" s="467"/>
      <c r="L909" s="467"/>
      <c r="M909" s="467"/>
      <c r="N909" s="98"/>
    </row>
    <row r="910" spans="1:14" ht="15.75" customHeight="1" x14ac:dyDescent="0.2">
      <c r="A910" s="99"/>
      <c r="B910" s="5">
        <f>IF(C910&lt;&gt;"",COUNTA($C$7:C910),"")</f>
        <v>603</v>
      </c>
      <c r="C910" s="6">
        <f>$Y$10</f>
        <v>50</v>
      </c>
      <c r="D910" s="475">
        <f>$R$46%*(C910+C911)+$Z$12</f>
        <v>50</v>
      </c>
      <c r="E910" s="467"/>
      <c r="F910" s="467"/>
      <c r="G910" s="467"/>
      <c r="H910" s="467"/>
      <c r="I910" s="467"/>
      <c r="J910" s="467"/>
      <c r="K910" s="467"/>
      <c r="L910" s="467"/>
      <c r="M910" s="467"/>
      <c r="N910" s="98"/>
    </row>
    <row r="911" spans="1:14" ht="15.75" customHeight="1" x14ac:dyDescent="0.2">
      <c r="A911" s="99"/>
      <c r="B911" s="5">
        <f>IF(C911&lt;&gt;"",COUNTA($C$7:C911),"")</f>
        <v>604</v>
      </c>
      <c r="C911" s="6">
        <f>$Y$12</f>
        <v>50</v>
      </c>
      <c r="D911" s="319"/>
      <c r="E911" s="319"/>
      <c r="F911" s="467"/>
      <c r="G911" s="467"/>
      <c r="H911" s="467"/>
      <c r="I911" s="467"/>
      <c r="J911" s="467"/>
      <c r="K911" s="467"/>
      <c r="L911" s="467"/>
      <c r="M911" s="467"/>
      <c r="N911" s="98"/>
    </row>
    <row r="912" spans="1:14" ht="15.75" customHeight="1" x14ac:dyDescent="0.2">
      <c r="A912" s="99"/>
      <c r="B912" s="5" t="str">
        <f>IF(C912&lt;&gt;"",COUNTA($C$7:C912),"")</f>
        <v/>
      </c>
      <c r="C912" s="9"/>
      <c r="D912" s="9"/>
      <c r="E912" s="9"/>
      <c r="F912" s="467"/>
      <c r="G912" s="467"/>
      <c r="H912" s="467"/>
      <c r="I912" s="467"/>
      <c r="J912" s="467"/>
      <c r="K912" s="467"/>
      <c r="L912" s="467"/>
      <c r="M912" s="467"/>
      <c r="N912" s="98"/>
    </row>
    <row r="913" spans="1:14" ht="15.75" customHeight="1" x14ac:dyDescent="0.2">
      <c r="A913" s="99"/>
      <c r="B913" s="5">
        <f>IF(C913&lt;&gt;"",COUNTA($C$7:C913),"")</f>
        <v>605</v>
      </c>
      <c r="C913" s="6">
        <f>$Y$10</f>
        <v>50</v>
      </c>
      <c r="D913" s="475">
        <f>$R$46%*(C913+C914)+$Z$10</f>
        <v>50</v>
      </c>
      <c r="E913" s="476">
        <f>$R$47%*(D913+D916)+$AA$12</f>
        <v>50</v>
      </c>
      <c r="F913" s="467"/>
      <c r="G913" s="467"/>
      <c r="H913" s="467"/>
      <c r="I913" s="467"/>
      <c r="J913" s="467"/>
      <c r="K913" s="467"/>
      <c r="L913" s="467"/>
      <c r="M913" s="467"/>
      <c r="N913" s="98"/>
    </row>
    <row r="914" spans="1:14" ht="15.75" customHeight="1" x14ac:dyDescent="0.2">
      <c r="A914" s="99"/>
      <c r="B914" s="5">
        <f>IF(C914&lt;&gt;"",COUNTA($C$7:C914),"")</f>
        <v>606</v>
      </c>
      <c r="C914" s="6">
        <f>$Y$12</f>
        <v>50</v>
      </c>
      <c r="D914" s="319"/>
      <c r="E914" s="467"/>
      <c r="F914" s="467"/>
      <c r="G914" s="467"/>
      <c r="H914" s="467"/>
      <c r="I914" s="467"/>
      <c r="J914" s="467"/>
      <c r="K914" s="467"/>
      <c r="L914" s="467"/>
      <c r="M914" s="467"/>
      <c r="N914" s="98"/>
    </row>
    <row r="915" spans="1:14" ht="15.75" customHeight="1" x14ac:dyDescent="0.2">
      <c r="A915" s="99"/>
      <c r="B915" s="5" t="str">
        <f>IF(C915&lt;&gt;"",COUNTA($C$7:C915),"")</f>
        <v/>
      </c>
      <c r="C915" s="9"/>
      <c r="D915" s="9"/>
      <c r="E915" s="467"/>
      <c r="F915" s="467"/>
      <c r="G915" s="467"/>
      <c r="H915" s="467"/>
      <c r="I915" s="467"/>
      <c r="J915" s="467"/>
      <c r="K915" s="467"/>
      <c r="L915" s="467"/>
      <c r="M915" s="467"/>
      <c r="N915" s="98"/>
    </row>
    <row r="916" spans="1:14" ht="15.75" customHeight="1" x14ac:dyDescent="0.2">
      <c r="A916" s="99"/>
      <c r="B916" s="5">
        <f>IF(C916&lt;&gt;"",COUNTA($C$7:C916),"")</f>
        <v>607</v>
      </c>
      <c r="C916" s="6">
        <f>$Y$10</f>
        <v>50</v>
      </c>
      <c r="D916" s="475">
        <f>$R$46%*(C916+C917)+$Z$12</f>
        <v>50</v>
      </c>
      <c r="E916" s="467"/>
      <c r="F916" s="467"/>
      <c r="G916" s="467"/>
      <c r="H916" s="467"/>
      <c r="I916" s="467"/>
      <c r="J916" s="467"/>
      <c r="K916" s="467"/>
      <c r="L916" s="467"/>
      <c r="M916" s="467"/>
      <c r="N916" s="98"/>
    </row>
    <row r="917" spans="1:14" ht="15.75" customHeight="1" x14ac:dyDescent="0.2">
      <c r="A917" s="99"/>
      <c r="B917" s="5">
        <f>IF(C917&lt;&gt;"",COUNTA($C$7:C917),"")</f>
        <v>608</v>
      </c>
      <c r="C917" s="6">
        <f>$Y$12</f>
        <v>50</v>
      </c>
      <c r="D917" s="319"/>
      <c r="E917" s="319"/>
      <c r="F917" s="319"/>
      <c r="G917" s="319"/>
      <c r="H917" s="319"/>
      <c r="I917" s="467"/>
      <c r="J917" s="467"/>
      <c r="K917" s="467"/>
      <c r="L917" s="467"/>
      <c r="M917" s="467"/>
      <c r="N917" s="98"/>
    </row>
    <row r="918" spans="1:14" ht="15.75" customHeight="1" x14ac:dyDescent="0.2">
      <c r="A918" s="99"/>
      <c r="B918" s="5" t="str">
        <f>IF(C918&lt;&gt;"",COUNTA($C$7:C918),"")</f>
        <v/>
      </c>
      <c r="C918" s="9"/>
      <c r="D918" s="9"/>
      <c r="E918" s="9"/>
      <c r="F918" s="9"/>
      <c r="G918" s="9"/>
      <c r="H918" s="9"/>
      <c r="I918" s="467"/>
      <c r="J918" s="467"/>
      <c r="K918" s="467"/>
      <c r="L918" s="467"/>
      <c r="M918" s="467"/>
      <c r="N918" s="98"/>
    </row>
    <row r="919" spans="1:14" ht="15.75" customHeight="1" x14ac:dyDescent="0.2">
      <c r="A919" s="99"/>
      <c r="B919" s="5">
        <f>IF(C919&lt;&gt;"",COUNTA($C$7:C919),"")</f>
        <v>609</v>
      </c>
      <c r="C919" s="6">
        <f>$Y$10</f>
        <v>50</v>
      </c>
      <c r="D919" s="475">
        <f>$R$46%*(C919+C920)+$Z$10</f>
        <v>50</v>
      </c>
      <c r="E919" s="476">
        <f>$R$47%*(D919+D922)+$AA$10</f>
        <v>50</v>
      </c>
      <c r="F919" s="477">
        <f>$R$48%*(E919+E925)+$AB$10</f>
        <v>50</v>
      </c>
      <c r="G919" s="513">
        <f>$R$49%*(F919+F931)+$AC$10</f>
        <v>50</v>
      </c>
      <c r="H919" s="514">
        <f>$R$50%*(G919+G943)+$AD$12</f>
        <v>50</v>
      </c>
      <c r="I919" s="467"/>
      <c r="J919" s="467"/>
      <c r="K919" s="467"/>
      <c r="L919" s="467"/>
      <c r="M919" s="467"/>
      <c r="N919" s="98"/>
    </row>
    <row r="920" spans="1:14" ht="15.75" customHeight="1" x14ac:dyDescent="0.2">
      <c r="A920" s="99"/>
      <c r="B920" s="5">
        <f>IF(C920&lt;&gt;"",COUNTA($C$7:C920),"")</f>
        <v>610</v>
      </c>
      <c r="C920" s="6">
        <f>$Y$12</f>
        <v>50</v>
      </c>
      <c r="D920" s="319"/>
      <c r="E920" s="467"/>
      <c r="F920" s="467"/>
      <c r="G920" s="467"/>
      <c r="H920" s="467"/>
      <c r="I920" s="467"/>
      <c r="J920" s="467"/>
      <c r="K920" s="467"/>
      <c r="L920" s="467"/>
      <c r="M920" s="467"/>
      <c r="N920" s="98"/>
    </row>
    <row r="921" spans="1:14" ht="15.75" customHeight="1" x14ac:dyDescent="0.2">
      <c r="A921" s="99"/>
      <c r="B921" s="5" t="str">
        <f>IF(C921&lt;&gt;"",COUNTA($C$7:C921),"")</f>
        <v/>
      </c>
      <c r="C921" s="9"/>
      <c r="D921" s="9"/>
      <c r="E921" s="467"/>
      <c r="F921" s="467"/>
      <c r="G921" s="467"/>
      <c r="H921" s="467"/>
      <c r="I921" s="467"/>
      <c r="J921" s="467"/>
      <c r="K921" s="467"/>
      <c r="L921" s="467"/>
      <c r="M921" s="467"/>
      <c r="N921" s="98"/>
    </row>
    <row r="922" spans="1:14" ht="15.75" customHeight="1" x14ac:dyDescent="0.2">
      <c r="A922" s="99"/>
      <c r="B922" s="5">
        <f>IF(C922&lt;&gt;"",COUNTA($C$7:C922),"")</f>
        <v>611</v>
      </c>
      <c r="C922" s="6">
        <f>$Y$10</f>
        <v>50</v>
      </c>
      <c r="D922" s="475">
        <f>$R$46%*(C922+C923)+$Z$12</f>
        <v>50</v>
      </c>
      <c r="E922" s="467"/>
      <c r="F922" s="467"/>
      <c r="G922" s="467"/>
      <c r="H922" s="467"/>
      <c r="I922" s="467"/>
      <c r="J922" s="467"/>
      <c r="K922" s="467"/>
      <c r="L922" s="467"/>
      <c r="M922" s="467"/>
      <c r="N922" s="98"/>
    </row>
    <row r="923" spans="1:14" ht="15.75" customHeight="1" x14ac:dyDescent="0.2">
      <c r="A923" s="99"/>
      <c r="B923" s="5">
        <f>IF(C923&lt;&gt;"",COUNTA($C$7:C923),"")</f>
        <v>612</v>
      </c>
      <c r="C923" s="6">
        <f>$Y$12</f>
        <v>50</v>
      </c>
      <c r="D923" s="319"/>
      <c r="E923" s="319"/>
      <c r="F923" s="467"/>
      <c r="G923" s="467"/>
      <c r="H923" s="467"/>
      <c r="I923" s="467"/>
      <c r="J923" s="467"/>
      <c r="K923" s="467"/>
      <c r="L923" s="467"/>
      <c r="M923" s="467"/>
      <c r="N923" s="98"/>
    </row>
    <row r="924" spans="1:14" ht="15.75" customHeight="1" x14ac:dyDescent="0.2">
      <c r="A924" s="99"/>
      <c r="B924" s="5" t="str">
        <f>IF(C924&lt;&gt;"",COUNTA($C$7:C924),"")</f>
        <v/>
      </c>
      <c r="C924" s="9"/>
      <c r="D924" s="9"/>
      <c r="E924" s="9"/>
      <c r="F924" s="467"/>
      <c r="G924" s="467"/>
      <c r="H924" s="467"/>
      <c r="I924" s="467"/>
      <c r="J924" s="467"/>
      <c r="K924" s="467"/>
      <c r="L924" s="467"/>
      <c r="M924" s="467"/>
      <c r="N924" s="98"/>
    </row>
    <row r="925" spans="1:14" ht="15.75" customHeight="1" x14ac:dyDescent="0.2">
      <c r="A925" s="99"/>
      <c r="B925" s="5">
        <f>IF(C925&lt;&gt;"",COUNTA($C$7:C925),"")</f>
        <v>613</v>
      </c>
      <c r="C925" s="6">
        <f>$Y$10</f>
        <v>50</v>
      </c>
      <c r="D925" s="475">
        <f>$R$46%*(C925+C926)+$Z$10</f>
        <v>50</v>
      </c>
      <c r="E925" s="476">
        <f>$R$47%*(D925+D928)+$AA$12</f>
        <v>50</v>
      </c>
      <c r="F925" s="467"/>
      <c r="G925" s="467"/>
      <c r="H925" s="467"/>
      <c r="I925" s="467"/>
      <c r="J925" s="467"/>
      <c r="K925" s="467"/>
      <c r="L925" s="467"/>
      <c r="M925" s="467"/>
      <c r="N925" s="98"/>
    </row>
    <row r="926" spans="1:14" ht="15.75" customHeight="1" x14ac:dyDescent="0.2">
      <c r="A926" s="99"/>
      <c r="B926" s="5">
        <f>IF(C926&lt;&gt;"",COUNTA($C$7:C926),"")</f>
        <v>614</v>
      </c>
      <c r="C926" s="6">
        <f>$Y$12</f>
        <v>50</v>
      </c>
      <c r="D926" s="319"/>
      <c r="E926" s="467"/>
      <c r="F926" s="467"/>
      <c r="G926" s="467"/>
      <c r="H926" s="467"/>
      <c r="I926" s="467"/>
      <c r="J926" s="467"/>
      <c r="K926" s="467"/>
      <c r="L926" s="467"/>
      <c r="M926" s="467"/>
      <c r="N926" s="98"/>
    </row>
    <row r="927" spans="1:14" ht="15.75" customHeight="1" x14ac:dyDescent="0.2">
      <c r="A927" s="99"/>
      <c r="B927" s="5" t="str">
        <f>IF(C927&lt;&gt;"",COUNTA($C$7:C927),"")</f>
        <v/>
      </c>
      <c r="C927" s="9"/>
      <c r="D927" s="9"/>
      <c r="E927" s="467"/>
      <c r="F927" s="467"/>
      <c r="G927" s="467"/>
      <c r="H927" s="467"/>
      <c r="I927" s="467"/>
      <c r="J927" s="467"/>
      <c r="K927" s="467"/>
      <c r="L927" s="467"/>
      <c r="M927" s="467"/>
      <c r="N927" s="98"/>
    </row>
    <row r="928" spans="1:14" ht="15.75" customHeight="1" x14ac:dyDescent="0.2">
      <c r="A928" s="99"/>
      <c r="B928" s="5">
        <f>IF(C928&lt;&gt;"",COUNTA($C$7:C928),"")</f>
        <v>615</v>
      </c>
      <c r="C928" s="6">
        <f>$Y$10</f>
        <v>50</v>
      </c>
      <c r="D928" s="475">
        <f>$R$46%*(C928+C929)+$Z$12</f>
        <v>50</v>
      </c>
      <c r="E928" s="467"/>
      <c r="F928" s="467"/>
      <c r="G928" s="467"/>
      <c r="H928" s="467"/>
      <c r="I928" s="467"/>
      <c r="J928" s="467"/>
      <c r="K928" s="467"/>
      <c r="L928" s="467"/>
      <c r="M928" s="467"/>
      <c r="N928" s="98"/>
    </row>
    <row r="929" spans="1:14" ht="15.75" customHeight="1" x14ac:dyDescent="0.2">
      <c r="A929" s="99"/>
      <c r="B929" s="5">
        <f>IF(C929&lt;&gt;"",COUNTA($C$7:C929),"")</f>
        <v>616</v>
      </c>
      <c r="C929" s="6">
        <f>$Y$12</f>
        <v>50</v>
      </c>
      <c r="D929" s="319"/>
      <c r="E929" s="319"/>
      <c r="F929" s="319"/>
      <c r="G929" s="467"/>
      <c r="H929" s="467"/>
      <c r="I929" s="467"/>
      <c r="J929" s="467"/>
      <c r="K929" s="467"/>
      <c r="L929" s="467"/>
      <c r="M929" s="467"/>
      <c r="N929" s="98"/>
    </row>
    <row r="930" spans="1:14" ht="15.75" customHeight="1" x14ac:dyDescent="0.2">
      <c r="A930" s="99"/>
      <c r="B930" s="5" t="str">
        <f>IF(C930&lt;&gt;"",COUNTA($C$7:C930),"")</f>
        <v/>
      </c>
      <c r="C930" s="9"/>
      <c r="D930" s="9"/>
      <c r="E930" s="9"/>
      <c r="F930" s="9"/>
      <c r="G930" s="467"/>
      <c r="H930" s="467"/>
      <c r="I930" s="467"/>
      <c r="J930" s="467"/>
      <c r="K930" s="467"/>
      <c r="L930" s="467"/>
      <c r="M930" s="467"/>
      <c r="N930" s="98"/>
    </row>
    <row r="931" spans="1:14" ht="15.75" customHeight="1" x14ac:dyDescent="0.2">
      <c r="A931" s="99"/>
      <c r="B931" s="5">
        <f>IF(C931&lt;&gt;"",COUNTA($C$7:C931),"")</f>
        <v>617</v>
      </c>
      <c r="C931" s="6">
        <f>$Y$10</f>
        <v>50</v>
      </c>
      <c r="D931" s="475">
        <f>$R$46%*(C931+C932)+$Z$10</f>
        <v>50</v>
      </c>
      <c r="E931" s="476">
        <f>$R$47%*(D931+D934)+$AA$10</f>
        <v>50</v>
      </c>
      <c r="F931" s="477">
        <f>$R$48%*(E931+E937)+$AB$12</f>
        <v>50</v>
      </c>
      <c r="G931" s="467"/>
      <c r="H931" s="467"/>
      <c r="I931" s="467"/>
      <c r="J931" s="467"/>
      <c r="K931" s="467"/>
      <c r="L931" s="467"/>
      <c r="M931" s="467"/>
      <c r="N931" s="98"/>
    </row>
    <row r="932" spans="1:14" ht="15.75" customHeight="1" x14ac:dyDescent="0.2">
      <c r="A932" s="99"/>
      <c r="B932" s="5">
        <f>IF(C932&lt;&gt;"",COUNTA($C$7:C932),"")</f>
        <v>618</v>
      </c>
      <c r="C932" s="6">
        <f>$Y$12</f>
        <v>50</v>
      </c>
      <c r="D932" s="319"/>
      <c r="E932" s="467"/>
      <c r="F932" s="467"/>
      <c r="G932" s="467"/>
      <c r="H932" s="467"/>
      <c r="I932" s="467"/>
      <c r="J932" s="467"/>
      <c r="K932" s="467"/>
      <c r="L932" s="467"/>
      <c r="M932" s="467"/>
      <c r="N932" s="98"/>
    </row>
    <row r="933" spans="1:14" ht="15.75" customHeight="1" x14ac:dyDescent="0.2">
      <c r="A933" s="99"/>
      <c r="B933" s="5" t="str">
        <f>IF(C933&lt;&gt;"",COUNTA($C$7:C933),"")</f>
        <v/>
      </c>
      <c r="C933" s="9"/>
      <c r="D933" s="9"/>
      <c r="E933" s="467"/>
      <c r="F933" s="467"/>
      <c r="G933" s="467"/>
      <c r="H933" s="467"/>
      <c r="I933" s="467"/>
      <c r="J933" s="467"/>
      <c r="K933" s="467"/>
      <c r="L933" s="467"/>
      <c r="M933" s="467"/>
      <c r="N933" s="98"/>
    </row>
    <row r="934" spans="1:14" ht="15.75" customHeight="1" x14ac:dyDescent="0.2">
      <c r="A934" s="99"/>
      <c r="B934" s="5">
        <f>IF(C934&lt;&gt;"",COUNTA($C$7:C934),"")</f>
        <v>619</v>
      </c>
      <c r="C934" s="6">
        <f>$Y$10</f>
        <v>50</v>
      </c>
      <c r="D934" s="475">
        <f>$R$46%*(C934+C935)+$Z$12</f>
        <v>50</v>
      </c>
      <c r="E934" s="467"/>
      <c r="F934" s="467"/>
      <c r="G934" s="467"/>
      <c r="H934" s="467"/>
      <c r="I934" s="467"/>
      <c r="J934" s="467"/>
      <c r="K934" s="467"/>
      <c r="L934" s="467"/>
      <c r="M934" s="467"/>
      <c r="N934" s="98"/>
    </row>
    <row r="935" spans="1:14" ht="15.75" customHeight="1" x14ac:dyDescent="0.2">
      <c r="A935" s="99"/>
      <c r="B935" s="5">
        <f>IF(C935&lt;&gt;"",COUNTA($C$7:C935),"")</f>
        <v>620</v>
      </c>
      <c r="C935" s="6">
        <f>$Y$12</f>
        <v>50</v>
      </c>
      <c r="D935" s="319"/>
      <c r="E935" s="319"/>
      <c r="F935" s="467"/>
      <c r="G935" s="467"/>
      <c r="H935" s="467"/>
      <c r="I935" s="467"/>
      <c r="J935" s="467"/>
      <c r="K935" s="467"/>
      <c r="L935" s="467"/>
      <c r="M935" s="467"/>
      <c r="N935" s="98"/>
    </row>
    <row r="936" spans="1:14" ht="15.75" customHeight="1" x14ac:dyDescent="0.2">
      <c r="A936" s="99"/>
      <c r="B936" s="5" t="str">
        <f>IF(C936&lt;&gt;"",COUNTA($C$7:C936),"")</f>
        <v/>
      </c>
      <c r="C936" s="9"/>
      <c r="D936" s="9"/>
      <c r="E936" s="9"/>
      <c r="F936" s="467"/>
      <c r="G936" s="467"/>
      <c r="H936" s="467"/>
      <c r="I936" s="467"/>
      <c r="J936" s="467"/>
      <c r="K936" s="467"/>
      <c r="L936" s="467"/>
      <c r="M936" s="467"/>
      <c r="N936" s="98"/>
    </row>
    <row r="937" spans="1:14" ht="15.75" customHeight="1" x14ac:dyDescent="0.2">
      <c r="A937" s="99"/>
      <c r="B937" s="5">
        <f>IF(C937&lt;&gt;"",COUNTA($C$7:C937),"")</f>
        <v>621</v>
      </c>
      <c r="C937" s="6">
        <f>$Y$10</f>
        <v>50</v>
      </c>
      <c r="D937" s="475">
        <f>$R$46%*(C937+C938)+$Z$10</f>
        <v>50</v>
      </c>
      <c r="E937" s="476">
        <f>$R$47%*(D937+D940)+$AA$12</f>
        <v>50</v>
      </c>
      <c r="F937" s="467"/>
      <c r="G937" s="467"/>
      <c r="H937" s="467"/>
      <c r="I937" s="467"/>
      <c r="J937" s="467"/>
      <c r="K937" s="467"/>
      <c r="L937" s="467"/>
      <c r="M937" s="467"/>
      <c r="N937" s="98"/>
    </row>
    <row r="938" spans="1:14" ht="15.75" customHeight="1" x14ac:dyDescent="0.2">
      <c r="A938" s="99"/>
      <c r="B938" s="5">
        <f>IF(C938&lt;&gt;"",COUNTA($C$7:C938),"")</f>
        <v>622</v>
      </c>
      <c r="C938" s="6">
        <f>$Y$12</f>
        <v>50</v>
      </c>
      <c r="D938" s="319"/>
      <c r="E938" s="467"/>
      <c r="F938" s="467"/>
      <c r="G938" s="467"/>
      <c r="H938" s="467"/>
      <c r="I938" s="467"/>
      <c r="J938" s="467"/>
      <c r="K938" s="467"/>
      <c r="L938" s="467"/>
      <c r="M938" s="467"/>
      <c r="N938" s="98"/>
    </row>
    <row r="939" spans="1:14" ht="15.75" customHeight="1" x14ac:dyDescent="0.2">
      <c r="A939" s="99"/>
      <c r="B939" s="5" t="str">
        <f>IF(C939&lt;&gt;"",COUNTA($C$7:C939),"")</f>
        <v/>
      </c>
      <c r="C939" s="9"/>
      <c r="D939" s="9"/>
      <c r="E939" s="467"/>
      <c r="F939" s="467"/>
      <c r="G939" s="467"/>
      <c r="H939" s="467"/>
      <c r="I939" s="467"/>
      <c r="J939" s="467"/>
      <c r="K939" s="467"/>
      <c r="L939" s="467"/>
      <c r="M939" s="467"/>
      <c r="N939" s="98"/>
    </row>
    <row r="940" spans="1:14" ht="15.75" customHeight="1" x14ac:dyDescent="0.2">
      <c r="A940" s="99"/>
      <c r="B940" s="5">
        <f>IF(C940&lt;&gt;"",COUNTA($C$7:C940),"")</f>
        <v>623</v>
      </c>
      <c r="C940" s="6">
        <f>$Y$10</f>
        <v>50</v>
      </c>
      <c r="D940" s="475">
        <f>$R$46%*(C940+C941)+$Z$12</f>
        <v>50</v>
      </c>
      <c r="E940" s="467"/>
      <c r="F940" s="467"/>
      <c r="G940" s="467"/>
      <c r="H940" s="467"/>
      <c r="I940" s="467"/>
      <c r="J940" s="467"/>
      <c r="K940" s="467"/>
      <c r="L940" s="467"/>
      <c r="M940" s="467"/>
      <c r="N940" s="98"/>
    </row>
    <row r="941" spans="1:14" ht="15.75" customHeight="1" x14ac:dyDescent="0.2">
      <c r="A941" s="99"/>
      <c r="B941" s="5">
        <f>IF(C941&lt;&gt;"",COUNTA($C$7:C941),"")</f>
        <v>624</v>
      </c>
      <c r="C941" s="6">
        <f>$Y$12</f>
        <v>50</v>
      </c>
      <c r="D941" s="319"/>
      <c r="E941" s="319"/>
      <c r="F941" s="319"/>
      <c r="G941" s="319"/>
      <c r="H941" s="467"/>
      <c r="I941" s="467"/>
      <c r="J941" s="467"/>
      <c r="K941" s="467"/>
      <c r="L941" s="467"/>
      <c r="M941" s="467"/>
      <c r="N941" s="98"/>
    </row>
    <row r="942" spans="1:14" ht="15.75" customHeight="1" x14ac:dyDescent="0.2">
      <c r="A942" s="99"/>
      <c r="B942" s="5" t="str">
        <f>IF(C942&lt;&gt;"",COUNTA($C$7:C942),"")</f>
        <v/>
      </c>
      <c r="C942" s="9"/>
      <c r="D942" s="9"/>
      <c r="E942" s="9"/>
      <c r="F942" s="9"/>
      <c r="G942" s="9"/>
      <c r="H942" s="467"/>
      <c r="I942" s="467"/>
      <c r="J942" s="467"/>
      <c r="K942" s="467"/>
      <c r="L942" s="467"/>
      <c r="M942" s="467"/>
      <c r="N942" s="98"/>
    </row>
    <row r="943" spans="1:14" ht="15.75" customHeight="1" x14ac:dyDescent="0.2">
      <c r="A943" s="99"/>
      <c r="B943" s="5">
        <f>IF(C943&lt;&gt;"",COUNTA($C$7:C943),"")</f>
        <v>625</v>
      </c>
      <c r="C943" s="6">
        <f>$Y$10</f>
        <v>50</v>
      </c>
      <c r="D943" s="475">
        <f>$R$46%*(C943+C944)+$Z$10</f>
        <v>50</v>
      </c>
      <c r="E943" s="476">
        <f>$R$47%*(D943+D946)+$AA$10</f>
        <v>50</v>
      </c>
      <c r="F943" s="477">
        <f>$R$48%*(E943+E949)+$AB$10</f>
        <v>50</v>
      </c>
      <c r="G943" s="513">
        <f>$R$49%*(F943+F955)+$AC$12</f>
        <v>50</v>
      </c>
      <c r="H943" s="467"/>
      <c r="I943" s="467"/>
      <c r="J943" s="467"/>
      <c r="K943" s="467"/>
      <c r="L943" s="467"/>
      <c r="M943" s="467"/>
      <c r="N943" s="98"/>
    </row>
    <row r="944" spans="1:14" ht="15.75" customHeight="1" x14ac:dyDescent="0.2">
      <c r="A944" s="99"/>
      <c r="B944" s="5">
        <f>IF(C944&lt;&gt;"",COUNTA($C$7:C944),"")</f>
        <v>626</v>
      </c>
      <c r="C944" s="6">
        <f>$Y$12</f>
        <v>50</v>
      </c>
      <c r="D944" s="319"/>
      <c r="E944" s="467"/>
      <c r="F944" s="467"/>
      <c r="G944" s="467"/>
      <c r="H944" s="467"/>
      <c r="I944" s="467"/>
      <c r="J944" s="467"/>
      <c r="K944" s="467"/>
      <c r="L944" s="467"/>
      <c r="M944" s="467"/>
      <c r="N944" s="98"/>
    </row>
    <row r="945" spans="1:14" ht="15.75" customHeight="1" x14ac:dyDescent="0.2">
      <c r="A945" s="99"/>
      <c r="B945" s="5" t="str">
        <f>IF(C945&lt;&gt;"",COUNTA($C$7:C945),"")</f>
        <v/>
      </c>
      <c r="C945" s="9"/>
      <c r="D945" s="9"/>
      <c r="E945" s="467"/>
      <c r="F945" s="467"/>
      <c r="G945" s="467"/>
      <c r="H945" s="467"/>
      <c r="I945" s="467"/>
      <c r="J945" s="467"/>
      <c r="K945" s="467"/>
      <c r="L945" s="467"/>
      <c r="M945" s="467"/>
      <c r="N945" s="98"/>
    </row>
    <row r="946" spans="1:14" ht="15.75" customHeight="1" x14ac:dyDescent="0.2">
      <c r="A946" s="99"/>
      <c r="B946" s="5">
        <f>IF(C946&lt;&gt;"",COUNTA($C$7:C946),"")</f>
        <v>627</v>
      </c>
      <c r="C946" s="6">
        <f>$Y$10</f>
        <v>50</v>
      </c>
      <c r="D946" s="475">
        <f>$R$46%*(C946+C947)+$Z$12</f>
        <v>50</v>
      </c>
      <c r="E946" s="467"/>
      <c r="F946" s="467"/>
      <c r="G946" s="467"/>
      <c r="H946" s="467"/>
      <c r="I946" s="467"/>
      <c r="J946" s="467"/>
      <c r="K946" s="467"/>
      <c r="L946" s="467"/>
      <c r="M946" s="467"/>
      <c r="N946" s="98"/>
    </row>
    <row r="947" spans="1:14" ht="15.75" customHeight="1" x14ac:dyDescent="0.2">
      <c r="A947" s="99"/>
      <c r="B947" s="5">
        <f>IF(C947&lt;&gt;"",COUNTA($C$7:C947),"")</f>
        <v>628</v>
      </c>
      <c r="C947" s="6">
        <f>$Y$12</f>
        <v>50</v>
      </c>
      <c r="D947" s="319"/>
      <c r="E947" s="319"/>
      <c r="F947" s="467"/>
      <c r="G947" s="467"/>
      <c r="H947" s="467"/>
      <c r="I947" s="467"/>
      <c r="J947" s="467"/>
      <c r="K947" s="467"/>
      <c r="L947" s="467"/>
      <c r="M947" s="467"/>
      <c r="N947" s="98"/>
    </row>
    <row r="948" spans="1:14" ht="15.75" customHeight="1" x14ac:dyDescent="0.2">
      <c r="A948" s="99"/>
      <c r="B948" s="5" t="str">
        <f>IF(C948&lt;&gt;"",COUNTA($C$7:C948),"")</f>
        <v/>
      </c>
      <c r="C948" s="9"/>
      <c r="D948" s="9"/>
      <c r="E948" s="9"/>
      <c r="F948" s="467"/>
      <c r="G948" s="467"/>
      <c r="H948" s="467"/>
      <c r="I948" s="467"/>
      <c r="J948" s="467"/>
      <c r="K948" s="467"/>
      <c r="L948" s="467"/>
      <c r="M948" s="467"/>
      <c r="N948" s="98"/>
    </row>
    <row r="949" spans="1:14" ht="15.75" customHeight="1" x14ac:dyDescent="0.2">
      <c r="A949" s="99"/>
      <c r="B949" s="5">
        <f>IF(C949&lt;&gt;"",COUNTA($C$7:C949),"")</f>
        <v>629</v>
      </c>
      <c r="C949" s="6">
        <f>$Y$10</f>
        <v>50</v>
      </c>
      <c r="D949" s="475">
        <f>$R$46%*(C949+C950)+$Z$10</f>
        <v>50</v>
      </c>
      <c r="E949" s="476">
        <f>$R$47%*(D949+D952)+$AA$12</f>
        <v>50</v>
      </c>
      <c r="F949" s="467"/>
      <c r="G949" s="467"/>
      <c r="H949" s="467"/>
      <c r="I949" s="467"/>
      <c r="J949" s="467"/>
      <c r="K949" s="467"/>
      <c r="L949" s="467"/>
      <c r="M949" s="467"/>
      <c r="N949" s="98"/>
    </row>
    <row r="950" spans="1:14" ht="15.75" customHeight="1" x14ac:dyDescent="0.2">
      <c r="A950" s="99"/>
      <c r="B950" s="5">
        <f>IF(C950&lt;&gt;"",COUNTA($C$7:C950),"")</f>
        <v>630</v>
      </c>
      <c r="C950" s="6">
        <f>$Y$12</f>
        <v>50</v>
      </c>
      <c r="D950" s="319"/>
      <c r="E950" s="467"/>
      <c r="F950" s="467"/>
      <c r="G950" s="467"/>
      <c r="H950" s="467"/>
      <c r="I950" s="467"/>
      <c r="J950" s="467"/>
      <c r="K950" s="467"/>
      <c r="L950" s="467"/>
      <c r="M950" s="467"/>
      <c r="N950" s="98"/>
    </row>
    <row r="951" spans="1:14" ht="15.75" customHeight="1" x14ac:dyDescent="0.2">
      <c r="A951" s="99"/>
      <c r="B951" s="5" t="str">
        <f>IF(C951&lt;&gt;"",COUNTA($C$7:C951),"")</f>
        <v/>
      </c>
      <c r="C951" s="9"/>
      <c r="D951" s="9"/>
      <c r="E951" s="467"/>
      <c r="F951" s="467"/>
      <c r="G951" s="467"/>
      <c r="H951" s="467"/>
      <c r="I951" s="467"/>
      <c r="J951" s="467"/>
      <c r="K951" s="467"/>
      <c r="L951" s="467"/>
      <c r="M951" s="467"/>
      <c r="N951" s="98"/>
    </row>
    <row r="952" spans="1:14" ht="15.75" customHeight="1" x14ac:dyDescent="0.2">
      <c r="A952" s="99"/>
      <c r="B952" s="5">
        <f>IF(C952&lt;&gt;"",COUNTA($C$7:C952),"")</f>
        <v>631</v>
      </c>
      <c r="C952" s="6">
        <f>$Y$10</f>
        <v>50</v>
      </c>
      <c r="D952" s="475">
        <f>$R$46%*(C952+C953)+$Z$12</f>
        <v>50</v>
      </c>
      <c r="E952" s="467"/>
      <c r="F952" s="467"/>
      <c r="G952" s="467"/>
      <c r="H952" s="467"/>
      <c r="I952" s="467"/>
      <c r="J952" s="467"/>
      <c r="K952" s="467"/>
      <c r="L952" s="467"/>
      <c r="M952" s="467"/>
      <c r="N952" s="98"/>
    </row>
    <row r="953" spans="1:14" ht="15.75" customHeight="1" x14ac:dyDescent="0.2">
      <c r="A953" s="99"/>
      <c r="B953" s="5">
        <f>IF(C953&lt;&gt;"",COUNTA($C$7:C953),"")</f>
        <v>632</v>
      </c>
      <c r="C953" s="6">
        <f>$Y$12</f>
        <v>50</v>
      </c>
      <c r="D953" s="319"/>
      <c r="E953" s="319"/>
      <c r="F953" s="319"/>
      <c r="G953" s="467"/>
      <c r="H953" s="467"/>
      <c r="I953" s="467"/>
      <c r="J953" s="467"/>
      <c r="K953" s="467"/>
      <c r="L953" s="467"/>
      <c r="M953" s="467"/>
      <c r="N953" s="98"/>
    </row>
    <row r="954" spans="1:14" ht="15.75" customHeight="1" x14ac:dyDescent="0.2">
      <c r="A954" s="99"/>
      <c r="B954" s="5" t="str">
        <f>IF(C954&lt;&gt;"",COUNTA($C$7:C954),"")</f>
        <v/>
      </c>
      <c r="C954" s="9"/>
      <c r="D954" s="9"/>
      <c r="E954" s="9"/>
      <c r="F954" s="9"/>
      <c r="G954" s="467"/>
      <c r="H954" s="467"/>
      <c r="I954" s="467"/>
      <c r="J954" s="467"/>
      <c r="K954" s="467"/>
      <c r="L954" s="467"/>
      <c r="M954" s="467"/>
      <c r="N954" s="98"/>
    </row>
    <row r="955" spans="1:14" ht="15.75" customHeight="1" x14ac:dyDescent="0.2">
      <c r="A955" s="99"/>
      <c r="B955" s="5">
        <f>IF(C955&lt;&gt;"",COUNTA($C$7:C955),"")</f>
        <v>633</v>
      </c>
      <c r="C955" s="6">
        <f>$Y$10</f>
        <v>50</v>
      </c>
      <c r="D955" s="475">
        <f>$R$46%*(C955+C956)+$Z$10</f>
        <v>50</v>
      </c>
      <c r="E955" s="476">
        <f>$R$47%*(D955+D958)+$AA$10</f>
        <v>50</v>
      </c>
      <c r="F955" s="477">
        <f>$R$48%*(E955+E961)+$AB$12</f>
        <v>50</v>
      </c>
      <c r="G955" s="467"/>
      <c r="H955" s="467"/>
      <c r="I955" s="467"/>
      <c r="J955" s="467"/>
      <c r="K955" s="467"/>
      <c r="L955" s="467"/>
      <c r="M955" s="467"/>
      <c r="N955" s="98"/>
    </row>
    <row r="956" spans="1:14" ht="15.75" customHeight="1" x14ac:dyDescent="0.2">
      <c r="A956" s="99"/>
      <c r="B956" s="5">
        <f>IF(C956&lt;&gt;"",COUNTA($C$7:C956),"")</f>
        <v>634</v>
      </c>
      <c r="C956" s="6">
        <f>$Y$12</f>
        <v>50</v>
      </c>
      <c r="D956" s="319"/>
      <c r="E956" s="467"/>
      <c r="F956" s="467"/>
      <c r="G956" s="467"/>
      <c r="H956" s="467"/>
      <c r="I956" s="467"/>
      <c r="J956" s="467"/>
      <c r="K956" s="467"/>
      <c r="L956" s="467"/>
      <c r="M956" s="467"/>
      <c r="N956" s="98"/>
    </row>
    <row r="957" spans="1:14" ht="15.75" customHeight="1" x14ac:dyDescent="0.2">
      <c r="A957" s="99"/>
      <c r="B957" s="5" t="str">
        <f>IF(C957&lt;&gt;"",COUNTA($C$7:C957),"")</f>
        <v/>
      </c>
      <c r="C957" s="9"/>
      <c r="D957" s="9"/>
      <c r="E957" s="467"/>
      <c r="F957" s="467"/>
      <c r="G957" s="467"/>
      <c r="H957" s="467"/>
      <c r="I957" s="467"/>
      <c r="J957" s="467"/>
      <c r="K957" s="467"/>
      <c r="L957" s="467"/>
      <c r="M957" s="467"/>
      <c r="N957" s="98"/>
    </row>
    <row r="958" spans="1:14" ht="15.75" customHeight="1" x14ac:dyDescent="0.2">
      <c r="A958" s="99"/>
      <c r="B958" s="5">
        <f>IF(C958&lt;&gt;"",COUNTA($C$7:C958),"")</f>
        <v>635</v>
      </c>
      <c r="C958" s="6">
        <f>$Y$10</f>
        <v>50</v>
      </c>
      <c r="D958" s="475">
        <f>$R$46%*(C958+C959)+$Z$12</f>
        <v>50</v>
      </c>
      <c r="E958" s="467"/>
      <c r="F958" s="467"/>
      <c r="G958" s="467"/>
      <c r="H958" s="467"/>
      <c r="I958" s="467"/>
      <c r="J958" s="467"/>
      <c r="K958" s="467"/>
      <c r="L958" s="467"/>
      <c r="M958" s="467"/>
      <c r="N958" s="98"/>
    </row>
    <row r="959" spans="1:14" ht="15.75" customHeight="1" x14ac:dyDescent="0.2">
      <c r="A959" s="99"/>
      <c r="B959" s="5">
        <f>IF(C959&lt;&gt;"",COUNTA($C$7:C959),"")</f>
        <v>636</v>
      </c>
      <c r="C959" s="6">
        <f>$Y$12</f>
        <v>50</v>
      </c>
      <c r="D959" s="319"/>
      <c r="E959" s="319"/>
      <c r="F959" s="467"/>
      <c r="G959" s="467"/>
      <c r="H959" s="467"/>
      <c r="I959" s="467"/>
      <c r="J959" s="467"/>
      <c r="K959" s="467"/>
      <c r="L959" s="467"/>
      <c r="M959" s="467"/>
      <c r="N959" s="98"/>
    </row>
    <row r="960" spans="1:14" ht="15.75" customHeight="1" x14ac:dyDescent="0.2">
      <c r="A960" s="99"/>
      <c r="B960" s="5" t="str">
        <f>IF(C960&lt;&gt;"",COUNTA($C$7:C960),"")</f>
        <v/>
      </c>
      <c r="C960" s="9"/>
      <c r="D960" s="9"/>
      <c r="E960" s="9"/>
      <c r="F960" s="467"/>
      <c r="G960" s="467"/>
      <c r="H960" s="467"/>
      <c r="I960" s="467"/>
      <c r="J960" s="467"/>
      <c r="K960" s="467"/>
      <c r="L960" s="467"/>
      <c r="M960" s="467"/>
      <c r="N960" s="98"/>
    </row>
    <row r="961" spans="1:14" ht="15.75" customHeight="1" x14ac:dyDescent="0.2">
      <c r="A961" s="99"/>
      <c r="B961" s="5">
        <f>IF(C961&lt;&gt;"",COUNTA($C$7:C961),"")</f>
        <v>637</v>
      </c>
      <c r="C961" s="6">
        <f>$Y$10</f>
        <v>50</v>
      </c>
      <c r="D961" s="475">
        <f>$R$46%*(C961+C962)+$Z$10</f>
        <v>50</v>
      </c>
      <c r="E961" s="476">
        <f>$R$47%*(D961+D964)+$AA$12</f>
        <v>50</v>
      </c>
      <c r="F961" s="467"/>
      <c r="G961" s="467"/>
      <c r="H961" s="467"/>
      <c r="I961" s="467"/>
      <c r="J961" s="467"/>
      <c r="K961" s="467"/>
      <c r="L961" s="467"/>
      <c r="M961" s="467"/>
      <c r="N961" s="98"/>
    </row>
    <row r="962" spans="1:14" ht="15.75" customHeight="1" x14ac:dyDescent="0.2">
      <c r="A962" s="99"/>
      <c r="B962" s="5">
        <f>IF(C962&lt;&gt;"",COUNTA($C$7:C962),"")</f>
        <v>638</v>
      </c>
      <c r="C962" s="6">
        <f>$Y$12</f>
        <v>50</v>
      </c>
      <c r="D962" s="319"/>
      <c r="E962" s="467"/>
      <c r="F962" s="467"/>
      <c r="G962" s="467"/>
      <c r="H962" s="467"/>
      <c r="I962" s="467"/>
      <c r="J962" s="467"/>
      <c r="K962" s="467"/>
      <c r="L962" s="467"/>
      <c r="M962" s="467"/>
      <c r="N962" s="98"/>
    </row>
    <row r="963" spans="1:14" ht="15.75" customHeight="1" x14ac:dyDescent="0.2">
      <c r="A963" s="99"/>
      <c r="B963" s="5" t="str">
        <f>IF(C963&lt;&gt;"",COUNTA($C$7:C963),"")</f>
        <v/>
      </c>
      <c r="C963" s="9"/>
      <c r="D963" s="9"/>
      <c r="E963" s="467"/>
      <c r="F963" s="467"/>
      <c r="G963" s="467"/>
      <c r="H963" s="467"/>
      <c r="I963" s="467"/>
      <c r="J963" s="467"/>
      <c r="K963" s="467"/>
      <c r="L963" s="467"/>
      <c r="M963" s="467"/>
      <c r="N963" s="98"/>
    </row>
    <row r="964" spans="1:14" ht="15.75" customHeight="1" x14ac:dyDescent="0.2">
      <c r="A964" s="99"/>
      <c r="B964" s="5">
        <f>IF(C964&lt;&gt;"",COUNTA($C$7:C964),"")</f>
        <v>639</v>
      </c>
      <c r="C964" s="6">
        <f>$Y$10</f>
        <v>50</v>
      </c>
      <c r="D964" s="475">
        <f>$R$46%*(C964+C965)+$Z$12</f>
        <v>50</v>
      </c>
      <c r="E964" s="467"/>
      <c r="F964" s="467"/>
      <c r="G964" s="467"/>
      <c r="H964" s="467"/>
      <c r="I964" s="467"/>
      <c r="J964" s="467"/>
      <c r="K964" s="467"/>
      <c r="L964" s="467"/>
      <c r="M964" s="467"/>
      <c r="N964" s="98"/>
    </row>
    <row r="965" spans="1:14" ht="15.75" customHeight="1" x14ac:dyDescent="0.2">
      <c r="A965" s="99"/>
      <c r="B965" s="5">
        <f>IF(C965&lt;&gt;"",COUNTA($C$7:C965),"")</f>
        <v>640</v>
      </c>
      <c r="C965" s="6">
        <f>$Y$12</f>
        <v>50</v>
      </c>
      <c r="D965" s="319"/>
      <c r="E965" s="319"/>
      <c r="F965" s="319"/>
      <c r="G965" s="319"/>
      <c r="H965" s="319"/>
      <c r="I965" s="319"/>
      <c r="J965" s="319"/>
      <c r="K965" s="467"/>
      <c r="L965" s="467"/>
      <c r="M965" s="467"/>
      <c r="N965" s="98"/>
    </row>
    <row r="966" spans="1:14" ht="15.75" customHeight="1" x14ac:dyDescent="0.2">
      <c r="A966" s="99"/>
      <c r="B966" s="5" t="str">
        <f>IF(C966&lt;&gt;"",COUNTA($C$7:C966),"")</f>
        <v/>
      </c>
      <c r="C966" s="9"/>
      <c r="D966" s="9"/>
      <c r="E966" s="9"/>
      <c r="F966" s="9"/>
      <c r="G966" s="9"/>
      <c r="H966" s="46"/>
      <c r="I966" s="46"/>
      <c r="J966" s="47"/>
      <c r="K966" s="467"/>
      <c r="L966" s="467"/>
      <c r="M966" s="467"/>
      <c r="N966" s="98"/>
    </row>
    <row r="967" spans="1:14" ht="15.75" customHeight="1" x14ac:dyDescent="0.2">
      <c r="A967" s="99"/>
      <c r="B967" s="5">
        <f>IF(C967&lt;&gt;"",COUNTA($C$7:C967),"")</f>
        <v>641</v>
      </c>
      <c r="C967" s="6">
        <f>$Y$10</f>
        <v>50</v>
      </c>
      <c r="D967" s="475">
        <f>$R$46%*(C967+C968)+$Z$10</f>
        <v>50</v>
      </c>
      <c r="E967" s="476">
        <f>$R$47%*(D967+D970)+$AA$10</f>
        <v>50</v>
      </c>
      <c r="F967" s="477">
        <f>$R$48%*(E967+E973)+$AB$10</f>
        <v>50</v>
      </c>
      <c r="G967" s="513">
        <f>$R$49%*(F967+F979)+$AC$10</f>
        <v>50</v>
      </c>
      <c r="H967" s="514">
        <f>$R$50%*(G967+G991)+$AD$10</f>
        <v>50</v>
      </c>
      <c r="I967" s="515">
        <f>$R$51%*(H967+H1015)+$AE$10</f>
        <v>50</v>
      </c>
      <c r="J967" s="522">
        <f>$R$52%*(I967+I1063)+$AF$12</f>
        <v>50</v>
      </c>
      <c r="K967" s="467"/>
      <c r="L967" s="467"/>
      <c r="M967" s="467"/>
      <c r="N967" s="98"/>
    </row>
    <row r="968" spans="1:14" ht="15.75" customHeight="1" x14ac:dyDescent="0.2">
      <c r="A968" s="99"/>
      <c r="B968" s="5">
        <f>IF(C968&lt;&gt;"",COUNTA($C$7:C968),"")</f>
        <v>642</v>
      </c>
      <c r="C968" s="6">
        <f>$Y$12</f>
        <v>50</v>
      </c>
      <c r="D968" s="319"/>
      <c r="E968" s="467"/>
      <c r="F968" s="467"/>
      <c r="G968" s="467"/>
      <c r="H968" s="467"/>
      <c r="I968" s="467"/>
      <c r="J968" s="467"/>
      <c r="K968" s="467"/>
      <c r="L968" s="467"/>
      <c r="M968" s="467"/>
      <c r="N968" s="98"/>
    </row>
    <row r="969" spans="1:14" ht="15.75" customHeight="1" x14ac:dyDescent="0.2">
      <c r="A969" s="99"/>
      <c r="B969" s="5" t="str">
        <f>IF(C969&lt;&gt;"",COUNTA($C$7:C969),"")</f>
        <v/>
      </c>
      <c r="C969" s="9"/>
      <c r="D969" s="9"/>
      <c r="E969" s="467"/>
      <c r="F969" s="467"/>
      <c r="G969" s="467"/>
      <c r="H969" s="467"/>
      <c r="I969" s="467"/>
      <c r="J969" s="467"/>
      <c r="K969" s="467"/>
      <c r="L969" s="467"/>
      <c r="M969" s="467"/>
      <c r="N969" s="98"/>
    </row>
    <row r="970" spans="1:14" ht="15.75" customHeight="1" x14ac:dyDescent="0.2">
      <c r="A970" s="99"/>
      <c r="B970" s="5">
        <f>IF(C970&lt;&gt;"",COUNTA($C$7:C970),"")</f>
        <v>643</v>
      </c>
      <c r="C970" s="6">
        <f>$Y$10</f>
        <v>50</v>
      </c>
      <c r="D970" s="475">
        <f>$R$46%*(C970+C971)+$Z$12</f>
        <v>50</v>
      </c>
      <c r="E970" s="467"/>
      <c r="F970" s="467"/>
      <c r="G970" s="467"/>
      <c r="H970" s="467"/>
      <c r="I970" s="467"/>
      <c r="J970" s="467"/>
      <c r="K970" s="467"/>
      <c r="L970" s="467"/>
      <c r="M970" s="467"/>
      <c r="N970" s="98"/>
    </row>
    <row r="971" spans="1:14" ht="15.75" customHeight="1" x14ac:dyDescent="0.2">
      <c r="A971" s="99"/>
      <c r="B971" s="5">
        <f>IF(C971&lt;&gt;"",COUNTA($C$7:C971),"")</f>
        <v>644</v>
      </c>
      <c r="C971" s="6">
        <f>$Y$12</f>
        <v>50</v>
      </c>
      <c r="D971" s="319"/>
      <c r="E971" s="319"/>
      <c r="F971" s="467"/>
      <c r="G971" s="467"/>
      <c r="H971" s="467"/>
      <c r="I971" s="467"/>
      <c r="J971" s="467"/>
      <c r="K971" s="467"/>
      <c r="L971" s="467"/>
      <c r="M971" s="467"/>
      <c r="N971" s="98"/>
    </row>
    <row r="972" spans="1:14" ht="15.75" customHeight="1" x14ac:dyDescent="0.2">
      <c r="A972" s="99"/>
      <c r="B972" s="5" t="str">
        <f>IF(C972&lt;&gt;"",COUNTA($C$7:C972),"")</f>
        <v/>
      </c>
      <c r="C972" s="9"/>
      <c r="D972" s="9"/>
      <c r="E972" s="9"/>
      <c r="F972" s="467"/>
      <c r="G972" s="467"/>
      <c r="H972" s="467"/>
      <c r="I972" s="467"/>
      <c r="J972" s="467"/>
      <c r="K972" s="467"/>
      <c r="L972" s="467"/>
      <c r="M972" s="467"/>
      <c r="N972" s="98"/>
    </row>
    <row r="973" spans="1:14" ht="15.75" customHeight="1" x14ac:dyDescent="0.2">
      <c r="A973" s="99"/>
      <c r="B973" s="5">
        <f>IF(C973&lt;&gt;"",COUNTA($C$7:C973),"")</f>
        <v>645</v>
      </c>
      <c r="C973" s="6">
        <f>$Y$10</f>
        <v>50</v>
      </c>
      <c r="D973" s="475">
        <f>$R$46%*(C973+C974)+$Z$10</f>
        <v>50</v>
      </c>
      <c r="E973" s="476">
        <f>$R$47%*(D973+D976)+$AA$12</f>
        <v>50</v>
      </c>
      <c r="F973" s="467"/>
      <c r="G973" s="467"/>
      <c r="H973" s="467"/>
      <c r="I973" s="467"/>
      <c r="J973" s="467"/>
      <c r="K973" s="467"/>
      <c r="L973" s="467"/>
      <c r="M973" s="467"/>
      <c r="N973" s="98"/>
    </row>
    <row r="974" spans="1:14" ht="15.75" customHeight="1" x14ac:dyDescent="0.2">
      <c r="A974" s="99"/>
      <c r="B974" s="5">
        <f>IF(C974&lt;&gt;"",COUNTA($C$7:C974),"")</f>
        <v>646</v>
      </c>
      <c r="C974" s="6">
        <f>$Y$12</f>
        <v>50</v>
      </c>
      <c r="D974" s="319"/>
      <c r="E974" s="467"/>
      <c r="F974" s="467"/>
      <c r="G974" s="467"/>
      <c r="H974" s="467"/>
      <c r="I974" s="467"/>
      <c r="J974" s="467"/>
      <c r="K974" s="467"/>
      <c r="L974" s="467"/>
      <c r="M974" s="467"/>
      <c r="N974" s="98"/>
    </row>
    <row r="975" spans="1:14" ht="15.75" customHeight="1" x14ac:dyDescent="0.2">
      <c r="A975" s="99"/>
      <c r="B975" s="5" t="str">
        <f>IF(C975&lt;&gt;"",COUNTA($C$7:C975),"")</f>
        <v/>
      </c>
      <c r="C975" s="9"/>
      <c r="D975" s="9"/>
      <c r="E975" s="467"/>
      <c r="F975" s="467"/>
      <c r="G975" s="467"/>
      <c r="H975" s="467"/>
      <c r="I975" s="467"/>
      <c r="J975" s="467"/>
      <c r="K975" s="467"/>
      <c r="L975" s="467"/>
      <c r="M975" s="467"/>
      <c r="N975" s="98"/>
    </row>
    <row r="976" spans="1:14" ht="15.75" customHeight="1" x14ac:dyDescent="0.2">
      <c r="A976" s="99"/>
      <c r="B976" s="5">
        <f>IF(C976&lt;&gt;"",COUNTA($C$7:C976),"")</f>
        <v>647</v>
      </c>
      <c r="C976" s="6">
        <f>$Y$10</f>
        <v>50</v>
      </c>
      <c r="D976" s="475">
        <f>$R$46%*(C976+C977)+$Z$12</f>
        <v>50</v>
      </c>
      <c r="E976" s="467"/>
      <c r="F976" s="467"/>
      <c r="G976" s="467"/>
      <c r="H976" s="467"/>
      <c r="I976" s="467"/>
      <c r="J976" s="467"/>
      <c r="K976" s="467"/>
      <c r="L976" s="467"/>
      <c r="M976" s="467"/>
      <c r="N976" s="98"/>
    </row>
    <row r="977" spans="1:14" ht="15.75" customHeight="1" x14ac:dyDescent="0.2">
      <c r="A977" s="99"/>
      <c r="B977" s="5">
        <f>IF(C977&lt;&gt;"",COUNTA($C$7:C977),"")</f>
        <v>648</v>
      </c>
      <c r="C977" s="6">
        <f>$Y$12</f>
        <v>50</v>
      </c>
      <c r="D977" s="319"/>
      <c r="E977" s="319"/>
      <c r="F977" s="319"/>
      <c r="G977" s="467"/>
      <c r="H977" s="467"/>
      <c r="I977" s="467"/>
      <c r="J977" s="467"/>
      <c r="K977" s="467"/>
      <c r="L977" s="467"/>
      <c r="M977" s="467"/>
      <c r="N977" s="98"/>
    </row>
    <row r="978" spans="1:14" ht="15.75" customHeight="1" x14ac:dyDescent="0.2">
      <c r="A978" s="99"/>
      <c r="B978" s="5" t="str">
        <f>IF(C978&lt;&gt;"",COUNTA($C$7:C978),"")</f>
        <v/>
      </c>
      <c r="C978" s="9"/>
      <c r="D978" s="9"/>
      <c r="E978" s="9"/>
      <c r="F978" s="9"/>
      <c r="G978" s="467"/>
      <c r="H978" s="467"/>
      <c r="I978" s="467"/>
      <c r="J978" s="467"/>
      <c r="K978" s="467"/>
      <c r="L978" s="467"/>
      <c r="M978" s="467"/>
      <c r="N978" s="98"/>
    </row>
    <row r="979" spans="1:14" ht="15.75" customHeight="1" x14ac:dyDescent="0.2">
      <c r="A979" s="99"/>
      <c r="B979" s="5">
        <f>IF(C979&lt;&gt;"",COUNTA($C$7:C979),"")</f>
        <v>649</v>
      </c>
      <c r="C979" s="6">
        <f>$Y$10</f>
        <v>50</v>
      </c>
      <c r="D979" s="475">
        <f>$R$46%*(C979+C980)+$Z$10</f>
        <v>50</v>
      </c>
      <c r="E979" s="476">
        <f>$R$47%*(D979+D982)+$AA$10</f>
        <v>50</v>
      </c>
      <c r="F979" s="477">
        <f>$R$48%*(E979+E985)+$AB$12</f>
        <v>50</v>
      </c>
      <c r="G979" s="467"/>
      <c r="H979" s="467"/>
      <c r="I979" s="467"/>
      <c r="J979" s="467"/>
      <c r="K979" s="467"/>
      <c r="L979" s="467"/>
      <c r="M979" s="467"/>
      <c r="N979" s="98"/>
    </row>
    <row r="980" spans="1:14" ht="15.75" customHeight="1" x14ac:dyDescent="0.2">
      <c r="A980" s="99"/>
      <c r="B980" s="5">
        <f>IF(C980&lt;&gt;"",COUNTA($C$7:C980),"")</f>
        <v>650</v>
      </c>
      <c r="C980" s="6">
        <f>$Y$12</f>
        <v>50</v>
      </c>
      <c r="D980" s="319"/>
      <c r="E980" s="467"/>
      <c r="F980" s="467"/>
      <c r="G980" s="467"/>
      <c r="H980" s="467"/>
      <c r="I980" s="467"/>
      <c r="J980" s="467"/>
      <c r="K980" s="467"/>
      <c r="L980" s="467"/>
      <c r="M980" s="467"/>
      <c r="N980" s="98"/>
    </row>
    <row r="981" spans="1:14" ht="15.75" customHeight="1" x14ac:dyDescent="0.2">
      <c r="A981" s="99"/>
      <c r="B981" s="5" t="str">
        <f>IF(C981&lt;&gt;"",COUNTA($C$7:C981),"")</f>
        <v/>
      </c>
      <c r="C981" s="9"/>
      <c r="D981" s="9"/>
      <c r="E981" s="467"/>
      <c r="F981" s="467"/>
      <c r="G981" s="467"/>
      <c r="H981" s="467"/>
      <c r="I981" s="467"/>
      <c r="J981" s="467"/>
      <c r="K981" s="467"/>
      <c r="L981" s="467"/>
      <c r="M981" s="467"/>
      <c r="N981" s="98"/>
    </row>
    <row r="982" spans="1:14" ht="15.75" customHeight="1" x14ac:dyDescent="0.2">
      <c r="A982" s="99"/>
      <c r="B982" s="5">
        <f>IF(C982&lt;&gt;"",COUNTA($C$7:C982),"")</f>
        <v>651</v>
      </c>
      <c r="C982" s="6">
        <f>$Y$10</f>
        <v>50</v>
      </c>
      <c r="D982" s="475">
        <f>$R$46%*(C982+C983)+$Z$12</f>
        <v>50</v>
      </c>
      <c r="E982" s="467"/>
      <c r="F982" s="467"/>
      <c r="G982" s="467"/>
      <c r="H982" s="467"/>
      <c r="I982" s="467"/>
      <c r="J982" s="467"/>
      <c r="K982" s="467"/>
      <c r="L982" s="467"/>
      <c r="M982" s="467"/>
      <c r="N982" s="98"/>
    </row>
    <row r="983" spans="1:14" ht="15.75" customHeight="1" x14ac:dyDescent="0.2">
      <c r="A983" s="99"/>
      <c r="B983" s="5">
        <f>IF(C983&lt;&gt;"",COUNTA($C$7:C983),"")</f>
        <v>652</v>
      </c>
      <c r="C983" s="6">
        <f>$Y$12</f>
        <v>50</v>
      </c>
      <c r="D983" s="319"/>
      <c r="E983" s="319"/>
      <c r="F983" s="467"/>
      <c r="G983" s="467"/>
      <c r="H983" s="467"/>
      <c r="I983" s="467"/>
      <c r="J983" s="467"/>
      <c r="K983" s="467"/>
      <c r="L983" s="467"/>
      <c r="M983" s="467"/>
      <c r="N983" s="98"/>
    </row>
    <row r="984" spans="1:14" ht="15.75" customHeight="1" x14ac:dyDescent="0.2">
      <c r="A984" s="99"/>
      <c r="B984" s="5" t="str">
        <f>IF(C984&lt;&gt;"",COUNTA($C$7:C984),"")</f>
        <v/>
      </c>
      <c r="C984" s="9"/>
      <c r="D984" s="9"/>
      <c r="E984" s="9"/>
      <c r="F984" s="467"/>
      <c r="G984" s="467"/>
      <c r="H984" s="467"/>
      <c r="I984" s="467"/>
      <c r="J984" s="467"/>
      <c r="K984" s="467"/>
      <c r="L984" s="467"/>
      <c r="M984" s="467"/>
      <c r="N984" s="98"/>
    </row>
    <row r="985" spans="1:14" ht="15.75" customHeight="1" x14ac:dyDescent="0.2">
      <c r="A985" s="99"/>
      <c r="B985" s="5">
        <f>IF(C985&lt;&gt;"",COUNTA($C$7:C985),"")</f>
        <v>653</v>
      </c>
      <c r="C985" s="6">
        <f>$Y$10</f>
        <v>50</v>
      </c>
      <c r="D985" s="475">
        <f>$R$46%*(C985+C986)+$Z$10</f>
        <v>50</v>
      </c>
      <c r="E985" s="476">
        <f>$R$47%*(D985+D988)+$AA$12</f>
        <v>50</v>
      </c>
      <c r="F985" s="467"/>
      <c r="G985" s="467"/>
      <c r="H985" s="467"/>
      <c r="I985" s="467"/>
      <c r="J985" s="467"/>
      <c r="K985" s="467"/>
      <c r="L985" s="467"/>
      <c r="M985" s="467"/>
      <c r="N985" s="98"/>
    </row>
    <row r="986" spans="1:14" ht="15.75" customHeight="1" x14ac:dyDescent="0.2">
      <c r="A986" s="99"/>
      <c r="B986" s="5">
        <f>IF(C986&lt;&gt;"",COUNTA($C$7:C986),"")</f>
        <v>654</v>
      </c>
      <c r="C986" s="6">
        <f>$Y$12</f>
        <v>50</v>
      </c>
      <c r="D986" s="319"/>
      <c r="E986" s="467"/>
      <c r="F986" s="467"/>
      <c r="G986" s="467"/>
      <c r="H986" s="467"/>
      <c r="I986" s="467"/>
      <c r="J986" s="467"/>
      <c r="K986" s="467"/>
      <c r="L986" s="467"/>
      <c r="M986" s="467"/>
      <c r="N986" s="98"/>
    </row>
    <row r="987" spans="1:14" ht="15.75" customHeight="1" x14ac:dyDescent="0.2">
      <c r="A987" s="99"/>
      <c r="B987" s="5" t="str">
        <f>IF(C987&lt;&gt;"",COUNTA($C$7:C987),"")</f>
        <v/>
      </c>
      <c r="C987" s="9"/>
      <c r="D987" s="9"/>
      <c r="E987" s="467"/>
      <c r="F987" s="467"/>
      <c r="G987" s="467"/>
      <c r="H987" s="467"/>
      <c r="I987" s="467"/>
      <c r="J987" s="467"/>
      <c r="K987" s="467"/>
      <c r="L987" s="467"/>
      <c r="M987" s="467"/>
      <c r="N987" s="98"/>
    </row>
    <row r="988" spans="1:14" ht="15.75" customHeight="1" x14ac:dyDescent="0.2">
      <c r="A988" s="99"/>
      <c r="B988" s="5">
        <f>IF(C988&lt;&gt;"",COUNTA($C$7:C988),"")</f>
        <v>655</v>
      </c>
      <c r="C988" s="6">
        <f>$Y$10</f>
        <v>50</v>
      </c>
      <c r="D988" s="475">
        <f>$R$46%*(C988+C989)+$Z$12</f>
        <v>50</v>
      </c>
      <c r="E988" s="467"/>
      <c r="F988" s="467"/>
      <c r="G988" s="467"/>
      <c r="H988" s="467"/>
      <c r="I988" s="467"/>
      <c r="J988" s="467"/>
      <c r="K988" s="467"/>
      <c r="L988" s="467"/>
      <c r="M988" s="467"/>
      <c r="N988" s="98"/>
    </row>
    <row r="989" spans="1:14" ht="15.75" customHeight="1" x14ac:dyDescent="0.2">
      <c r="A989" s="99"/>
      <c r="B989" s="5">
        <f>IF(C989&lt;&gt;"",COUNTA($C$7:C989),"")</f>
        <v>656</v>
      </c>
      <c r="C989" s="6">
        <f>$Y$12</f>
        <v>50</v>
      </c>
      <c r="D989" s="319"/>
      <c r="E989" s="319"/>
      <c r="F989" s="319"/>
      <c r="G989" s="319"/>
      <c r="H989" s="467"/>
      <c r="I989" s="467"/>
      <c r="J989" s="467"/>
      <c r="K989" s="467"/>
      <c r="L989" s="467"/>
      <c r="M989" s="467"/>
      <c r="N989" s="98"/>
    </row>
    <row r="990" spans="1:14" ht="15.75" customHeight="1" x14ac:dyDescent="0.2">
      <c r="A990" s="99"/>
      <c r="B990" s="5" t="str">
        <f>IF(C990&lt;&gt;"",COUNTA($C$7:C990),"")</f>
        <v/>
      </c>
      <c r="C990" s="9"/>
      <c r="D990" s="9"/>
      <c r="E990" s="9"/>
      <c r="F990" s="9"/>
      <c r="G990" s="9"/>
      <c r="H990" s="467"/>
      <c r="I990" s="467"/>
      <c r="J990" s="467"/>
      <c r="K990" s="467"/>
      <c r="L990" s="467"/>
      <c r="M990" s="467"/>
      <c r="N990" s="98"/>
    </row>
    <row r="991" spans="1:14" ht="15.75" customHeight="1" x14ac:dyDescent="0.2">
      <c r="A991" s="99"/>
      <c r="B991" s="5">
        <f>IF(C991&lt;&gt;"",COUNTA($C$7:C991),"")</f>
        <v>657</v>
      </c>
      <c r="C991" s="6">
        <f>$Y$10</f>
        <v>50</v>
      </c>
      <c r="D991" s="475">
        <f>$R$46%*(C991+C992)+$Z$10</f>
        <v>50</v>
      </c>
      <c r="E991" s="476">
        <f>$R$47%*(D991+D994)+$AA$10</f>
        <v>50</v>
      </c>
      <c r="F991" s="477">
        <f>$R$48%*(E991+E997)+$AB$10</f>
        <v>50</v>
      </c>
      <c r="G991" s="513">
        <f>$R$49%*(F991+F1003)+$AC$12</f>
        <v>50</v>
      </c>
      <c r="H991" s="467"/>
      <c r="I991" s="467"/>
      <c r="J991" s="467"/>
      <c r="K991" s="467"/>
      <c r="L991" s="467"/>
      <c r="M991" s="467"/>
      <c r="N991" s="98"/>
    </row>
    <row r="992" spans="1:14" ht="15.75" customHeight="1" x14ac:dyDescent="0.2">
      <c r="A992" s="99"/>
      <c r="B992" s="5">
        <f>IF(C992&lt;&gt;"",COUNTA($C$7:C992),"")</f>
        <v>658</v>
      </c>
      <c r="C992" s="6">
        <f>$Y$12</f>
        <v>50</v>
      </c>
      <c r="D992" s="319"/>
      <c r="E992" s="467"/>
      <c r="F992" s="467"/>
      <c r="G992" s="467"/>
      <c r="H992" s="467"/>
      <c r="I992" s="467"/>
      <c r="J992" s="467"/>
      <c r="K992" s="467"/>
      <c r="L992" s="467"/>
      <c r="M992" s="467"/>
      <c r="N992" s="98"/>
    </row>
    <row r="993" spans="1:14" ht="15.75" customHeight="1" x14ac:dyDescent="0.2">
      <c r="A993" s="99"/>
      <c r="B993" s="5" t="str">
        <f>IF(C993&lt;&gt;"",COUNTA($C$7:C993),"")</f>
        <v/>
      </c>
      <c r="C993" s="9"/>
      <c r="D993" s="9"/>
      <c r="E993" s="467"/>
      <c r="F993" s="467"/>
      <c r="G993" s="467"/>
      <c r="H993" s="467"/>
      <c r="I993" s="467"/>
      <c r="J993" s="467"/>
      <c r="K993" s="467"/>
      <c r="L993" s="467"/>
      <c r="M993" s="467"/>
      <c r="N993" s="98"/>
    </row>
    <row r="994" spans="1:14" ht="15.75" customHeight="1" x14ac:dyDescent="0.2">
      <c r="A994" s="99"/>
      <c r="B994" s="5">
        <f>IF(C994&lt;&gt;"",COUNTA($C$7:C994),"")</f>
        <v>659</v>
      </c>
      <c r="C994" s="6">
        <f>$Y$10</f>
        <v>50</v>
      </c>
      <c r="D994" s="475">
        <f>$R$46%*(C994+C995)+$Z$12</f>
        <v>50</v>
      </c>
      <c r="E994" s="467"/>
      <c r="F994" s="467"/>
      <c r="G994" s="467"/>
      <c r="H994" s="467"/>
      <c r="I994" s="467"/>
      <c r="J994" s="467"/>
      <c r="K994" s="467"/>
      <c r="L994" s="467"/>
      <c r="M994" s="467"/>
      <c r="N994" s="98"/>
    </row>
    <row r="995" spans="1:14" ht="15.75" customHeight="1" x14ac:dyDescent="0.2">
      <c r="A995" s="99"/>
      <c r="B995" s="5">
        <f>IF(C995&lt;&gt;"",COUNTA($C$7:C995),"")</f>
        <v>660</v>
      </c>
      <c r="C995" s="6">
        <f>$Y$12</f>
        <v>50</v>
      </c>
      <c r="D995" s="319"/>
      <c r="E995" s="319"/>
      <c r="F995" s="467"/>
      <c r="G995" s="467"/>
      <c r="H995" s="467"/>
      <c r="I995" s="467"/>
      <c r="J995" s="467"/>
      <c r="K995" s="467"/>
      <c r="L995" s="467"/>
      <c r="M995" s="467"/>
      <c r="N995" s="98"/>
    </row>
    <row r="996" spans="1:14" ht="15.75" customHeight="1" x14ac:dyDescent="0.2">
      <c r="A996" s="99"/>
      <c r="B996" s="5" t="str">
        <f>IF(C996&lt;&gt;"",COUNTA($C$7:C996),"")</f>
        <v/>
      </c>
      <c r="C996" s="9"/>
      <c r="D996" s="9"/>
      <c r="E996" s="9"/>
      <c r="F996" s="467"/>
      <c r="G996" s="467"/>
      <c r="H996" s="467"/>
      <c r="I996" s="467"/>
      <c r="J996" s="467"/>
      <c r="K996" s="467"/>
      <c r="L996" s="467"/>
      <c r="M996" s="467"/>
      <c r="N996" s="98"/>
    </row>
    <row r="997" spans="1:14" ht="15.75" customHeight="1" x14ac:dyDescent="0.2">
      <c r="A997" s="99"/>
      <c r="B997" s="5">
        <f>IF(C997&lt;&gt;"",COUNTA($C$7:C997),"")</f>
        <v>661</v>
      </c>
      <c r="C997" s="6">
        <f>$Y$10</f>
        <v>50</v>
      </c>
      <c r="D997" s="475">
        <f>$R$46%*(C997+C998)+$Z$10</f>
        <v>50</v>
      </c>
      <c r="E997" s="476">
        <f>$R$47%*(D997+D1000)+$AA$12</f>
        <v>50</v>
      </c>
      <c r="F997" s="467"/>
      <c r="G997" s="467"/>
      <c r="H997" s="467"/>
      <c r="I997" s="467"/>
      <c r="J997" s="467"/>
      <c r="K997" s="467"/>
      <c r="L997" s="467"/>
      <c r="M997" s="467"/>
      <c r="N997" s="98"/>
    </row>
    <row r="998" spans="1:14" ht="15.75" customHeight="1" x14ac:dyDescent="0.2">
      <c r="A998" s="99"/>
      <c r="B998" s="5">
        <f>IF(C998&lt;&gt;"",COUNTA($C$7:C998),"")</f>
        <v>662</v>
      </c>
      <c r="C998" s="6">
        <f>$Y$12</f>
        <v>50</v>
      </c>
      <c r="D998" s="319"/>
      <c r="E998" s="467"/>
      <c r="F998" s="467"/>
      <c r="G998" s="467"/>
      <c r="H998" s="467"/>
      <c r="I998" s="467"/>
      <c r="J998" s="467"/>
      <c r="K998" s="467"/>
      <c r="L998" s="467"/>
      <c r="M998" s="467"/>
      <c r="N998" s="98"/>
    </row>
    <row r="999" spans="1:14" ht="15.75" customHeight="1" x14ac:dyDescent="0.2">
      <c r="A999" s="99"/>
      <c r="B999" s="5" t="str">
        <f>IF(C999&lt;&gt;"",COUNTA($C$7:C999),"")</f>
        <v/>
      </c>
      <c r="C999" s="9"/>
      <c r="D999" s="9"/>
      <c r="E999" s="467"/>
      <c r="F999" s="467"/>
      <c r="G999" s="467"/>
      <c r="H999" s="467"/>
      <c r="I999" s="467"/>
      <c r="J999" s="467"/>
      <c r="K999" s="467"/>
      <c r="L999" s="467"/>
      <c r="M999" s="467"/>
      <c r="N999" s="98"/>
    </row>
    <row r="1000" spans="1:14" ht="15.75" customHeight="1" x14ac:dyDescent="0.2">
      <c r="A1000" s="99"/>
      <c r="B1000" s="5">
        <f>IF(C1000&lt;&gt;"",COUNTA($C$7:C1000),"")</f>
        <v>663</v>
      </c>
      <c r="C1000" s="6">
        <f>$Y$10</f>
        <v>50</v>
      </c>
      <c r="D1000" s="475">
        <f>$R$46%*(C1000+C1001)+$Z$12</f>
        <v>50</v>
      </c>
      <c r="E1000" s="467"/>
      <c r="F1000" s="467"/>
      <c r="G1000" s="467"/>
      <c r="H1000" s="467"/>
      <c r="I1000" s="467"/>
      <c r="J1000" s="467"/>
      <c r="K1000" s="467"/>
      <c r="L1000" s="467"/>
      <c r="M1000" s="467"/>
      <c r="N1000" s="98"/>
    </row>
    <row r="1001" spans="1:14" ht="15.75" customHeight="1" x14ac:dyDescent="0.2">
      <c r="A1001" s="99"/>
      <c r="B1001" s="5">
        <f>IF(C1001&lt;&gt;"",COUNTA($C$7:C1001),"")</f>
        <v>664</v>
      </c>
      <c r="C1001" s="6">
        <f>$Y$12</f>
        <v>50</v>
      </c>
      <c r="D1001" s="319"/>
      <c r="E1001" s="319"/>
      <c r="F1001" s="319"/>
      <c r="G1001" s="467"/>
      <c r="H1001" s="467"/>
      <c r="I1001" s="467"/>
      <c r="J1001" s="467"/>
      <c r="K1001" s="467"/>
      <c r="L1001" s="467"/>
      <c r="M1001" s="467"/>
      <c r="N1001" s="98"/>
    </row>
    <row r="1002" spans="1:14" ht="15.75" customHeight="1" x14ac:dyDescent="0.2">
      <c r="A1002" s="99"/>
      <c r="B1002" s="5" t="str">
        <f>IF(C1002&lt;&gt;"",COUNTA($C$7:C1002),"")</f>
        <v/>
      </c>
      <c r="C1002" s="9"/>
      <c r="D1002" s="9"/>
      <c r="E1002" s="9"/>
      <c r="F1002" s="9"/>
      <c r="G1002" s="467"/>
      <c r="H1002" s="467"/>
      <c r="I1002" s="467"/>
      <c r="J1002" s="467"/>
      <c r="K1002" s="467"/>
      <c r="L1002" s="467"/>
      <c r="M1002" s="467"/>
      <c r="N1002" s="98"/>
    </row>
    <row r="1003" spans="1:14" ht="15.75" customHeight="1" x14ac:dyDescent="0.2">
      <c r="A1003" s="99"/>
      <c r="B1003" s="5">
        <f>IF(C1003&lt;&gt;"",COUNTA($C$7:C1003),"")</f>
        <v>665</v>
      </c>
      <c r="C1003" s="6">
        <f>$Y$10</f>
        <v>50</v>
      </c>
      <c r="D1003" s="475">
        <f>$R$46%*(C1003+C1004)+$Z$10</f>
        <v>50</v>
      </c>
      <c r="E1003" s="476">
        <f>$R$47%*(D1003+D1006)+$AA$10</f>
        <v>50</v>
      </c>
      <c r="F1003" s="477">
        <f>$R$48%*(E1003+E1009)+$AB$12</f>
        <v>50</v>
      </c>
      <c r="G1003" s="467"/>
      <c r="H1003" s="467"/>
      <c r="I1003" s="467"/>
      <c r="J1003" s="467"/>
      <c r="K1003" s="467"/>
      <c r="L1003" s="467"/>
      <c r="M1003" s="467"/>
      <c r="N1003" s="98"/>
    </row>
    <row r="1004" spans="1:14" ht="15.75" customHeight="1" x14ac:dyDescent="0.2">
      <c r="A1004" s="99"/>
      <c r="B1004" s="5">
        <f>IF(C1004&lt;&gt;"",COUNTA($C$7:C1004),"")</f>
        <v>666</v>
      </c>
      <c r="C1004" s="6">
        <f>$Y$12</f>
        <v>50</v>
      </c>
      <c r="D1004" s="319"/>
      <c r="E1004" s="467"/>
      <c r="F1004" s="467"/>
      <c r="G1004" s="467"/>
      <c r="H1004" s="467"/>
      <c r="I1004" s="467"/>
      <c r="J1004" s="467"/>
      <c r="K1004" s="467"/>
      <c r="L1004" s="467"/>
      <c r="M1004" s="467"/>
      <c r="N1004" s="98"/>
    </row>
    <row r="1005" spans="1:14" ht="15.75" customHeight="1" x14ac:dyDescent="0.2">
      <c r="A1005" s="99"/>
      <c r="B1005" s="5" t="str">
        <f>IF(C1005&lt;&gt;"",COUNTA($C$7:C1005),"")</f>
        <v/>
      </c>
      <c r="C1005" s="9"/>
      <c r="D1005" s="9"/>
      <c r="E1005" s="467"/>
      <c r="F1005" s="467"/>
      <c r="G1005" s="467"/>
      <c r="H1005" s="467"/>
      <c r="I1005" s="467"/>
      <c r="J1005" s="467"/>
      <c r="K1005" s="467"/>
      <c r="L1005" s="467"/>
      <c r="M1005" s="467"/>
      <c r="N1005" s="98"/>
    </row>
    <row r="1006" spans="1:14" ht="15.75" customHeight="1" x14ac:dyDescent="0.2">
      <c r="A1006" s="99"/>
      <c r="B1006" s="5">
        <f>IF(C1006&lt;&gt;"",COUNTA($C$7:C1006),"")</f>
        <v>667</v>
      </c>
      <c r="C1006" s="6">
        <f>$Y$10</f>
        <v>50</v>
      </c>
      <c r="D1006" s="475">
        <f>$R$46%*(C1006+C1007)+$Z$12</f>
        <v>50</v>
      </c>
      <c r="E1006" s="467"/>
      <c r="F1006" s="467"/>
      <c r="G1006" s="467"/>
      <c r="H1006" s="467"/>
      <c r="I1006" s="467"/>
      <c r="J1006" s="467"/>
      <c r="K1006" s="467"/>
      <c r="L1006" s="467"/>
      <c r="M1006" s="467"/>
      <c r="N1006" s="98"/>
    </row>
    <row r="1007" spans="1:14" ht="15.75" customHeight="1" x14ac:dyDescent="0.2">
      <c r="A1007" s="99"/>
      <c r="B1007" s="5">
        <f>IF(C1007&lt;&gt;"",COUNTA($C$7:C1007),"")</f>
        <v>668</v>
      </c>
      <c r="C1007" s="6">
        <f>$Y$12</f>
        <v>50</v>
      </c>
      <c r="D1007" s="319"/>
      <c r="E1007" s="319"/>
      <c r="F1007" s="467"/>
      <c r="G1007" s="467"/>
      <c r="H1007" s="467"/>
      <c r="I1007" s="467"/>
      <c r="J1007" s="467"/>
      <c r="K1007" s="467"/>
      <c r="L1007" s="467"/>
      <c r="M1007" s="467"/>
      <c r="N1007" s="98"/>
    </row>
    <row r="1008" spans="1:14" ht="15.75" customHeight="1" x14ac:dyDescent="0.2">
      <c r="A1008" s="99"/>
      <c r="B1008" s="5" t="str">
        <f>IF(C1008&lt;&gt;"",COUNTA($C$7:C1008),"")</f>
        <v/>
      </c>
      <c r="C1008" s="9"/>
      <c r="D1008" s="9"/>
      <c r="E1008" s="9"/>
      <c r="F1008" s="467"/>
      <c r="G1008" s="467"/>
      <c r="H1008" s="467"/>
      <c r="I1008" s="467"/>
      <c r="J1008" s="467"/>
      <c r="K1008" s="467"/>
      <c r="L1008" s="467"/>
      <c r="M1008" s="467"/>
      <c r="N1008" s="98"/>
    </row>
    <row r="1009" spans="1:14" ht="15.75" customHeight="1" x14ac:dyDescent="0.2">
      <c r="A1009" s="99"/>
      <c r="B1009" s="5">
        <f>IF(C1009&lt;&gt;"",COUNTA($C$7:C1009),"")</f>
        <v>669</v>
      </c>
      <c r="C1009" s="6">
        <f>$Y$10</f>
        <v>50</v>
      </c>
      <c r="D1009" s="475">
        <f>$R$46%*(C1009+C1010)+$Z$10</f>
        <v>50</v>
      </c>
      <c r="E1009" s="476">
        <f>$R$47%*(D1009+D1012)+$AA$12</f>
        <v>50</v>
      </c>
      <c r="F1009" s="467"/>
      <c r="G1009" s="467"/>
      <c r="H1009" s="467"/>
      <c r="I1009" s="467"/>
      <c r="J1009" s="467"/>
      <c r="K1009" s="467"/>
      <c r="L1009" s="467"/>
      <c r="M1009" s="467"/>
      <c r="N1009" s="98"/>
    </row>
    <row r="1010" spans="1:14" ht="15.75" customHeight="1" x14ac:dyDescent="0.2">
      <c r="A1010" s="99"/>
      <c r="B1010" s="5">
        <f>IF(C1010&lt;&gt;"",COUNTA($C$7:C1010),"")</f>
        <v>670</v>
      </c>
      <c r="C1010" s="6">
        <f>$Y$12</f>
        <v>50</v>
      </c>
      <c r="D1010" s="319"/>
      <c r="E1010" s="467"/>
      <c r="F1010" s="467"/>
      <c r="G1010" s="467"/>
      <c r="H1010" s="467"/>
      <c r="I1010" s="467"/>
      <c r="J1010" s="467"/>
      <c r="K1010" s="467"/>
      <c r="L1010" s="467"/>
      <c r="M1010" s="467"/>
      <c r="N1010" s="98"/>
    </row>
    <row r="1011" spans="1:14" ht="15.75" customHeight="1" x14ac:dyDescent="0.2">
      <c r="A1011" s="99"/>
      <c r="B1011" s="5" t="str">
        <f>IF(C1011&lt;&gt;"",COUNTA($C$7:C1011),"")</f>
        <v/>
      </c>
      <c r="C1011" s="9"/>
      <c r="D1011" s="9"/>
      <c r="E1011" s="467"/>
      <c r="F1011" s="467"/>
      <c r="G1011" s="467"/>
      <c r="H1011" s="467"/>
      <c r="I1011" s="467"/>
      <c r="J1011" s="467"/>
      <c r="K1011" s="467"/>
      <c r="L1011" s="467"/>
      <c r="M1011" s="467"/>
      <c r="N1011" s="98"/>
    </row>
    <row r="1012" spans="1:14" ht="15.75" customHeight="1" x14ac:dyDescent="0.2">
      <c r="A1012" s="99"/>
      <c r="B1012" s="5">
        <f>IF(C1012&lt;&gt;"",COUNTA($C$7:C1012),"")</f>
        <v>671</v>
      </c>
      <c r="C1012" s="6">
        <f>$Y$10</f>
        <v>50</v>
      </c>
      <c r="D1012" s="475">
        <f>$R$46%*(C1012+C1013)+$Z$12</f>
        <v>50</v>
      </c>
      <c r="E1012" s="467"/>
      <c r="F1012" s="467"/>
      <c r="G1012" s="467"/>
      <c r="H1012" s="467"/>
      <c r="I1012" s="467"/>
      <c r="J1012" s="467"/>
      <c r="K1012" s="467"/>
      <c r="L1012" s="467"/>
      <c r="M1012" s="467"/>
      <c r="N1012" s="98"/>
    </row>
    <row r="1013" spans="1:14" ht="15.75" customHeight="1" x14ac:dyDescent="0.2">
      <c r="A1013" s="99"/>
      <c r="B1013" s="5">
        <f>IF(C1013&lt;&gt;"",COUNTA($C$7:C1013),"")</f>
        <v>672</v>
      </c>
      <c r="C1013" s="6">
        <f>$Y$12</f>
        <v>50</v>
      </c>
      <c r="D1013" s="319"/>
      <c r="E1013" s="319"/>
      <c r="F1013" s="319"/>
      <c r="G1013" s="319"/>
      <c r="H1013" s="319"/>
      <c r="I1013" s="467"/>
      <c r="J1013" s="467"/>
      <c r="K1013" s="467"/>
      <c r="L1013" s="467"/>
      <c r="M1013" s="467"/>
      <c r="N1013" s="98"/>
    </row>
    <row r="1014" spans="1:14" ht="15.75" customHeight="1" x14ac:dyDescent="0.2">
      <c r="A1014" s="99"/>
      <c r="B1014" s="5" t="str">
        <f>IF(C1014&lt;&gt;"",COUNTA($C$7:C1014),"")</f>
        <v/>
      </c>
      <c r="C1014" s="9"/>
      <c r="D1014" s="9"/>
      <c r="E1014" s="9"/>
      <c r="F1014" s="9"/>
      <c r="G1014" s="9"/>
      <c r="H1014" s="9"/>
      <c r="I1014" s="467"/>
      <c r="J1014" s="467"/>
      <c r="K1014" s="467"/>
      <c r="L1014" s="467"/>
      <c r="M1014" s="467"/>
      <c r="N1014" s="98"/>
    </row>
    <row r="1015" spans="1:14" ht="15.75" customHeight="1" x14ac:dyDescent="0.2">
      <c r="A1015" s="99"/>
      <c r="B1015" s="5">
        <f>IF(C1015&lt;&gt;"",COUNTA($C$7:C1015),"")</f>
        <v>673</v>
      </c>
      <c r="C1015" s="6">
        <f>$Y$10</f>
        <v>50</v>
      </c>
      <c r="D1015" s="475">
        <f>$R$46%*(C1015+C1016)+$Z$10</f>
        <v>50</v>
      </c>
      <c r="E1015" s="476">
        <f>$R$47%*(D1015+D1018)+$AA$10</f>
        <v>50</v>
      </c>
      <c r="F1015" s="477">
        <f>$R$48%*(E1015+E1021)+$AB$10</f>
        <v>50</v>
      </c>
      <c r="G1015" s="513">
        <f>$R$49%*(F1015+F1027)+$AC$10</f>
        <v>50</v>
      </c>
      <c r="H1015" s="514">
        <f>$R$50%*(G1015+G1039)+$AD$12</f>
        <v>50</v>
      </c>
      <c r="I1015" s="467"/>
      <c r="J1015" s="467"/>
      <c r="K1015" s="467"/>
      <c r="L1015" s="467"/>
      <c r="M1015" s="467"/>
      <c r="N1015" s="98"/>
    </row>
    <row r="1016" spans="1:14" ht="15.75" customHeight="1" x14ac:dyDescent="0.2">
      <c r="A1016" s="99"/>
      <c r="B1016" s="5">
        <f>IF(C1016&lt;&gt;"",COUNTA($C$7:C1016),"")</f>
        <v>674</v>
      </c>
      <c r="C1016" s="6">
        <f>$Y$12</f>
        <v>50</v>
      </c>
      <c r="D1016" s="319"/>
      <c r="E1016" s="467"/>
      <c r="F1016" s="467"/>
      <c r="G1016" s="467"/>
      <c r="H1016" s="467"/>
      <c r="I1016" s="467"/>
      <c r="J1016" s="467"/>
      <c r="K1016" s="467"/>
      <c r="L1016" s="467"/>
      <c r="M1016" s="467"/>
      <c r="N1016" s="98"/>
    </row>
    <row r="1017" spans="1:14" ht="15.75" customHeight="1" x14ac:dyDescent="0.2">
      <c r="A1017" s="99"/>
      <c r="B1017" s="5" t="str">
        <f>IF(C1017&lt;&gt;"",COUNTA($C$7:C1017),"")</f>
        <v/>
      </c>
      <c r="C1017" s="9"/>
      <c r="D1017" s="9"/>
      <c r="E1017" s="467"/>
      <c r="F1017" s="467"/>
      <c r="G1017" s="467"/>
      <c r="H1017" s="467"/>
      <c r="I1017" s="467"/>
      <c r="J1017" s="467"/>
      <c r="K1017" s="467"/>
      <c r="L1017" s="467"/>
      <c r="M1017" s="467"/>
      <c r="N1017" s="98"/>
    </row>
    <row r="1018" spans="1:14" ht="15.75" customHeight="1" x14ac:dyDescent="0.2">
      <c r="A1018" s="99"/>
      <c r="B1018" s="5">
        <f>IF(C1018&lt;&gt;"",COUNTA($C$7:C1018),"")</f>
        <v>675</v>
      </c>
      <c r="C1018" s="6">
        <f>$Y$10</f>
        <v>50</v>
      </c>
      <c r="D1018" s="475">
        <f>$R$46%*(C1018+C1019)+$Z$12</f>
        <v>50</v>
      </c>
      <c r="E1018" s="467"/>
      <c r="F1018" s="467"/>
      <c r="G1018" s="467"/>
      <c r="H1018" s="467"/>
      <c r="I1018" s="467"/>
      <c r="J1018" s="467"/>
      <c r="K1018" s="467"/>
      <c r="L1018" s="467"/>
      <c r="M1018" s="467"/>
      <c r="N1018" s="98"/>
    </row>
    <row r="1019" spans="1:14" ht="15.75" customHeight="1" x14ac:dyDescent="0.2">
      <c r="A1019" s="99"/>
      <c r="B1019" s="5">
        <f>IF(C1019&lt;&gt;"",COUNTA($C$7:C1019),"")</f>
        <v>676</v>
      </c>
      <c r="C1019" s="6">
        <f>$Y$12</f>
        <v>50</v>
      </c>
      <c r="D1019" s="319"/>
      <c r="E1019" s="319"/>
      <c r="F1019" s="467"/>
      <c r="G1019" s="467"/>
      <c r="H1019" s="467"/>
      <c r="I1019" s="467"/>
      <c r="J1019" s="467"/>
      <c r="K1019" s="467"/>
      <c r="L1019" s="467"/>
      <c r="M1019" s="467"/>
      <c r="N1019" s="98"/>
    </row>
    <row r="1020" spans="1:14" ht="15.75" customHeight="1" x14ac:dyDescent="0.2">
      <c r="A1020" s="99"/>
      <c r="B1020" s="5" t="str">
        <f>IF(C1020&lt;&gt;"",COUNTA($C$7:C1020),"")</f>
        <v/>
      </c>
      <c r="C1020" s="9"/>
      <c r="D1020" s="9"/>
      <c r="E1020" s="9"/>
      <c r="F1020" s="467"/>
      <c r="G1020" s="467"/>
      <c r="H1020" s="467"/>
      <c r="I1020" s="467"/>
      <c r="J1020" s="467"/>
      <c r="K1020" s="467"/>
      <c r="L1020" s="467"/>
      <c r="M1020" s="467"/>
      <c r="N1020" s="98"/>
    </row>
    <row r="1021" spans="1:14" ht="15.75" customHeight="1" x14ac:dyDescent="0.2">
      <c r="A1021" s="99"/>
      <c r="B1021" s="5">
        <f>IF(C1021&lt;&gt;"",COUNTA($C$7:C1021),"")</f>
        <v>677</v>
      </c>
      <c r="C1021" s="6">
        <f>$Y$10</f>
        <v>50</v>
      </c>
      <c r="D1021" s="475">
        <f>$R$46%*(C1021+C1022)+$Z$10</f>
        <v>50</v>
      </c>
      <c r="E1021" s="476">
        <f>$R$47%*(D1021+D1024)+$AA$12</f>
        <v>50</v>
      </c>
      <c r="F1021" s="467"/>
      <c r="G1021" s="467"/>
      <c r="H1021" s="467"/>
      <c r="I1021" s="467"/>
      <c r="J1021" s="467"/>
      <c r="K1021" s="467"/>
      <c r="L1021" s="467"/>
      <c r="M1021" s="467"/>
      <c r="N1021" s="98"/>
    </row>
    <row r="1022" spans="1:14" ht="15.75" customHeight="1" x14ac:dyDescent="0.2">
      <c r="A1022" s="99"/>
      <c r="B1022" s="5">
        <f>IF(C1022&lt;&gt;"",COUNTA($C$7:C1022),"")</f>
        <v>678</v>
      </c>
      <c r="C1022" s="6">
        <f>$Y$12</f>
        <v>50</v>
      </c>
      <c r="D1022" s="319"/>
      <c r="E1022" s="467"/>
      <c r="F1022" s="467"/>
      <c r="G1022" s="467"/>
      <c r="H1022" s="467"/>
      <c r="I1022" s="467"/>
      <c r="J1022" s="467"/>
      <c r="K1022" s="467"/>
      <c r="L1022" s="467"/>
      <c r="M1022" s="467"/>
      <c r="N1022" s="98"/>
    </row>
    <row r="1023" spans="1:14" ht="15.75" customHeight="1" x14ac:dyDescent="0.2">
      <c r="A1023" s="99"/>
      <c r="B1023" s="5" t="str">
        <f>IF(C1023&lt;&gt;"",COUNTA($C$7:C1023),"")</f>
        <v/>
      </c>
      <c r="C1023" s="9"/>
      <c r="D1023" s="9"/>
      <c r="E1023" s="467"/>
      <c r="F1023" s="467"/>
      <c r="G1023" s="467"/>
      <c r="H1023" s="467"/>
      <c r="I1023" s="467"/>
      <c r="J1023" s="467"/>
      <c r="K1023" s="467"/>
      <c r="L1023" s="467"/>
      <c r="M1023" s="467"/>
      <c r="N1023" s="98"/>
    </row>
    <row r="1024" spans="1:14" ht="15.75" customHeight="1" x14ac:dyDescent="0.2">
      <c r="A1024" s="99"/>
      <c r="B1024" s="5">
        <f>IF(C1024&lt;&gt;"",COUNTA($C$7:C1024),"")</f>
        <v>679</v>
      </c>
      <c r="C1024" s="6">
        <f>$Y$10</f>
        <v>50</v>
      </c>
      <c r="D1024" s="475">
        <f>$R$46%*(C1024+C1025)+$Z$12</f>
        <v>50</v>
      </c>
      <c r="E1024" s="467"/>
      <c r="F1024" s="467"/>
      <c r="G1024" s="467"/>
      <c r="H1024" s="467"/>
      <c r="I1024" s="467"/>
      <c r="J1024" s="467"/>
      <c r="K1024" s="467"/>
      <c r="L1024" s="467"/>
      <c r="M1024" s="467"/>
      <c r="N1024" s="98"/>
    </row>
    <row r="1025" spans="1:14" ht="15.75" customHeight="1" x14ac:dyDescent="0.2">
      <c r="A1025" s="99"/>
      <c r="B1025" s="5">
        <f>IF(C1025&lt;&gt;"",COUNTA($C$7:C1025),"")</f>
        <v>680</v>
      </c>
      <c r="C1025" s="6">
        <f>$Y$12</f>
        <v>50</v>
      </c>
      <c r="D1025" s="319"/>
      <c r="E1025" s="319"/>
      <c r="F1025" s="319"/>
      <c r="G1025" s="467"/>
      <c r="H1025" s="467"/>
      <c r="I1025" s="467"/>
      <c r="J1025" s="467"/>
      <c r="K1025" s="467"/>
      <c r="L1025" s="467"/>
      <c r="M1025" s="467"/>
      <c r="N1025" s="98"/>
    </row>
    <row r="1026" spans="1:14" ht="15.75" customHeight="1" x14ac:dyDescent="0.2">
      <c r="A1026" s="99"/>
      <c r="B1026" s="5" t="str">
        <f>IF(C1026&lt;&gt;"",COUNTA($C$7:C1026),"")</f>
        <v/>
      </c>
      <c r="C1026" s="9"/>
      <c r="D1026" s="9"/>
      <c r="E1026" s="9"/>
      <c r="F1026" s="9"/>
      <c r="G1026" s="467"/>
      <c r="H1026" s="467"/>
      <c r="I1026" s="467"/>
      <c r="J1026" s="467"/>
      <c r="K1026" s="467"/>
      <c r="L1026" s="467"/>
      <c r="M1026" s="467"/>
      <c r="N1026" s="98"/>
    </row>
    <row r="1027" spans="1:14" ht="15.75" customHeight="1" x14ac:dyDescent="0.2">
      <c r="A1027" s="99"/>
      <c r="B1027" s="5">
        <f>IF(C1027&lt;&gt;"",COUNTA($C$7:C1027),"")</f>
        <v>681</v>
      </c>
      <c r="C1027" s="6">
        <f>$Y$10</f>
        <v>50</v>
      </c>
      <c r="D1027" s="475">
        <f>$R$46%*(C1027+C1028)+$Z$10</f>
        <v>50</v>
      </c>
      <c r="E1027" s="476">
        <f>$R$47%*(D1027+D1030)+$AA$10</f>
        <v>50</v>
      </c>
      <c r="F1027" s="477">
        <f>$R$48%*(E1027+E1033)+$AB$12</f>
        <v>50</v>
      </c>
      <c r="G1027" s="467"/>
      <c r="H1027" s="467"/>
      <c r="I1027" s="467"/>
      <c r="J1027" s="467"/>
      <c r="K1027" s="467"/>
      <c r="L1027" s="467"/>
      <c r="M1027" s="467"/>
      <c r="N1027" s="98"/>
    </row>
    <row r="1028" spans="1:14" ht="15.75" customHeight="1" x14ac:dyDescent="0.2">
      <c r="A1028" s="99"/>
      <c r="B1028" s="5">
        <f>IF(C1028&lt;&gt;"",COUNTA($C$7:C1028),"")</f>
        <v>682</v>
      </c>
      <c r="C1028" s="6">
        <f>$Y$12</f>
        <v>50</v>
      </c>
      <c r="D1028" s="319"/>
      <c r="E1028" s="467"/>
      <c r="F1028" s="467"/>
      <c r="G1028" s="467"/>
      <c r="H1028" s="467"/>
      <c r="I1028" s="467"/>
      <c r="J1028" s="467"/>
      <c r="K1028" s="467"/>
      <c r="L1028" s="467"/>
      <c r="M1028" s="467"/>
      <c r="N1028" s="98"/>
    </row>
    <row r="1029" spans="1:14" ht="15.75" customHeight="1" x14ac:dyDescent="0.2">
      <c r="A1029" s="99"/>
      <c r="B1029" s="5" t="str">
        <f>IF(C1029&lt;&gt;"",COUNTA($C$7:C1029),"")</f>
        <v/>
      </c>
      <c r="C1029" s="9"/>
      <c r="D1029" s="9"/>
      <c r="E1029" s="467"/>
      <c r="F1029" s="467"/>
      <c r="G1029" s="467"/>
      <c r="H1029" s="467"/>
      <c r="I1029" s="467"/>
      <c r="J1029" s="467"/>
      <c r="K1029" s="467"/>
      <c r="L1029" s="467"/>
      <c r="M1029" s="467"/>
      <c r="N1029" s="98"/>
    </row>
    <row r="1030" spans="1:14" ht="15.75" customHeight="1" x14ac:dyDescent="0.2">
      <c r="A1030" s="99"/>
      <c r="B1030" s="5">
        <f>IF(C1030&lt;&gt;"",COUNTA($C$7:C1030),"")</f>
        <v>683</v>
      </c>
      <c r="C1030" s="6">
        <f>$Y$10</f>
        <v>50</v>
      </c>
      <c r="D1030" s="475">
        <f>$R$46%*(C1030+C1031)+$Z$12</f>
        <v>50</v>
      </c>
      <c r="E1030" s="467"/>
      <c r="F1030" s="467"/>
      <c r="G1030" s="467"/>
      <c r="H1030" s="467"/>
      <c r="I1030" s="467"/>
      <c r="J1030" s="467"/>
      <c r="K1030" s="467"/>
      <c r="L1030" s="467"/>
      <c r="M1030" s="467"/>
      <c r="N1030" s="98"/>
    </row>
    <row r="1031" spans="1:14" ht="15.75" customHeight="1" x14ac:dyDescent="0.2">
      <c r="A1031" s="99"/>
      <c r="B1031" s="5">
        <f>IF(C1031&lt;&gt;"",COUNTA($C$7:C1031),"")</f>
        <v>684</v>
      </c>
      <c r="C1031" s="6">
        <f>$Y$12</f>
        <v>50</v>
      </c>
      <c r="D1031" s="319"/>
      <c r="E1031" s="319"/>
      <c r="F1031" s="467"/>
      <c r="G1031" s="467"/>
      <c r="H1031" s="467"/>
      <c r="I1031" s="467"/>
      <c r="J1031" s="467"/>
      <c r="K1031" s="467"/>
      <c r="L1031" s="467"/>
      <c r="M1031" s="467"/>
      <c r="N1031" s="98"/>
    </row>
    <row r="1032" spans="1:14" ht="15.75" customHeight="1" x14ac:dyDescent="0.2">
      <c r="A1032" s="99"/>
      <c r="B1032" s="5" t="str">
        <f>IF(C1032&lt;&gt;"",COUNTA($C$7:C1032),"")</f>
        <v/>
      </c>
      <c r="C1032" s="9"/>
      <c r="D1032" s="9"/>
      <c r="E1032" s="9"/>
      <c r="F1032" s="467"/>
      <c r="G1032" s="467"/>
      <c r="H1032" s="467"/>
      <c r="I1032" s="467"/>
      <c r="J1032" s="467"/>
      <c r="K1032" s="467"/>
      <c r="L1032" s="467"/>
      <c r="M1032" s="467"/>
      <c r="N1032" s="98"/>
    </row>
    <row r="1033" spans="1:14" ht="15.75" customHeight="1" x14ac:dyDescent="0.2">
      <c r="A1033" s="99"/>
      <c r="B1033" s="5">
        <f>IF(C1033&lt;&gt;"",COUNTA($C$7:C1033),"")</f>
        <v>685</v>
      </c>
      <c r="C1033" s="6">
        <f>$Y$10</f>
        <v>50</v>
      </c>
      <c r="D1033" s="475">
        <f>$R$46%*(C1033+C1034)+$Z$10</f>
        <v>50</v>
      </c>
      <c r="E1033" s="476">
        <f>$R$47%*(D1033+D1036)+$AA$12</f>
        <v>50</v>
      </c>
      <c r="F1033" s="467"/>
      <c r="G1033" s="467"/>
      <c r="H1033" s="467"/>
      <c r="I1033" s="467"/>
      <c r="J1033" s="467"/>
      <c r="K1033" s="467"/>
      <c r="L1033" s="467"/>
      <c r="M1033" s="467"/>
      <c r="N1033" s="98"/>
    </row>
    <row r="1034" spans="1:14" ht="15.75" customHeight="1" x14ac:dyDescent="0.2">
      <c r="A1034" s="99"/>
      <c r="B1034" s="5">
        <f>IF(C1034&lt;&gt;"",COUNTA($C$7:C1034),"")</f>
        <v>686</v>
      </c>
      <c r="C1034" s="6">
        <f>$Y$12</f>
        <v>50</v>
      </c>
      <c r="D1034" s="319"/>
      <c r="E1034" s="467"/>
      <c r="F1034" s="467"/>
      <c r="G1034" s="467"/>
      <c r="H1034" s="467"/>
      <c r="I1034" s="467"/>
      <c r="J1034" s="467"/>
      <c r="K1034" s="467"/>
      <c r="L1034" s="467"/>
      <c r="M1034" s="467"/>
      <c r="N1034" s="98"/>
    </row>
    <row r="1035" spans="1:14" ht="15.75" customHeight="1" x14ac:dyDescent="0.2">
      <c r="A1035" s="99"/>
      <c r="B1035" s="5" t="str">
        <f>IF(C1035&lt;&gt;"",COUNTA($C$7:C1035),"")</f>
        <v/>
      </c>
      <c r="C1035" s="9"/>
      <c r="D1035" s="9"/>
      <c r="E1035" s="467"/>
      <c r="F1035" s="467"/>
      <c r="G1035" s="467"/>
      <c r="H1035" s="467"/>
      <c r="I1035" s="467"/>
      <c r="J1035" s="467"/>
      <c r="K1035" s="467"/>
      <c r="L1035" s="467"/>
      <c r="M1035" s="467"/>
      <c r="N1035" s="98"/>
    </row>
    <row r="1036" spans="1:14" ht="15.75" customHeight="1" x14ac:dyDescent="0.2">
      <c r="A1036" s="99"/>
      <c r="B1036" s="5">
        <f>IF(C1036&lt;&gt;"",COUNTA($C$7:C1036),"")</f>
        <v>687</v>
      </c>
      <c r="C1036" s="6">
        <f>$Y$10</f>
        <v>50</v>
      </c>
      <c r="D1036" s="475">
        <f>$R$46%*(C1036+C1037)+$Z$12</f>
        <v>50</v>
      </c>
      <c r="E1036" s="467"/>
      <c r="F1036" s="467"/>
      <c r="G1036" s="467"/>
      <c r="H1036" s="467"/>
      <c r="I1036" s="467"/>
      <c r="J1036" s="467"/>
      <c r="K1036" s="467"/>
      <c r="L1036" s="467"/>
      <c r="M1036" s="467"/>
      <c r="N1036" s="98"/>
    </row>
    <row r="1037" spans="1:14" ht="15.75" customHeight="1" x14ac:dyDescent="0.2">
      <c r="A1037" s="99"/>
      <c r="B1037" s="5">
        <f>IF(C1037&lt;&gt;"",COUNTA($C$7:C1037),"")</f>
        <v>688</v>
      </c>
      <c r="C1037" s="6">
        <f>$Y$12</f>
        <v>50</v>
      </c>
      <c r="D1037" s="319"/>
      <c r="E1037" s="319"/>
      <c r="F1037" s="319"/>
      <c r="G1037" s="319"/>
      <c r="H1037" s="467"/>
      <c r="I1037" s="467"/>
      <c r="J1037" s="467"/>
      <c r="K1037" s="467"/>
      <c r="L1037" s="467"/>
      <c r="M1037" s="467"/>
      <c r="N1037" s="98"/>
    </row>
    <row r="1038" spans="1:14" ht="15.75" customHeight="1" x14ac:dyDescent="0.2">
      <c r="A1038" s="99"/>
      <c r="B1038" s="5" t="str">
        <f>IF(C1038&lt;&gt;"",COUNTA($C$7:C1038),"")</f>
        <v/>
      </c>
      <c r="C1038" s="9"/>
      <c r="D1038" s="9"/>
      <c r="E1038" s="9"/>
      <c r="F1038" s="9"/>
      <c r="G1038" s="9"/>
      <c r="H1038" s="467"/>
      <c r="I1038" s="467"/>
      <c r="J1038" s="467"/>
      <c r="K1038" s="467"/>
      <c r="L1038" s="467"/>
      <c r="M1038" s="467"/>
      <c r="N1038" s="98"/>
    </row>
    <row r="1039" spans="1:14" ht="15.75" customHeight="1" x14ac:dyDescent="0.2">
      <c r="A1039" s="99"/>
      <c r="B1039" s="5">
        <f>IF(C1039&lt;&gt;"",COUNTA($C$7:C1039),"")</f>
        <v>689</v>
      </c>
      <c r="C1039" s="6">
        <f>$Y$10</f>
        <v>50</v>
      </c>
      <c r="D1039" s="475">
        <f>$R$46%*(C1039+C1040)+$Z$10</f>
        <v>50</v>
      </c>
      <c r="E1039" s="476">
        <f>$R$47%*(D1039+D1042)+$AA$10</f>
        <v>50</v>
      </c>
      <c r="F1039" s="477">
        <f>$R$48%*(E1039+E1045)+$AB$10</f>
        <v>50</v>
      </c>
      <c r="G1039" s="513">
        <f>$R$49%*(F1039+F1051)+$AC$12</f>
        <v>50</v>
      </c>
      <c r="H1039" s="467"/>
      <c r="I1039" s="467"/>
      <c r="J1039" s="467"/>
      <c r="K1039" s="467"/>
      <c r="L1039" s="467"/>
      <c r="M1039" s="467"/>
      <c r="N1039" s="98"/>
    </row>
    <row r="1040" spans="1:14" ht="15.75" customHeight="1" x14ac:dyDescent="0.2">
      <c r="A1040" s="99"/>
      <c r="B1040" s="5">
        <f>IF(C1040&lt;&gt;"",COUNTA($C$7:C1040),"")</f>
        <v>690</v>
      </c>
      <c r="C1040" s="6">
        <f>$Y$12</f>
        <v>50</v>
      </c>
      <c r="D1040" s="319"/>
      <c r="E1040" s="467"/>
      <c r="F1040" s="467"/>
      <c r="G1040" s="467"/>
      <c r="H1040" s="467"/>
      <c r="I1040" s="467"/>
      <c r="J1040" s="467"/>
      <c r="K1040" s="467"/>
      <c r="L1040" s="467"/>
      <c r="M1040" s="467"/>
      <c r="N1040" s="98"/>
    </row>
    <row r="1041" spans="1:14" ht="15.75" customHeight="1" x14ac:dyDescent="0.2">
      <c r="A1041" s="99"/>
      <c r="B1041" s="5" t="str">
        <f>IF(C1041&lt;&gt;"",COUNTA($C$7:C1041),"")</f>
        <v/>
      </c>
      <c r="C1041" s="9"/>
      <c r="D1041" s="9"/>
      <c r="E1041" s="467"/>
      <c r="F1041" s="467"/>
      <c r="G1041" s="467"/>
      <c r="H1041" s="467"/>
      <c r="I1041" s="467"/>
      <c r="J1041" s="467"/>
      <c r="K1041" s="467"/>
      <c r="L1041" s="467"/>
      <c r="M1041" s="467"/>
      <c r="N1041" s="98"/>
    </row>
    <row r="1042" spans="1:14" ht="15.75" customHeight="1" x14ac:dyDescent="0.2">
      <c r="A1042" s="99"/>
      <c r="B1042" s="5">
        <f>IF(C1042&lt;&gt;"",COUNTA($C$7:C1042),"")</f>
        <v>691</v>
      </c>
      <c r="C1042" s="6">
        <f>$Y$10</f>
        <v>50</v>
      </c>
      <c r="D1042" s="475">
        <f>$R$46%*(C1042+C1043)+$Z$12</f>
        <v>50</v>
      </c>
      <c r="E1042" s="467"/>
      <c r="F1042" s="467"/>
      <c r="G1042" s="467"/>
      <c r="H1042" s="467"/>
      <c r="I1042" s="467"/>
      <c r="J1042" s="467"/>
      <c r="K1042" s="467"/>
      <c r="L1042" s="467"/>
      <c r="M1042" s="467"/>
      <c r="N1042" s="98"/>
    </row>
    <row r="1043" spans="1:14" ht="15.75" customHeight="1" x14ac:dyDescent="0.2">
      <c r="A1043" s="99"/>
      <c r="B1043" s="5">
        <f>IF(C1043&lt;&gt;"",COUNTA($C$7:C1043),"")</f>
        <v>692</v>
      </c>
      <c r="C1043" s="6">
        <f>$Y$12</f>
        <v>50</v>
      </c>
      <c r="D1043" s="319"/>
      <c r="E1043" s="319"/>
      <c r="F1043" s="467"/>
      <c r="G1043" s="467"/>
      <c r="H1043" s="467"/>
      <c r="I1043" s="467"/>
      <c r="J1043" s="467"/>
      <c r="K1043" s="467"/>
      <c r="L1043" s="467"/>
      <c r="M1043" s="467"/>
      <c r="N1043" s="98"/>
    </row>
    <row r="1044" spans="1:14" ht="15.75" customHeight="1" x14ac:dyDescent="0.2">
      <c r="A1044" s="99"/>
      <c r="B1044" s="5" t="str">
        <f>IF(C1044&lt;&gt;"",COUNTA($C$7:C1044),"")</f>
        <v/>
      </c>
      <c r="C1044" s="9"/>
      <c r="D1044" s="9"/>
      <c r="E1044" s="9"/>
      <c r="F1044" s="467"/>
      <c r="G1044" s="467"/>
      <c r="H1044" s="467"/>
      <c r="I1044" s="467"/>
      <c r="J1044" s="467"/>
      <c r="K1044" s="467"/>
      <c r="L1044" s="467"/>
      <c r="M1044" s="467"/>
      <c r="N1044" s="98"/>
    </row>
    <row r="1045" spans="1:14" ht="15.75" customHeight="1" x14ac:dyDescent="0.2">
      <c r="A1045" s="99"/>
      <c r="B1045" s="5">
        <f>IF(C1045&lt;&gt;"",COUNTA($C$7:C1045),"")</f>
        <v>693</v>
      </c>
      <c r="C1045" s="6">
        <f>$Y$10</f>
        <v>50</v>
      </c>
      <c r="D1045" s="475">
        <f>$R$46%*(C1045+C1046)+$Z$10</f>
        <v>50</v>
      </c>
      <c r="E1045" s="476">
        <f>$R$47%*(D1045+D1048)+$AA$12</f>
        <v>50</v>
      </c>
      <c r="F1045" s="467"/>
      <c r="G1045" s="467"/>
      <c r="H1045" s="467"/>
      <c r="I1045" s="467"/>
      <c r="J1045" s="467"/>
      <c r="K1045" s="467"/>
      <c r="L1045" s="467"/>
      <c r="M1045" s="467"/>
      <c r="N1045" s="98"/>
    </row>
    <row r="1046" spans="1:14" ht="15.75" customHeight="1" x14ac:dyDescent="0.2">
      <c r="A1046" s="99"/>
      <c r="B1046" s="5">
        <f>IF(C1046&lt;&gt;"",COUNTA($C$7:C1046),"")</f>
        <v>694</v>
      </c>
      <c r="C1046" s="6">
        <f>$Y$12</f>
        <v>50</v>
      </c>
      <c r="D1046" s="319"/>
      <c r="E1046" s="467"/>
      <c r="F1046" s="467"/>
      <c r="G1046" s="467"/>
      <c r="H1046" s="467"/>
      <c r="I1046" s="467"/>
      <c r="J1046" s="467"/>
      <c r="K1046" s="467"/>
      <c r="L1046" s="467"/>
      <c r="M1046" s="467"/>
      <c r="N1046" s="98"/>
    </row>
    <row r="1047" spans="1:14" ht="15.75" customHeight="1" x14ac:dyDescent="0.2">
      <c r="A1047" s="99"/>
      <c r="B1047" s="5" t="str">
        <f>IF(C1047&lt;&gt;"",COUNTA($C$7:C1047),"")</f>
        <v/>
      </c>
      <c r="C1047" s="9"/>
      <c r="D1047" s="9"/>
      <c r="E1047" s="467"/>
      <c r="F1047" s="467"/>
      <c r="G1047" s="467"/>
      <c r="H1047" s="467"/>
      <c r="I1047" s="467"/>
      <c r="J1047" s="467"/>
      <c r="K1047" s="467"/>
      <c r="L1047" s="467"/>
      <c r="M1047" s="467"/>
      <c r="N1047" s="98"/>
    </row>
    <row r="1048" spans="1:14" ht="15.75" customHeight="1" x14ac:dyDescent="0.2">
      <c r="A1048" s="99"/>
      <c r="B1048" s="5">
        <f>IF(C1048&lt;&gt;"",COUNTA($C$7:C1048),"")</f>
        <v>695</v>
      </c>
      <c r="C1048" s="6">
        <f>$Y$10</f>
        <v>50</v>
      </c>
      <c r="D1048" s="475">
        <f>$R$46%*(C1048+C1049)+$Z$12</f>
        <v>50</v>
      </c>
      <c r="E1048" s="467"/>
      <c r="F1048" s="467"/>
      <c r="G1048" s="467"/>
      <c r="H1048" s="467"/>
      <c r="I1048" s="467"/>
      <c r="J1048" s="467"/>
      <c r="K1048" s="467"/>
      <c r="L1048" s="467"/>
      <c r="M1048" s="467"/>
      <c r="N1048" s="98"/>
    </row>
    <row r="1049" spans="1:14" ht="15.75" customHeight="1" x14ac:dyDescent="0.2">
      <c r="A1049" s="99"/>
      <c r="B1049" s="5">
        <f>IF(C1049&lt;&gt;"",COUNTA($C$7:C1049),"")</f>
        <v>696</v>
      </c>
      <c r="C1049" s="6">
        <f>$Y$12</f>
        <v>50</v>
      </c>
      <c r="D1049" s="319"/>
      <c r="E1049" s="319"/>
      <c r="F1049" s="319"/>
      <c r="G1049" s="467"/>
      <c r="H1049" s="467"/>
      <c r="I1049" s="467"/>
      <c r="J1049" s="467"/>
      <c r="K1049" s="467"/>
      <c r="L1049" s="467"/>
      <c r="M1049" s="467"/>
      <c r="N1049" s="98"/>
    </row>
    <row r="1050" spans="1:14" ht="15.75" customHeight="1" x14ac:dyDescent="0.2">
      <c r="A1050" s="99"/>
      <c r="B1050" s="5" t="str">
        <f>IF(C1050&lt;&gt;"",COUNTA($C$7:C1050),"")</f>
        <v/>
      </c>
      <c r="C1050" s="9"/>
      <c r="D1050" s="9"/>
      <c r="E1050" s="9"/>
      <c r="F1050" s="9"/>
      <c r="G1050" s="467"/>
      <c r="H1050" s="467"/>
      <c r="I1050" s="467"/>
      <c r="J1050" s="467"/>
      <c r="K1050" s="467"/>
      <c r="L1050" s="467"/>
      <c r="M1050" s="467"/>
      <c r="N1050" s="98"/>
    </row>
    <row r="1051" spans="1:14" ht="15.75" customHeight="1" x14ac:dyDescent="0.2">
      <c r="A1051" s="99"/>
      <c r="B1051" s="5">
        <f>IF(C1051&lt;&gt;"",COUNTA($C$7:C1051),"")</f>
        <v>697</v>
      </c>
      <c r="C1051" s="6">
        <f>$Y$10</f>
        <v>50</v>
      </c>
      <c r="D1051" s="475">
        <f>$R$46%*(C1051+C1052)+$Z$10</f>
        <v>50</v>
      </c>
      <c r="E1051" s="476">
        <f>$R$47%*(D1051+D1054)+$AA$10</f>
        <v>50</v>
      </c>
      <c r="F1051" s="477">
        <f>$R$48%*(E1051+E1057)+$AB$12</f>
        <v>50</v>
      </c>
      <c r="G1051" s="467"/>
      <c r="H1051" s="467"/>
      <c r="I1051" s="467"/>
      <c r="J1051" s="467"/>
      <c r="K1051" s="467"/>
      <c r="L1051" s="467"/>
      <c r="M1051" s="467"/>
      <c r="N1051" s="98"/>
    </row>
    <row r="1052" spans="1:14" ht="15.75" customHeight="1" x14ac:dyDescent="0.2">
      <c r="A1052" s="99"/>
      <c r="B1052" s="5">
        <f>IF(C1052&lt;&gt;"",COUNTA($C$7:C1052),"")</f>
        <v>698</v>
      </c>
      <c r="C1052" s="6">
        <f>$Y$12</f>
        <v>50</v>
      </c>
      <c r="D1052" s="319"/>
      <c r="E1052" s="467"/>
      <c r="F1052" s="467"/>
      <c r="G1052" s="467"/>
      <c r="H1052" s="467"/>
      <c r="I1052" s="467"/>
      <c r="J1052" s="467"/>
      <c r="K1052" s="467"/>
      <c r="L1052" s="467"/>
      <c r="M1052" s="467"/>
      <c r="N1052" s="98"/>
    </row>
    <row r="1053" spans="1:14" ht="15.75" customHeight="1" x14ac:dyDescent="0.2">
      <c r="A1053" s="99"/>
      <c r="B1053" s="5" t="str">
        <f>IF(C1053&lt;&gt;"",COUNTA($C$7:C1053),"")</f>
        <v/>
      </c>
      <c r="C1053" s="9"/>
      <c r="D1053" s="9"/>
      <c r="E1053" s="467"/>
      <c r="F1053" s="467"/>
      <c r="G1053" s="467"/>
      <c r="H1053" s="467"/>
      <c r="I1053" s="467"/>
      <c r="J1053" s="467"/>
      <c r="K1053" s="467"/>
      <c r="L1053" s="467"/>
      <c r="M1053" s="467"/>
      <c r="N1053" s="98"/>
    </row>
    <row r="1054" spans="1:14" ht="15.75" customHeight="1" x14ac:dyDescent="0.2">
      <c r="A1054" s="99"/>
      <c r="B1054" s="5">
        <f>IF(C1054&lt;&gt;"",COUNTA($C$7:C1054),"")</f>
        <v>699</v>
      </c>
      <c r="C1054" s="6">
        <f>$Y$10</f>
        <v>50</v>
      </c>
      <c r="D1054" s="475">
        <f>$R$46%*(C1054+C1055)+$Z$12</f>
        <v>50</v>
      </c>
      <c r="E1054" s="467"/>
      <c r="F1054" s="467"/>
      <c r="G1054" s="467"/>
      <c r="H1054" s="467"/>
      <c r="I1054" s="467"/>
      <c r="J1054" s="467"/>
      <c r="K1054" s="467"/>
      <c r="L1054" s="467"/>
      <c r="M1054" s="467"/>
      <c r="N1054" s="98"/>
    </row>
    <row r="1055" spans="1:14" ht="15.75" customHeight="1" x14ac:dyDescent="0.2">
      <c r="A1055" s="99"/>
      <c r="B1055" s="5">
        <f>IF(C1055&lt;&gt;"",COUNTA($C$7:C1055),"")</f>
        <v>700</v>
      </c>
      <c r="C1055" s="6">
        <f>$Y$12</f>
        <v>50</v>
      </c>
      <c r="D1055" s="319"/>
      <c r="E1055" s="319"/>
      <c r="F1055" s="467"/>
      <c r="G1055" s="467"/>
      <c r="H1055" s="467"/>
      <c r="I1055" s="467"/>
      <c r="J1055" s="467"/>
      <c r="K1055" s="467"/>
      <c r="L1055" s="467"/>
      <c r="M1055" s="467"/>
      <c r="N1055" s="98"/>
    </row>
    <row r="1056" spans="1:14" ht="15.75" customHeight="1" x14ac:dyDescent="0.2">
      <c r="A1056" s="99"/>
      <c r="B1056" s="5" t="str">
        <f>IF(C1056&lt;&gt;"",COUNTA($C$7:C1056),"")</f>
        <v/>
      </c>
      <c r="C1056" s="9"/>
      <c r="D1056" s="9"/>
      <c r="E1056" s="9"/>
      <c r="F1056" s="467"/>
      <c r="G1056" s="467"/>
      <c r="H1056" s="467"/>
      <c r="I1056" s="467"/>
      <c r="J1056" s="467"/>
      <c r="K1056" s="467"/>
      <c r="L1056" s="467"/>
      <c r="M1056" s="467"/>
      <c r="N1056" s="98"/>
    </row>
    <row r="1057" spans="1:14" ht="15.75" customHeight="1" x14ac:dyDescent="0.2">
      <c r="A1057" s="99"/>
      <c r="B1057" s="5">
        <f>IF(C1057&lt;&gt;"",COUNTA($C$7:C1057),"")</f>
        <v>701</v>
      </c>
      <c r="C1057" s="6">
        <f>$Y$10</f>
        <v>50</v>
      </c>
      <c r="D1057" s="475">
        <f>$R$46%*(C1057+C1058)+$Z$10</f>
        <v>50</v>
      </c>
      <c r="E1057" s="476">
        <f>$R$47%*(D1057+D1060)+$AA$12</f>
        <v>50</v>
      </c>
      <c r="F1057" s="467"/>
      <c r="G1057" s="467"/>
      <c r="H1057" s="467"/>
      <c r="I1057" s="467"/>
      <c r="J1057" s="467"/>
      <c r="K1057" s="467"/>
      <c r="L1057" s="467"/>
      <c r="M1057" s="467"/>
      <c r="N1057" s="98"/>
    </row>
    <row r="1058" spans="1:14" ht="15.75" customHeight="1" x14ac:dyDescent="0.2">
      <c r="A1058" s="99"/>
      <c r="B1058" s="5">
        <f>IF(C1058&lt;&gt;"",COUNTA($C$7:C1058),"")</f>
        <v>702</v>
      </c>
      <c r="C1058" s="6">
        <f>$Y$12</f>
        <v>50</v>
      </c>
      <c r="D1058" s="319"/>
      <c r="E1058" s="467"/>
      <c r="F1058" s="467"/>
      <c r="G1058" s="467"/>
      <c r="H1058" s="467"/>
      <c r="I1058" s="467"/>
      <c r="J1058" s="467"/>
      <c r="K1058" s="467"/>
      <c r="L1058" s="467"/>
      <c r="M1058" s="467"/>
      <c r="N1058" s="98"/>
    </row>
    <row r="1059" spans="1:14" ht="15.75" customHeight="1" x14ac:dyDescent="0.2">
      <c r="A1059" s="99"/>
      <c r="B1059" s="5" t="str">
        <f>IF(C1059&lt;&gt;"",COUNTA($C$7:C1059),"")</f>
        <v/>
      </c>
      <c r="C1059" s="9"/>
      <c r="D1059" s="9"/>
      <c r="E1059" s="467"/>
      <c r="F1059" s="467"/>
      <c r="G1059" s="467"/>
      <c r="H1059" s="467"/>
      <c r="I1059" s="467"/>
      <c r="J1059" s="467"/>
      <c r="K1059" s="467"/>
      <c r="L1059" s="467"/>
      <c r="M1059" s="467"/>
      <c r="N1059" s="98"/>
    </row>
    <row r="1060" spans="1:14" ht="15.75" customHeight="1" x14ac:dyDescent="0.2">
      <c r="A1060" s="99"/>
      <c r="B1060" s="5">
        <f>IF(C1060&lt;&gt;"",COUNTA($C$7:C1060),"")</f>
        <v>703</v>
      </c>
      <c r="C1060" s="6">
        <f>$Y$10</f>
        <v>50</v>
      </c>
      <c r="D1060" s="475">
        <f>$R$46%*(C1060+C1061)+$Z$12</f>
        <v>50</v>
      </c>
      <c r="E1060" s="467"/>
      <c r="F1060" s="467"/>
      <c r="G1060" s="467"/>
      <c r="H1060" s="467"/>
      <c r="I1060" s="467"/>
      <c r="J1060" s="467"/>
      <c r="K1060" s="467"/>
      <c r="L1060" s="467"/>
      <c r="M1060" s="467"/>
      <c r="N1060" s="98"/>
    </row>
    <row r="1061" spans="1:14" ht="15.75" customHeight="1" x14ac:dyDescent="0.2">
      <c r="A1061" s="99"/>
      <c r="B1061" s="5">
        <f>IF(C1061&lt;&gt;"",COUNTA($C$7:C1061),"")</f>
        <v>704</v>
      </c>
      <c r="C1061" s="6">
        <f>$Y$12</f>
        <v>50</v>
      </c>
      <c r="D1061" s="319"/>
      <c r="E1061" s="319"/>
      <c r="F1061" s="319"/>
      <c r="G1061" s="319"/>
      <c r="H1061" s="319"/>
      <c r="I1061" s="319"/>
      <c r="J1061" s="467"/>
      <c r="K1061" s="467"/>
      <c r="L1061" s="467"/>
      <c r="M1061" s="467"/>
      <c r="N1061" s="98"/>
    </row>
    <row r="1062" spans="1:14" ht="15.75" customHeight="1" x14ac:dyDescent="0.2">
      <c r="A1062" s="99"/>
      <c r="B1062" s="5" t="str">
        <f>IF(C1062&lt;&gt;"",COUNTA($C$7:C1062),"")</f>
        <v/>
      </c>
      <c r="C1062" s="9"/>
      <c r="D1062" s="9"/>
      <c r="E1062" s="9"/>
      <c r="F1062" s="9"/>
      <c r="G1062" s="9"/>
      <c r="H1062" s="9"/>
      <c r="I1062" s="9"/>
      <c r="J1062" s="467"/>
      <c r="K1062" s="467"/>
      <c r="L1062" s="467"/>
      <c r="M1062" s="467"/>
      <c r="N1062" s="98"/>
    </row>
    <row r="1063" spans="1:14" ht="15.75" customHeight="1" x14ac:dyDescent="0.2">
      <c r="A1063" s="99"/>
      <c r="B1063" s="5">
        <f>IF(C1063&lt;&gt;"",COUNTA($C$7:C1063),"")</f>
        <v>705</v>
      </c>
      <c r="C1063" s="6">
        <f>$Y$10</f>
        <v>50</v>
      </c>
      <c r="D1063" s="475">
        <f>$R$46%*(C1063+C1064)+$Z$10</f>
        <v>50</v>
      </c>
      <c r="E1063" s="476">
        <f>$R$47%*(D1063+D1066)+$AA$10</f>
        <v>50</v>
      </c>
      <c r="F1063" s="477">
        <f>$R$48%*(E1063+E1069)+$AB$10</f>
        <v>50</v>
      </c>
      <c r="G1063" s="513">
        <f>$R$49%*(F1063+F1075)+$AC$10</f>
        <v>50</v>
      </c>
      <c r="H1063" s="514">
        <f>$R$50%*(G1063+G1087)+$AD$10</f>
        <v>50</v>
      </c>
      <c r="I1063" s="515">
        <f>$R$51%*(H1063+H1111)+$AE$12</f>
        <v>50</v>
      </c>
      <c r="J1063" s="467"/>
      <c r="K1063" s="467"/>
      <c r="L1063" s="467"/>
      <c r="M1063" s="467"/>
      <c r="N1063" s="98"/>
    </row>
    <row r="1064" spans="1:14" ht="15.75" customHeight="1" x14ac:dyDescent="0.2">
      <c r="A1064" s="99"/>
      <c r="B1064" s="5">
        <f>IF(C1064&lt;&gt;"",COUNTA($C$7:C1064),"")</f>
        <v>706</v>
      </c>
      <c r="C1064" s="6">
        <f>$Y$12</f>
        <v>50</v>
      </c>
      <c r="D1064" s="319"/>
      <c r="E1064" s="467"/>
      <c r="F1064" s="467"/>
      <c r="G1064" s="467"/>
      <c r="H1064" s="467"/>
      <c r="I1064" s="467"/>
      <c r="J1064" s="467"/>
      <c r="K1064" s="467"/>
      <c r="L1064" s="467"/>
      <c r="M1064" s="467"/>
      <c r="N1064" s="98"/>
    </row>
    <row r="1065" spans="1:14" ht="15.75" customHeight="1" x14ac:dyDescent="0.2">
      <c r="A1065" s="99"/>
      <c r="B1065" s="5" t="str">
        <f>IF(C1065&lt;&gt;"",COUNTA($C$7:C1065),"")</f>
        <v/>
      </c>
      <c r="C1065" s="9"/>
      <c r="D1065" s="9"/>
      <c r="E1065" s="467"/>
      <c r="F1065" s="467"/>
      <c r="G1065" s="467"/>
      <c r="H1065" s="467"/>
      <c r="I1065" s="467"/>
      <c r="J1065" s="467"/>
      <c r="K1065" s="467"/>
      <c r="L1065" s="467"/>
      <c r="M1065" s="467"/>
      <c r="N1065" s="98"/>
    </row>
    <row r="1066" spans="1:14" ht="15.75" customHeight="1" x14ac:dyDescent="0.2">
      <c r="A1066" s="99"/>
      <c r="B1066" s="5">
        <f>IF(C1066&lt;&gt;"",COUNTA($C$7:C1066),"")</f>
        <v>707</v>
      </c>
      <c r="C1066" s="6">
        <f>$Y$10</f>
        <v>50</v>
      </c>
      <c r="D1066" s="475">
        <f>$R$46%*(C1066+C1067)+$Z$12</f>
        <v>50</v>
      </c>
      <c r="E1066" s="467"/>
      <c r="F1066" s="467"/>
      <c r="G1066" s="467"/>
      <c r="H1066" s="467"/>
      <c r="I1066" s="467"/>
      <c r="J1066" s="467"/>
      <c r="K1066" s="467"/>
      <c r="L1066" s="467"/>
      <c r="M1066" s="467"/>
      <c r="N1066" s="98"/>
    </row>
    <row r="1067" spans="1:14" ht="15.75" customHeight="1" x14ac:dyDescent="0.2">
      <c r="A1067" s="99"/>
      <c r="B1067" s="5">
        <f>IF(C1067&lt;&gt;"",COUNTA($C$7:C1067),"")</f>
        <v>708</v>
      </c>
      <c r="C1067" s="6">
        <f>$Y$12</f>
        <v>50</v>
      </c>
      <c r="D1067" s="319"/>
      <c r="E1067" s="319"/>
      <c r="F1067" s="467"/>
      <c r="G1067" s="467"/>
      <c r="H1067" s="467"/>
      <c r="I1067" s="467"/>
      <c r="J1067" s="467"/>
      <c r="K1067" s="467"/>
      <c r="L1067" s="467"/>
      <c r="M1067" s="467"/>
      <c r="N1067" s="98"/>
    </row>
    <row r="1068" spans="1:14" ht="15.75" customHeight="1" x14ac:dyDescent="0.2">
      <c r="A1068" s="99"/>
      <c r="B1068" s="5" t="str">
        <f>IF(C1068&lt;&gt;"",COUNTA($C$7:C1068),"")</f>
        <v/>
      </c>
      <c r="C1068" s="9"/>
      <c r="D1068" s="9"/>
      <c r="E1068" s="9"/>
      <c r="F1068" s="467"/>
      <c r="G1068" s="467"/>
      <c r="H1068" s="467"/>
      <c r="I1068" s="467"/>
      <c r="J1068" s="467"/>
      <c r="K1068" s="467"/>
      <c r="L1068" s="467"/>
      <c r="M1068" s="467"/>
      <c r="N1068" s="98"/>
    </row>
    <row r="1069" spans="1:14" ht="15.75" customHeight="1" x14ac:dyDescent="0.2">
      <c r="A1069" s="99"/>
      <c r="B1069" s="5">
        <f>IF(C1069&lt;&gt;"",COUNTA($C$7:C1069),"")</f>
        <v>709</v>
      </c>
      <c r="C1069" s="6">
        <f>$Y$10</f>
        <v>50</v>
      </c>
      <c r="D1069" s="475">
        <f>$R$46%*(C1069+C1070)+$Z$10</f>
        <v>50</v>
      </c>
      <c r="E1069" s="476">
        <f>$R$47%*(D1069+D1072)+$AA$12</f>
        <v>50</v>
      </c>
      <c r="F1069" s="467"/>
      <c r="G1069" s="467"/>
      <c r="H1069" s="467"/>
      <c r="I1069" s="467"/>
      <c r="J1069" s="467"/>
      <c r="K1069" s="467"/>
      <c r="L1069" s="467"/>
      <c r="M1069" s="467"/>
      <c r="N1069" s="98"/>
    </row>
    <row r="1070" spans="1:14" ht="15.75" customHeight="1" x14ac:dyDescent="0.2">
      <c r="A1070" s="99"/>
      <c r="B1070" s="5">
        <f>IF(C1070&lt;&gt;"",COUNTA($C$7:C1070),"")</f>
        <v>710</v>
      </c>
      <c r="C1070" s="6">
        <f>$Y$12</f>
        <v>50</v>
      </c>
      <c r="D1070" s="319"/>
      <c r="E1070" s="467"/>
      <c r="F1070" s="467"/>
      <c r="G1070" s="467"/>
      <c r="H1070" s="467"/>
      <c r="I1070" s="467"/>
      <c r="J1070" s="467"/>
      <c r="K1070" s="467"/>
      <c r="L1070" s="467"/>
      <c r="M1070" s="467"/>
      <c r="N1070" s="98"/>
    </row>
    <row r="1071" spans="1:14" ht="15.75" customHeight="1" x14ac:dyDescent="0.2">
      <c r="A1071" s="99"/>
      <c r="B1071" s="5" t="str">
        <f>IF(C1071&lt;&gt;"",COUNTA($C$7:C1071),"")</f>
        <v/>
      </c>
      <c r="C1071" s="9"/>
      <c r="D1071" s="9"/>
      <c r="E1071" s="467"/>
      <c r="F1071" s="467"/>
      <c r="G1071" s="467"/>
      <c r="H1071" s="467"/>
      <c r="I1071" s="467"/>
      <c r="J1071" s="467"/>
      <c r="K1071" s="467"/>
      <c r="L1071" s="467"/>
      <c r="M1071" s="467"/>
      <c r="N1071" s="98"/>
    </row>
    <row r="1072" spans="1:14" ht="15.75" customHeight="1" x14ac:dyDescent="0.2">
      <c r="A1072" s="99"/>
      <c r="B1072" s="5">
        <f>IF(C1072&lt;&gt;"",COUNTA($C$7:C1072),"")</f>
        <v>711</v>
      </c>
      <c r="C1072" s="6">
        <f>$Y$10</f>
        <v>50</v>
      </c>
      <c r="D1072" s="475">
        <f>$R$46%*(C1072+C1073)+$Z$12</f>
        <v>50</v>
      </c>
      <c r="E1072" s="467"/>
      <c r="F1072" s="467"/>
      <c r="G1072" s="467"/>
      <c r="H1072" s="467"/>
      <c r="I1072" s="467"/>
      <c r="J1072" s="467"/>
      <c r="K1072" s="467"/>
      <c r="L1072" s="467"/>
      <c r="M1072" s="467"/>
      <c r="N1072" s="98"/>
    </row>
    <row r="1073" spans="1:14" ht="15.75" customHeight="1" x14ac:dyDescent="0.2">
      <c r="A1073" s="99"/>
      <c r="B1073" s="5">
        <f>IF(C1073&lt;&gt;"",COUNTA($C$7:C1073),"")</f>
        <v>712</v>
      </c>
      <c r="C1073" s="6">
        <f>$Y$12</f>
        <v>50</v>
      </c>
      <c r="D1073" s="319"/>
      <c r="E1073" s="319"/>
      <c r="F1073" s="319"/>
      <c r="G1073" s="467"/>
      <c r="H1073" s="467"/>
      <c r="I1073" s="467"/>
      <c r="J1073" s="467"/>
      <c r="K1073" s="467"/>
      <c r="L1073" s="467"/>
      <c r="M1073" s="467"/>
      <c r="N1073" s="98"/>
    </row>
    <row r="1074" spans="1:14" ht="15.75" customHeight="1" x14ac:dyDescent="0.2">
      <c r="A1074" s="99"/>
      <c r="B1074" s="5" t="str">
        <f>IF(C1074&lt;&gt;"",COUNTA($C$7:C1074),"")</f>
        <v/>
      </c>
      <c r="C1074" s="9"/>
      <c r="D1074" s="9"/>
      <c r="E1074" s="9"/>
      <c r="F1074" s="9"/>
      <c r="G1074" s="467"/>
      <c r="H1074" s="467"/>
      <c r="I1074" s="467"/>
      <c r="J1074" s="467"/>
      <c r="K1074" s="467"/>
      <c r="L1074" s="467"/>
      <c r="M1074" s="467"/>
      <c r="N1074" s="98"/>
    </row>
    <row r="1075" spans="1:14" ht="15.75" customHeight="1" x14ac:dyDescent="0.2">
      <c r="A1075" s="99"/>
      <c r="B1075" s="5">
        <f>IF(C1075&lt;&gt;"",COUNTA($C$7:C1075),"")</f>
        <v>713</v>
      </c>
      <c r="C1075" s="6">
        <f>$Y$10</f>
        <v>50</v>
      </c>
      <c r="D1075" s="475">
        <f>$R$46%*(C1075+C1076)+$Z$10</f>
        <v>50</v>
      </c>
      <c r="E1075" s="476">
        <f>$R$47%*(D1075+D1078)+$AA$10</f>
        <v>50</v>
      </c>
      <c r="F1075" s="477">
        <f>$R$48%*(E1075+E1081)+$AB$12</f>
        <v>50</v>
      </c>
      <c r="G1075" s="467"/>
      <c r="H1075" s="467"/>
      <c r="I1075" s="467"/>
      <c r="J1075" s="467"/>
      <c r="K1075" s="467"/>
      <c r="L1075" s="467"/>
      <c r="M1075" s="467"/>
      <c r="N1075" s="98"/>
    </row>
    <row r="1076" spans="1:14" ht="15.75" customHeight="1" x14ac:dyDescent="0.2">
      <c r="A1076" s="99"/>
      <c r="B1076" s="5">
        <f>IF(C1076&lt;&gt;"",COUNTA($C$7:C1076),"")</f>
        <v>714</v>
      </c>
      <c r="C1076" s="6">
        <f>$Y$12</f>
        <v>50</v>
      </c>
      <c r="D1076" s="319"/>
      <c r="E1076" s="467"/>
      <c r="F1076" s="467"/>
      <c r="G1076" s="467"/>
      <c r="H1076" s="467"/>
      <c r="I1076" s="467"/>
      <c r="J1076" s="467"/>
      <c r="K1076" s="467"/>
      <c r="L1076" s="467"/>
      <c r="M1076" s="467"/>
      <c r="N1076" s="98"/>
    </row>
    <row r="1077" spans="1:14" ht="15.75" customHeight="1" x14ac:dyDescent="0.2">
      <c r="A1077" s="99"/>
      <c r="B1077" s="5" t="str">
        <f>IF(C1077&lt;&gt;"",COUNTA($C$7:C1077),"")</f>
        <v/>
      </c>
      <c r="C1077" s="9"/>
      <c r="D1077" s="9"/>
      <c r="E1077" s="467"/>
      <c r="F1077" s="467"/>
      <c r="G1077" s="467"/>
      <c r="H1077" s="467"/>
      <c r="I1077" s="467"/>
      <c r="J1077" s="467"/>
      <c r="K1077" s="467"/>
      <c r="L1077" s="467"/>
      <c r="M1077" s="467"/>
      <c r="N1077" s="98"/>
    </row>
    <row r="1078" spans="1:14" ht="15.75" customHeight="1" x14ac:dyDescent="0.2">
      <c r="A1078" s="99"/>
      <c r="B1078" s="5">
        <f>IF(C1078&lt;&gt;"",COUNTA($C$7:C1078),"")</f>
        <v>715</v>
      </c>
      <c r="C1078" s="6">
        <f>$Y$10</f>
        <v>50</v>
      </c>
      <c r="D1078" s="475">
        <f>$R$46%*(C1078+C1079)+$Z$12</f>
        <v>50</v>
      </c>
      <c r="E1078" s="467"/>
      <c r="F1078" s="467"/>
      <c r="G1078" s="467"/>
      <c r="H1078" s="467"/>
      <c r="I1078" s="467"/>
      <c r="J1078" s="467"/>
      <c r="K1078" s="467"/>
      <c r="L1078" s="467"/>
      <c r="M1078" s="467"/>
      <c r="N1078" s="98"/>
    </row>
    <row r="1079" spans="1:14" ht="15.75" customHeight="1" x14ac:dyDescent="0.2">
      <c r="A1079" s="99"/>
      <c r="B1079" s="5">
        <f>IF(C1079&lt;&gt;"",COUNTA($C$7:C1079),"")</f>
        <v>716</v>
      </c>
      <c r="C1079" s="6">
        <f>$Y$12</f>
        <v>50</v>
      </c>
      <c r="D1079" s="319"/>
      <c r="E1079" s="319"/>
      <c r="F1079" s="467"/>
      <c r="G1079" s="467"/>
      <c r="H1079" s="467"/>
      <c r="I1079" s="467"/>
      <c r="J1079" s="467"/>
      <c r="K1079" s="467"/>
      <c r="L1079" s="467"/>
      <c r="M1079" s="467"/>
      <c r="N1079" s="98"/>
    </row>
    <row r="1080" spans="1:14" ht="15.75" customHeight="1" x14ac:dyDescent="0.2">
      <c r="A1080" s="99"/>
      <c r="B1080" s="5" t="str">
        <f>IF(C1080&lt;&gt;"",COUNTA($C$7:C1080),"")</f>
        <v/>
      </c>
      <c r="C1080" s="9"/>
      <c r="D1080" s="9"/>
      <c r="E1080" s="9"/>
      <c r="F1080" s="467"/>
      <c r="G1080" s="467"/>
      <c r="H1080" s="467"/>
      <c r="I1080" s="467"/>
      <c r="J1080" s="467"/>
      <c r="K1080" s="467"/>
      <c r="L1080" s="467"/>
      <c r="M1080" s="467"/>
      <c r="N1080" s="98"/>
    </row>
    <row r="1081" spans="1:14" ht="15.75" customHeight="1" x14ac:dyDescent="0.2">
      <c r="A1081" s="99"/>
      <c r="B1081" s="5">
        <f>IF(C1081&lt;&gt;"",COUNTA($C$7:C1081),"")</f>
        <v>717</v>
      </c>
      <c r="C1081" s="6">
        <f>$Y$10</f>
        <v>50</v>
      </c>
      <c r="D1081" s="475">
        <f>$R$46%*(C1081+C1082)+$Z$10</f>
        <v>50</v>
      </c>
      <c r="E1081" s="476">
        <f>$R$47%*(D1081+D1084)+$AA$12</f>
        <v>50</v>
      </c>
      <c r="F1081" s="467"/>
      <c r="G1081" s="467"/>
      <c r="H1081" s="467"/>
      <c r="I1081" s="467"/>
      <c r="J1081" s="467"/>
      <c r="K1081" s="467"/>
      <c r="L1081" s="467"/>
      <c r="M1081" s="467"/>
      <c r="N1081" s="98"/>
    </row>
    <row r="1082" spans="1:14" ht="15.75" customHeight="1" x14ac:dyDescent="0.2">
      <c r="A1082" s="99"/>
      <c r="B1082" s="5">
        <f>IF(C1082&lt;&gt;"",COUNTA($C$7:C1082),"")</f>
        <v>718</v>
      </c>
      <c r="C1082" s="6">
        <f>$Y$12</f>
        <v>50</v>
      </c>
      <c r="D1082" s="319"/>
      <c r="E1082" s="467"/>
      <c r="F1082" s="467"/>
      <c r="G1082" s="467"/>
      <c r="H1082" s="467"/>
      <c r="I1082" s="467"/>
      <c r="J1082" s="467"/>
      <c r="K1082" s="467"/>
      <c r="L1082" s="467"/>
      <c r="M1082" s="467"/>
      <c r="N1082" s="98"/>
    </row>
    <row r="1083" spans="1:14" ht="15.75" customHeight="1" x14ac:dyDescent="0.2">
      <c r="A1083" s="99"/>
      <c r="B1083" s="5" t="str">
        <f>IF(C1083&lt;&gt;"",COUNTA($C$7:C1083),"")</f>
        <v/>
      </c>
      <c r="C1083" s="9"/>
      <c r="D1083" s="9"/>
      <c r="E1083" s="467"/>
      <c r="F1083" s="467"/>
      <c r="G1083" s="467"/>
      <c r="H1083" s="467"/>
      <c r="I1083" s="467"/>
      <c r="J1083" s="467"/>
      <c r="K1083" s="467"/>
      <c r="L1083" s="467"/>
      <c r="M1083" s="467"/>
      <c r="N1083" s="98"/>
    </row>
    <row r="1084" spans="1:14" ht="15.75" customHeight="1" x14ac:dyDescent="0.2">
      <c r="A1084" s="99"/>
      <c r="B1084" s="5">
        <f>IF(C1084&lt;&gt;"",COUNTA($C$7:C1084),"")</f>
        <v>719</v>
      </c>
      <c r="C1084" s="6">
        <f>$Y$10</f>
        <v>50</v>
      </c>
      <c r="D1084" s="475">
        <f>$R$46%*(C1084+C1085)+$Z$12</f>
        <v>50</v>
      </c>
      <c r="E1084" s="467"/>
      <c r="F1084" s="467"/>
      <c r="G1084" s="467"/>
      <c r="H1084" s="467"/>
      <c r="I1084" s="467"/>
      <c r="J1084" s="467"/>
      <c r="K1084" s="467"/>
      <c r="L1084" s="467"/>
      <c r="M1084" s="467"/>
      <c r="N1084" s="98"/>
    </row>
    <row r="1085" spans="1:14" ht="15.75" customHeight="1" x14ac:dyDescent="0.2">
      <c r="A1085" s="99"/>
      <c r="B1085" s="5">
        <f>IF(C1085&lt;&gt;"",COUNTA($C$7:C1085),"")</f>
        <v>720</v>
      </c>
      <c r="C1085" s="6">
        <f>$Y$12</f>
        <v>50</v>
      </c>
      <c r="D1085" s="319"/>
      <c r="E1085" s="319"/>
      <c r="F1085" s="319"/>
      <c r="G1085" s="319"/>
      <c r="H1085" s="467"/>
      <c r="I1085" s="467"/>
      <c r="J1085" s="467"/>
      <c r="K1085" s="467"/>
      <c r="L1085" s="467"/>
      <c r="M1085" s="467"/>
      <c r="N1085" s="98"/>
    </row>
    <row r="1086" spans="1:14" ht="15.75" customHeight="1" x14ac:dyDescent="0.2">
      <c r="A1086" s="99"/>
      <c r="B1086" s="5" t="str">
        <f>IF(C1086&lt;&gt;"",COUNTA($C$7:C1086),"")</f>
        <v/>
      </c>
      <c r="C1086" s="9"/>
      <c r="D1086" s="9"/>
      <c r="E1086" s="9"/>
      <c r="F1086" s="9"/>
      <c r="G1086" s="9"/>
      <c r="H1086" s="467"/>
      <c r="I1086" s="467"/>
      <c r="J1086" s="467"/>
      <c r="K1086" s="467"/>
      <c r="L1086" s="467"/>
      <c r="M1086" s="467"/>
      <c r="N1086" s="98"/>
    </row>
    <row r="1087" spans="1:14" ht="15.75" customHeight="1" x14ac:dyDescent="0.2">
      <c r="A1087" s="99"/>
      <c r="B1087" s="5">
        <f>IF(C1087&lt;&gt;"",COUNTA($C$7:C1087),"")</f>
        <v>721</v>
      </c>
      <c r="C1087" s="6">
        <f>$Y$10</f>
        <v>50</v>
      </c>
      <c r="D1087" s="475">
        <f>$R$46%*(C1087+C1088)+$Z$10</f>
        <v>50</v>
      </c>
      <c r="E1087" s="476">
        <f>$R$47%*(D1087+D1090)+$AA$10</f>
        <v>50</v>
      </c>
      <c r="F1087" s="477">
        <f>$R$48%*(E1087+E1093)+$AB$10</f>
        <v>50</v>
      </c>
      <c r="G1087" s="513">
        <f>$R$49%*(F1087+F1099)+$AC$12</f>
        <v>50</v>
      </c>
      <c r="H1087" s="467"/>
      <c r="I1087" s="467"/>
      <c r="J1087" s="467"/>
      <c r="K1087" s="467"/>
      <c r="L1087" s="467"/>
      <c r="M1087" s="467"/>
      <c r="N1087" s="98"/>
    </row>
    <row r="1088" spans="1:14" ht="15.75" customHeight="1" x14ac:dyDescent="0.2">
      <c r="A1088" s="99"/>
      <c r="B1088" s="5">
        <f>IF(C1088&lt;&gt;"",COUNTA($C$7:C1088),"")</f>
        <v>722</v>
      </c>
      <c r="C1088" s="6">
        <f>$Y$12</f>
        <v>50</v>
      </c>
      <c r="D1088" s="319"/>
      <c r="E1088" s="467"/>
      <c r="F1088" s="467"/>
      <c r="G1088" s="467"/>
      <c r="H1088" s="467"/>
      <c r="I1088" s="467"/>
      <c r="J1088" s="467"/>
      <c r="K1088" s="467"/>
      <c r="L1088" s="467"/>
      <c r="M1088" s="467"/>
      <c r="N1088" s="98"/>
    </row>
    <row r="1089" spans="1:14" ht="15.75" customHeight="1" x14ac:dyDescent="0.2">
      <c r="A1089" s="99"/>
      <c r="B1089" s="5" t="str">
        <f>IF(C1089&lt;&gt;"",COUNTA($C$7:C1089),"")</f>
        <v/>
      </c>
      <c r="C1089" s="9"/>
      <c r="D1089" s="9"/>
      <c r="E1089" s="467"/>
      <c r="F1089" s="467"/>
      <c r="G1089" s="467"/>
      <c r="H1089" s="467"/>
      <c r="I1089" s="467"/>
      <c r="J1089" s="467"/>
      <c r="K1089" s="467"/>
      <c r="L1089" s="467"/>
      <c r="M1089" s="467"/>
      <c r="N1089" s="98"/>
    </row>
    <row r="1090" spans="1:14" ht="15.75" customHeight="1" x14ac:dyDescent="0.2">
      <c r="A1090" s="99"/>
      <c r="B1090" s="5">
        <f>IF(C1090&lt;&gt;"",COUNTA($C$7:C1090),"")</f>
        <v>723</v>
      </c>
      <c r="C1090" s="6">
        <f>$Y$10</f>
        <v>50</v>
      </c>
      <c r="D1090" s="475">
        <f>$R$46%*(C1090+C1091)+$Z$12</f>
        <v>50</v>
      </c>
      <c r="E1090" s="467"/>
      <c r="F1090" s="467"/>
      <c r="G1090" s="467"/>
      <c r="H1090" s="467"/>
      <c r="I1090" s="467"/>
      <c r="J1090" s="467"/>
      <c r="K1090" s="467"/>
      <c r="L1090" s="467"/>
      <c r="M1090" s="467"/>
      <c r="N1090" s="98"/>
    </row>
    <row r="1091" spans="1:14" ht="15.75" customHeight="1" x14ac:dyDescent="0.2">
      <c r="A1091" s="99"/>
      <c r="B1091" s="5">
        <f>IF(C1091&lt;&gt;"",COUNTA($C$7:C1091),"")</f>
        <v>724</v>
      </c>
      <c r="C1091" s="6">
        <f>$Y$12</f>
        <v>50</v>
      </c>
      <c r="D1091" s="319"/>
      <c r="E1091" s="319"/>
      <c r="F1091" s="467"/>
      <c r="G1091" s="467"/>
      <c r="H1091" s="467"/>
      <c r="I1091" s="467"/>
      <c r="J1091" s="467"/>
      <c r="K1091" s="467"/>
      <c r="L1091" s="467"/>
      <c r="M1091" s="467"/>
      <c r="N1091" s="98"/>
    </row>
    <row r="1092" spans="1:14" ht="15.75" customHeight="1" x14ac:dyDescent="0.2">
      <c r="A1092" s="99"/>
      <c r="B1092" s="5" t="str">
        <f>IF(C1092&lt;&gt;"",COUNTA($C$7:C1092),"")</f>
        <v/>
      </c>
      <c r="C1092" s="9"/>
      <c r="D1092" s="9"/>
      <c r="E1092" s="9"/>
      <c r="F1092" s="467"/>
      <c r="G1092" s="467"/>
      <c r="H1092" s="467"/>
      <c r="I1092" s="467"/>
      <c r="J1092" s="467"/>
      <c r="K1092" s="467"/>
      <c r="L1092" s="467"/>
      <c r="M1092" s="467"/>
      <c r="N1092" s="98"/>
    </row>
    <row r="1093" spans="1:14" ht="15.75" customHeight="1" x14ac:dyDescent="0.2">
      <c r="A1093" s="99"/>
      <c r="B1093" s="5">
        <f>IF(C1093&lt;&gt;"",COUNTA($C$7:C1093),"")</f>
        <v>725</v>
      </c>
      <c r="C1093" s="6">
        <f>$Y$10</f>
        <v>50</v>
      </c>
      <c r="D1093" s="475">
        <f>$R$46%*(C1093+C1094)+$Z$10</f>
        <v>50</v>
      </c>
      <c r="E1093" s="476">
        <f>$R$47%*(D1093+D1096)+$AA$12</f>
        <v>50</v>
      </c>
      <c r="F1093" s="467"/>
      <c r="G1093" s="467"/>
      <c r="H1093" s="467"/>
      <c r="I1093" s="467"/>
      <c r="J1093" s="467"/>
      <c r="K1093" s="467"/>
      <c r="L1093" s="467"/>
      <c r="M1093" s="467"/>
      <c r="N1093" s="98"/>
    </row>
    <row r="1094" spans="1:14" ht="15.75" customHeight="1" x14ac:dyDescent="0.2">
      <c r="A1094" s="99"/>
      <c r="B1094" s="5">
        <f>IF(C1094&lt;&gt;"",COUNTA($C$7:C1094),"")</f>
        <v>726</v>
      </c>
      <c r="C1094" s="6">
        <f>$Y$12</f>
        <v>50</v>
      </c>
      <c r="D1094" s="319"/>
      <c r="E1094" s="467"/>
      <c r="F1094" s="467"/>
      <c r="G1094" s="467"/>
      <c r="H1094" s="467"/>
      <c r="I1094" s="467"/>
      <c r="J1094" s="467"/>
      <c r="K1094" s="467"/>
      <c r="L1094" s="467"/>
      <c r="M1094" s="467"/>
      <c r="N1094" s="98"/>
    </row>
    <row r="1095" spans="1:14" ht="15.75" customHeight="1" x14ac:dyDescent="0.2">
      <c r="A1095" s="99"/>
      <c r="B1095" s="5" t="str">
        <f>IF(C1095&lt;&gt;"",COUNTA($C$7:C1095),"")</f>
        <v/>
      </c>
      <c r="C1095" s="9"/>
      <c r="D1095" s="9"/>
      <c r="E1095" s="467"/>
      <c r="F1095" s="467"/>
      <c r="G1095" s="467"/>
      <c r="H1095" s="467"/>
      <c r="I1095" s="467"/>
      <c r="J1095" s="467"/>
      <c r="K1095" s="467"/>
      <c r="L1095" s="467"/>
      <c r="M1095" s="467"/>
      <c r="N1095" s="98"/>
    </row>
    <row r="1096" spans="1:14" ht="15.75" customHeight="1" x14ac:dyDescent="0.2">
      <c r="A1096" s="99"/>
      <c r="B1096" s="5">
        <f>IF(C1096&lt;&gt;"",COUNTA($C$7:C1096),"")</f>
        <v>727</v>
      </c>
      <c r="C1096" s="6">
        <f>$Y$10</f>
        <v>50</v>
      </c>
      <c r="D1096" s="475">
        <f>$R$46%*(C1096+C1097)+$Z$12</f>
        <v>50</v>
      </c>
      <c r="E1096" s="467"/>
      <c r="F1096" s="467"/>
      <c r="G1096" s="467"/>
      <c r="H1096" s="467"/>
      <c r="I1096" s="467"/>
      <c r="J1096" s="467"/>
      <c r="K1096" s="467"/>
      <c r="L1096" s="467"/>
      <c r="M1096" s="467"/>
      <c r="N1096" s="98"/>
    </row>
    <row r="1097" spans="1:14" ht="15.75" customHeight="1" x14ac:dyDescent="0.2">
      <c r="A1097" s="99"/>
      <c r="B1097" s="5">
        <f>IF(C1097&lt;&gt;"",COUNTA($C$7:C1097),"")</f>
        <v>728</v>
      </c>
      <c r="C1097" s="6">
        <f>$Y$12</f>
        <v>50</v>
      </c>
      <c r="D1097" s="319"/>
      <c r="E1097" s="319"/>
      <c r="F1097" s="319"/>
      <c r="G1097" s="467"/>
      <c r="H1097" s="467"/>
      <c r="I1097" s="467"/>
      <c r="J1097" s="467"/>
      <c r="K1097" s="467"/>
      <c r="L1097" s="467"/>
      <c r="M1097" s="467"/>
      <c r="N1097" s="98"/>
    </row>
    <row r="1098" spans="1:14" ht="15.75" customHeight="1" x14ac:dyDescent="0.2">
      <c r="A1098" s="99"/>
      <c r="B1098" s="5" t="str">
        <f>IF(C1098&lt;&gt;"",COUNTA($C$7:C1098),"")</f>
        <v/>
      </c>
      <c r="C1098" s="9"/>
      <c r="D1098" s="9"/>
      <c r="E1098" s="46"/>
      <c r="F1098" s="9"/>
      <c r="G1098" s="467"/>
      <c r="H1098" s="467"/>
      <c r="I1098" s="467"/>
      <c r="J1098" s="467"/>
      <c r="K1098" s="467"/>
      <c r="L1098" s="467"/>
      <c r="M1098" s="467"/>
      <c r="N1098" s="98"/>
    </row>
    <row r="1099" spans="1:14" ht="15.75" customHeight="1" x14ac:dyDescent="0.2">
      <c r="A1099" s="99"/>
      <c r="B1099" s="5">
        <f>IF(C1099&lt;&gt;"",COUNTA($C$7:C1099),"")</f>
        <v>729</v>
      </c>
      <c r="C1099" s="6">
        <f>$Y$10</f>
        <v>50</v>
      </c>
      <c r="D1099" s="475">
        <f>$R$46%*(C1099+C1100)+$Z$10</f>
        <v>50</v>
      </c>
      <c r="E1099" s="476">
        <f>$R$47%*(D1099+D1102)+$AA$10</f>
        <v>50</v>
      </c>
      <c r="F1099" s="477">
        <f>$R$48%*(E1099+E1105)+$AB$12</f>
        <v>50</v>
      </c>
      <c r="G1099" s="467"/>
      <c r="H1099" s="467"/>
      <c r="I1099" s="467"/>
      <c r="J1099" s="467"/>
      <c r="K1099" s="467"/>
      <c r="L1099" s="467"/>
      <c r="M1099" s="467"/>
      <c r="N1099" s="98"/>
    </row>
    <row r="1100" spans="1:14" ht="15.75" customHeight="1" x14ac:dyDescent="0.2">
      <c r="A1100" s="99"/>
      <c r="B1100" s="5">
        <f>IF(C1100&lt;&gt;"",COUNTA($C$7:C1100),"")</f>
        <v>730</v>
      </c>
      <c r="C1100" s="6">
        <f>$Y$12</f>
        <v>50</v>
      </c>
      <c r="D1100" s="319"/>
      <c r="E1100" s="467"/>
      <c r="F1100" s="467"/>
      <c r="G1100" s="467"/>
      <c r="H1100" s="467"/>
      <c r="I1100" s="467"/>
      <c r="J1100" s="467"/>
      <c r="K1100" s="467"/>
      <c r="L1100" s="467"/>
      <c r="M1100" s="467"/>
      <c r="N1100" s="98"/>
    </row>
    <row r="1101" spans="1:14" ht="15.75" customHeight="1" x14ac:dyDescent="0.2">
      <c r="A1101" s="99"/>
      <c r="B1101" s="5" t="str">
        <f>IF(C1101&lt;&gt;"",COUNTA($C$7:C1101),"")</f>
        <v/>
      </c>
      <c r="C1101" s="9"/>
      <c r="D1101" s="9"/>
      <c r="E1101" s="467"/>
      <c r="F1101" s="467"/>
      <c r="G1101" s="467"/>
      <c r="H1101" s="467"/>
      <c r="I1101" s="467"/>
      <c r="J1101" s="467"/>
      <c r="K1101" s="467"/>
      <c r="L1101" s="467"/>
      <c r="M1101" s="467"/>
      <c r="N1101" s="98"/>
    </row>
    <row r="1102" spans="1:14" ht="15.75" customHeight="1" x14ac:dyDescent="0.2">
      <c r="A1102" s="99"/>
      <c r="B1102" s="5">
        <f>IF(C1102&lt;&gt;"",COUNTA($C$7:C1102),"")</f>
        <v>731</v>
      </c>
      <c r="C1102" s="6">
        <f>$Y$10</f>
        <v>50</v>
      </c>
      <c r="D1102" s="475">
        <f>$R$46%*(C1102+C1103)+$Z$12</f>
        <v>50</v>
      </c>
      <c r="E1102" s="467"/>
      <c r="F1102" s="467"/>
      <c r="G1102" s="467"/>
      <c r="H1102" s="467"/>
      <c r="I1102" s="467"/>
      <c r="J1102" s="467"/>
      <c r="K1102" s="467"/>
      <c r="L1102" s="467"/>
      <c r="M1102" s="467"/>
      <c r="N1102" s="98"/>
    </row>
    <row r="1103" spans="1:14" ht="15.75" customHeight="1" x14ac:dyDescent="0.2">
      <c r="A1103" s="99"/>
      <c r="B1103" s="5">
        <f>IF(C1103&lt;&gt;"",COUNTA($C$7:C1103),"")</f>
        <v>732</v>
      </c>
      <c r="C1103" s="6">
        <f>$Y$12</f>
        <v>50</v>
      </c>
      <c r="D1103" s="319"/>
      <c r="E1103" s="319"/>
      <c r="F1103" s="467"/>
      <c r="G1103" s="467"/>
      <c r="H1103" s="467"/>
      <c r="I1103" s="467"/>
      <c r="J1103" s="467"/>
      <c r="K1103" s="467"/>
      <c r="L1103" s="467"/>
      <c r="M1103" s="467"/>
      <c r="N1103" s="98"/>
    </row>
    <row r="1104" spans="1:14" ht="15.75" customHeight="1" x14ac:dyDescent="0.2">
      <c r="A1104" s="99"/>
      <c r="B1104" s="5" t="str">
        <f>IF(C1104&lt;&gt;"",COUNTA($C$7:C1104),"")</f>
        <v/>
      </c>
      <c r="C1104" s="9"/>
      <c r="D1104" s="9"/>
      <c r="E1104" s="9"/>
      <c r="F1104" s="467"/>
      <c r="G1104" s="467"/>
      <c r="H1104" s="467"/>
      <c r="I1104" s="467"/>
      <c r="J1104" s="467"/>
      <c r="K1104" s="467"/>
      <c r="L1104" s="467"/>
      <c r="M1104" s="467"/>
      <c r="N1104" s="98"/>
    </row>
    <row r="1105" spans="1:14" ht="15.75" customHeight="1" x14ac:dyDescent="0.2">
      <c r="A1105" s="99"/>
      <c r="B1105" s="5">
        <f>IF(C1105&lt;&gt;"",COUNTA($C$7:C1105),"")</f>
        <v>733</v>
      </c>
      <c r="C1105" s="6">
        <f>$Y$10</f>
        <v>50</v>
      </c>
      <c r="D1105" s="475">
        <f>$R$46%*(C1105+C1106)+$Z$10</f>
        <v>50</v>
      </c>
      <c r="E1105" s="476">
        <f>$R$47%*(D1105+D1108)+$AA$12</f>
        <v>50</v>
      </c>
      <c r="F1105" s="467"/>
      <c r="G1105" s="467"/>
      <c r="H1105" s="467"/>
      <c r="I1105" s="467"/>
      <c r="J1105" s="467"/>
      <c r="K1105" s="467"/>
      <c r="L1105" s="467"/>
      <c r="M1105" s="467"/>
      <c r="N1105" s="98"/>
    </row>
    <row r="1106" spans="1:14" ht="15.75" customHeight="1" x14ac:dyDescent="0.2">
      <c r="A1106" s="99"/>
      <c r="B1106" s="5">
        <f>IF(C1106&lt;&gt;"",COUNTA($C$7:C1106),"")</f>
        <v>734</v>
      </c>
      <c r="C1106" s="6">
        <f>$Y$12</f>
        <v>50</v>
      </c>
      <c r="D1106" s="319"/>
      <c r="E1106" s="467"/>
      <c r="F1106" s="467"/>
      <c r="G1106" s="467"/>
      <c r="H1106" s="467"/>
      <c r="I1106" s="467"/>
      <c r="J1106" s="467"/>
      <c r="K1106" s="467"/>
      <c r="L1106" s="467"/>
      <c r="M1106" s="467"/>
      <c r="N1106" s="98"/>
    </row>
    <row r="1107" spans="1:14" ht="15.75" customHeight="1" x14ac:dyDescent="0.2">
      <c r="A1107" s="99"/>
      <c r="B1107" s="5" t="str">
        <f>IF(C1107&lt;&gt;"",COUNTA($C$7:C1107),"")</f>
        <v/>
      </c>
      <c r="C1107" s="9"/>
      <c r="D1107" s="9"/>
      <c r="E1107" s="467"/>
      <c r="F1107" s="467"/>
      <c r="G1107" s="467"/>
      <c r="H1107" s="467"/>
      <c r="I1107" s="467"/>
      <c r="J1107" s="467"/>
      <c r="K1107" s="467"/>
      <c r="L1107" s="467"/>
      <c r="M1107" s="467"/>
      <c r="N1107" s="98"/>
    </row>
    <row r="1108" spans="1:14" ht="15.75" customHeight="1" x14ac:dyDescent="0.2">
      <c r="A1108" s="99"/>
      <c r="B1108" s="5">
        <f>IF(C1108&lt;&gt;"",COUNTA($C$7:C1108),"")</f>
        <v>735</v>
      </c>
      <c r="C1108" s="6">
        <f>$Y$10</f>
        <v>50</v>
      </c>
      <c r="D1108" s="475">
        <f>$R$46%*(C1108+C1109)+$Z$12</f>
        <v>50</v>
      </c>
      <c r="E1108" s="467"/>
      <c r="F1108" s="467"/>
      <c r="G1108" s="467"/>
      <c r="H1108" s="467"/>
      <c r="I1108" s="467"/>
      <c r="J1108" s="467"/>
      <c r="K1108" s="467"/>
      <c r="L1108" s="467"/>
      <c r="M1108" s="467"/>
      <c r="N1108" s="98"/>
    </row>
    <row r="1109" spans="1:14" ht="15.75" customHeight="1" x14ac:dyDescent="0.2">
      <c r="A1109" s="99"/>
      <c r="B1109" s="5">
        <f>IF(C1109&lt;&gt;"",COUNTA($C$7:C1109),"")</f>
        <v>736</v>
      </c>
      <c r="C1109" s="6">
        <f>$Y$12</f>
        <v>50</v>
      </c>
      <c r="D1109" s="319"/>
      <c r="E1109" s="319"/>
      <c r="F1109" s="319"/>
      <c r="G1109" s="319"/>
      <c r="H1109" s="319"/>
      <c r="I1109" s="467"/>
      <c r="J1109" s="467"/>
      <c r="K1109" s="467"/>
      <c r="L1109" s="467"/>
      <c r="M1109" s="467"/>
      <c r="N1109" s="98"/>
    </row>
    <row r="1110" spans="1:14" ht="15.75" customHeight="1" x14ac:dyDescent="0.2">
      <c r="A1110" s="99"/>
      <c r="B1110" s="5" t="str">
        <f>IF(C1110&lt;&gt;"",COUNTA($C$7:C1110),"")</f>
        <v/>
      </c>
      <c r="C1110" s="9"/>
      <c r="D1110" s="9"/>
      <c r="E1110" s="9"/>
      <c r="F1110" s="46"/>
      <c r="G1110" s="9"/>
      <c r="H1110" s="9"/>
      <c r="I1110" s="467"/>
      <c r="J1110" s="467"/>
      <c r="K1110" s="467"/>
      <c r="L1110" s="467"/>
      <c r="M1110" s="467"/>
      <c r="N1110" s="98"/>
    </row>
    <row r="1111" spans="1:14" ht="15.75" customHeight="1" x14ac:dyDescent="0.2">
      <c r="A1111" s="99"/>
      <c r="B1111" s="5">
        <f>IF(C1111&lt;&gt;"",COUNTA($C$7:C1111),"")</f>
        <v>737</v>
      </c>
      <c r="C1111" s="6">
        <f>$Y$10</f>
        <v>50</v>
      </c>
      <c r="D1111" s="475">
        <f>$R$46%*(C1111+C1112)+$Z$10</f>
        <v>50</v>
      </c>
      <c r="E1111" s="476">
        <f>$R$47%*(D1111+D1114)+$AA$10</f>
        <v>50</v>
      </c>
      <c r="F1111" s="477">
        <f>$R$48%*(E1111+E1117)+$AB$10</f>
        <v>50</v>
      </c>
      <c r="G1111" s="513">
        <f>$R$49%*(F1111+F1123)+$AC$10</f>
        <v>50</v>
      </c>
      <c r="H1111" s="514">
        <f>$R$50%*(G1111+G1135)+$AD$12</f>
        <v>50</v>
      </c>
      <c r="I1111" s="467"/>
      <c r="J1111" s="467"/>
      <c r="K1111" s="467"/>
      <c r="L1111" s="467"/>
      <c r="M1111" s="467"/>
      <c r="N1111" s="98"/>
    </row>
    <row r="1112" spans="1:14" ht="15.75" customHeight="1" x14ac:dyDescent="0.2">
      <c r="A1112" s="99"/>
      <c r="B1112" s="5">
        <f>IF(C1112&lt;&gt;"",COUNTA($C$7:C1112),"")</f>
        <v>738</v>
      </c>
      <c r="C1112" s="6">
        <f>$Y$12</f>
        <v>50</v>
      </c>
      <c r="D1112" s="319"/>
      <c r="E1112" s="467"/>
      <c r="F1112" s="467"/>
      <c r="G1112" s="467"/>
      <c r="H1112" s="467"/>
      <c r="I1112" s="467"/>
      <c r="J1112" s="467"/>
      <c r="K1112" s="467"/>
      <c r="L1112" s="467"/>
      <c r="M1112" s="467"/>
      <c r="N1112" s="98"/>
    </row>
    <row r="1113" spans="1:14" ht="15.75" customHeight="1" x14ac:dyDescent="0.2">
      <c r="A1113" s="99"/>
      <c r="B1113" s="5" t="str">
        <f>IF(C1113&lt;&gt;"",COUNTA($C$7:C1113),"")</f>
        <v/>
      </c>
      <c r="C1113" s="9"/>
      <c r="D1113" s="9"/>
      <c r="E1113" s="467"/>
      <c r="F1113" s="467"/>
      <c r="G1113" s="467"/>
      <c r="H1113" s="467"/>
      <c r="I1113" s="467"/>
      <c r="J1113" s="467"/>
      <c r="K1113" s="467"/>
      <c r="L1113" s="467"/>
      <c r="M1113" s="467"/>
      <c r="N1113" s="98"/>
    </row>
    <row r="1114" spans="1:14" ht="15.75" customHeight="1" x14ac:dyDescent="0.2">
      <c r="A1114" s="99"/>
      <c r="B1114" s="5">
        <f>IF(C1114&lt;&gt;"",COUNTA($C$7:C1114),"")</f>
        <v>739</v>
      </c>
      <c r="C1114" s="6">
        <f>$Y$10</f>
        <v>50</v>
      </c>
      <c r="D1114" s="475">
        <f>$R$46%*(C1114+C1115)+$Z$12</f>
        <v>50</v>
      </c>
      <c r="E1114" s="467"/>
      <c r="F1114" s="467"/>
      <c r="G1114" s="467"/>
      <c r="H1114" s="467"/>
      <c r="I1114" s="467"/>
      <c r="J1114" s="467"/>
      <c r="K1114" s="467"/>
      <c r="L1114" s="467"/>
      <c r="M1114" s="467"/>
      <c r="N1114" s="98"/>
    </row>
    <row r="1115" spans="1:14" ht="15.75" customHeight="1" x14ac:dyDescent="0.2">
      <c r="A1115" s="99"/>
      <c r="B1115" s="5">
        <f>IF(C1115&lt;&gt;"",COUNTA($C$7:C1115),"")</f>
        <v>740</v>
      </c>
      <c r="C1115" s="6">
        <f>$Y$12</f>
        <v>50</v>
      </c>
      <c r="D1115" s="319"/>
      <c r="E1115" s="319"/>
      <c r="F1115" s="467"/>
      <c r="G1115" s="467"/>
      <c r="H1115" s="467"/>
      <c r="I1115" s="467"/>
      <c r="J1115" s="467"/>
      <c r="K1115" s="467"/>
      <c r="L1115" s="467"/>
      <c r="M1115" s="467"/>
      <c r="N1115" s="98"/>
    </row>
    <row r="1116" spans="1:14" ht="15.75" customHeight="1" x14ac:dyDescent="0.2">
      <c r="A1116" s="99"/>
      <c r="B1116" s="5" t="str">
        <f>IF(C1116&lt;&gt;"",COUNTA($C$7:C1116),"")</f>
        <v/>
      </c>
      <c r="C1116" s="9"/>
      <c r="D1116" s="9"/>
      <c r="E1116" s="9"/>
      <c r="F1116" s="467"/>
      <c r="G1116" s="467"/>
      <c r="H1116" s="467"/>
      <c r="I1116" s="467"/>
      <c r="J1116" s="467"/>
      <c r="K1116" s="467"/>
      <c r="L1116" s="467"/>
      <c r="M1116" s="467"/>
      <c r="N1116" s="98"/>
    </row>
    <row r="1117" spans="1:14" ht="15.75" customHeight="1" x14ac:dyDescent="0.2">
      <c r="A1117" s="99"/>
      <c r="B1117" s="5">
        <f>IF(C1117&lt;&gt;"",COUNTA($C$7:C1117),"")</f>
        <v>741</v>
      </c>
      <c r="C1117" s="6">
        <f>$Y$10</f>
        <v>50</v>
      </c>
      <c r="D1117" s="475">
        <f>$R$46%*(C1117+C1118)+$Z$10</f>
        <v>50</v>
      </c>
      <c r="E1117" s="476">
        <f>$R$47%*(D1117+D1120)+$AA$12</f>
        <v>50</v>
      </c>
      <c r="F1117" s="467"/>
      <c r="G1117" s="467"/>
      <c r="H1117" s="467"/>
      <c r="I1117" s="467"/>
      <c r="J1117" s="467"/>
      <c r="K1117" s="467"/>
      <c r="L1117" s="467"/>
      <c r="M1117" s="467"/>
      <c r="N1117" s="98"/>
    </row>
    <row r="1118" spans="1:14" ht="15.75" customHeight="1" x14ac:dyDescent="0.2">
      <c r="A1118" s="99"/>
      <c r="B1118" s="5">
        <f>IF(C1118&lt;&gt;"",COUNTA($C$7:C1118),"")</f>
        <v>742</v>
      </c>
      <c r="C1118" s="6">
        <f>$Y$12</f>
        <v>50</v>
      </c>
      <c r="D1118" s="319"/>
      <c r="E1118" s="467"/>
      <c r="F1118" s="467"/>
      <c r="G1118" s="467"/>
      <c r="H1118" s="467"/>
      <c r="I1118" s="467"/>
      <c r="J1118" s="467"/>
      <c r="K1118" s="467"/>
      <c r="L1118" s="467"/>
      <c r="M1118" s="467"/>
      <c r="N1118" s="98"/>
    </row>
    <row r="1119" spans="1:14" ht="15.75" customHeight="1" x14ac:dyDescent="0.2">
      <c r="A1119" s="99"/>
      <c r="B1119" s="5" t="str">
        <f>IF(C1119&lt;&gt;"",COUNTA($C$7:C1119),"")</f>
        <v/>
      </c>
      <c r="C1119" s="9"/>
      <c r="D1119" s="9"/>
      <c r="E1119" s="467"/>
      <c r="F1119" s="467"/>
      <c r="G1119" s="467"/>
      <c r="H1119" s="467"/>
      <c r="I1119" s="467"/>
      <c r="J1119" s="467"/>
      <c r="K1119" s="467"/>
      <c r="L1119" s="467"/>
      <c r="M1119" s="467"/>
      <c r="N1119" s="98"/>
    </row>
    <row r="1120" spans="1:14" ht="15.75" customHeight="1" x14ac:dyDescent="0.2">
      <c r="A1120" s="99"/>
      <c r="B1120" s="5">
        <f>IF(C1120&lt;&gt;"",COUNTA($C$7:C1120),"")</f>
        <v>743</v>
      </c>
      <c r="C1120" s="6">
        <f>$Y$10</f>
        <v>50</v>
      </c>
      <c r="D1120" s="475">
        <f>$R$46%*(C1120+C1121)+$Z$12</f>
        <v>50</v>
      </c>
      <c r="E1120" s="467"/>
      <c r="F1120" s="467"/>
      <c r="G1120" s="467"/>
      <c r="H1120" s="467"/>
      <c r="I1120" s="467"/>
      <c r="J1120" s="467"/>
      <c r="K1120" s="467"/>
      <c r="L1120" s="467"/>
      <c r="M1120" s="467"/>
      <c r="N1120" s="98"/>
    </row>
    <row r="1121" spans="1:14" ht="15.75" customHeight="1" x14ac:dyDescent="0.2">
      <c r="A1121" s="99"/>
      <c r="B1121" s="5">
        <f>IF(C1121&lt;&gt;"",COUNTA($C$7:C1121),"")</f>
        <v>744</v>
      </c>
      <c r="C1121" s="6">
        <f>$Y$12</f>
        <v>50</v>
      </c>
      <c r="D1121" s="319"/>
      <c r="E1121" s="319"/>
      <c r="F1121" s="319"/>
      <c r="G1121" s="467"/>
      <c r="H1121" s="467"/>
      <c r="I1121" s="467"/>
      <c r="J1121" s="467"/>
      <c r="K1121" s="467"/>
      <c r="L1121" s="467"/>
      <c r="M1121" s="467"/>
      <c r="N1121" s="98"/>
    </row>
    <row r="1122" spans="1:14" ht="15.75" customHeight="1" x14ac:dyDescent="0.2">
      <c r="A1122" s="99"/>
      <c r="B1122" s="5" t="str">
        <f>IF(C1122&lt;&gt;"",COUNTA($C$7:C1122),"")</f>
        <v/>
      </c>
      <c r="C1122" s="9"/>
      <c r="D1122" s="9"/>
      <c r="E1122" s="9"/>
      <c r="F1122" s="9"/>
      <c r="G1122" s="467"/>
      <c r="H1122" s="467"/>
      <c r="I1122" s="467"/>
      <c r="J1122" s="467"/>
      <c r="K1122" s="467"/>
      <c r="L1122" s="467"/>
      <c r="M1122" s="467"/>
      <c r="N1122" s="98"/>
    </row>
    <row r="1123" spans="1:14" ht="15.75" customHeight="1" x14ac:dyDescent="0.2">
      <c r="A1123" s="99"/>
      <c r="B1123" s="5">
        <f>IF(C1123&lt;&gt;"",COUNTA($C$7:C1123),"")</f>
        <v>745</v>
      </c>
      <c r="C1123" s="6">
        <f>$Y$10</f>
        <v>50</v>
      </c>
      <c r="D1123" s="475">
        <f>$R$46%*(C1123+C1124)+$Z$10</f>
        <v>50</v>
      </c>
      <c r="E1123" s="476">
        <f>$R$47%*(D1123+D1126)+$AA$10</f>
        <v>50</v>
      </c>
      <c r="F1123" s="477">
        <f>$R$48%*(E1123+E1129)+$AB$12</f>
        <v>50</v>
      </c>
      <c r="G1123" s="467"/>
      <c r="H1123" s="467"/>
      <c r="I1123" s="467"/>
      <c r="J1123" s="467"/>
      <c r="K1123" s="467"/>
      <c r="L1123" s="467"/>
      <c r="M1123" s="467"/>
      <c r="N1123" s="98"/>
    </row>
    <row r="1124" spans="1:14" ht="15.75" customHeight="1" x14ac:dyDescent="0.2">
      <c r="A1124" s="99"/>
      <c r="B1124" s="5">
        <f>IF(C1124&lt;&gt;"",COUNTA($C$7:C1124),"")</f>
        <v>746</v>
      </c>
      <c r="C1124" s="6">
        <f>$Y$12</f>
        <v>50</v>
      </c>
      <c r="D1124" s="319"/>
      <c r="E1124" s="467"/>
      <c r="F1124" s="467"/>
      <c r="G1124" s="467"/>
      <c r="H1124" s="467"/>
      <c r="I1124" s="467"/>
      <c r="J1124" s="467"/>
      <c r="K1124" s="467"/>
      <c r="L1124" s="467"/>
      <c r="M1124" s="467"/>
      <c r="N1124" s="98"/>
    </row>
    <row r="1125" spans="1:14" ht="15.75" customHeight="1" x14ac:dyDescent="0.2">
      <c r="A1125" s="99"/>
      <c r="B1125" s="5" t="str">
        <f>IF(C1125&lt;&gt;"",COUNTA($C$7:C1125),"")</f>
        <v/>
      </c>
      <c r="C1125" s="9"/>
      <c r="D1125" s="9"/>
      <c r="E1125" s="467"/>
      <c r="F1125" s="467"/>
      <c r="G1125" s="467"/>
      <c r="H1125" s="467"/>
      <c r="I1125" s="467"/>
      <c r="J1125" s="467"/>
      <c r="K1125" s="467"/>
      <c r="L1125" s="467"/>
      <c r="M1125" s="467"/>
      <c r="N1125" s="98"/>
    </row>
    <row r="1126" spans="1:14" ht="15.75" customHeight="1" x14ac:dyDescent="0.2">
      <c r="A1126" s="99"/>
      <c r="B1126" s="5">
        <f>IF(C1126&lt;&gt;"",COUNTA($C$7:C1126),"")</f>
        <v>747</v>
      </c>
      <c r="C1126" s="6">
        <f>$Y$10</f>
        <v>50</v>
      </c>
      <c r="D1126" s="475">
        <f>$R$46%*(C1126+C1127)+$Z$12</f>
        <v>50</v>
      </c>
      <c r="E1126" s="467"/>
      <c r="F1126" s="467"/>
      <c r="G1126" s="467"/>
      <c r="H1126" s="467"/>
      <c r="I1126" s="467"/>
      <c r="J1126" s="467"/>
      <c r="K1126" s="467"/>
      <c r="L1126" s="467"/>
      <c r="M1126" s="467"/>
      <c r="N1126" s="98"/>
    </row>
    <row r="1127" spans="1:14" ht="15.75" customHeight="1" x14ac:dyDescent="0.2">
      <c r="A1127" s="99"/>
      <c r="B1127" s="5">
        <f>IF(C1127&lt;&gt;"",COUNTA($C$7:C1127),"")</f>
        <v>748</v>
      </c>
      <c r="C1127" s="6">
        <f>$Y$12</f>
        <v>50</v>
      </c>
      <c r="D1127" s="319"/>
      <c r="E1127" s="319"/>
      <c r="F1127" s="467"/>
      <c r="G1127" s="467"/>
      <c r="H1127" s="467"/>
      <c r="I1127" s="467"/>
      <c r="J1127" s="467"/>
      <c r="K1127" s="467"/>
      <c r="L1127" s="467"/>
      <c r="M1127" s="467"/>
      <c r="N1127" s="98"/>
    </row>
    <row r="1128" spans="1:14" ht="15.75" customHeight="1" x14ac:dyDescent="0.2">
      <c r="A1128" s="99"/>
      <c r="B1128" s="5" t="str">
        <f>IF(C1128&lt;&gt;"",COUNTA($C$7:C1128),"")</f>
        <v/>
      </c>
      <c r="C1128" s="9"/>
      <c r="D1128" s="9"/>
      <c r="E1128" s="9"/>
      <c r="F1128" s="467"/>
      <c r="G1128" s="467"/>
      <c r="H1128" s="467"/>
      <c r="I1128" s="467"/>
      <c r="J1128" s="467"/>
      <c r="K1128" s="467"/>
      <c r="L1128" s="467"/>
      <c r="M1128" s="467"/>
      <c r="N1128" s="98"/>
    </row>
    <row r="1129" spans="1:14" ht="15.75" customHeight="1" x14ac:dyDescent="0.2">
      <c r="A1129" s="99"/>
      <c r="B1129" s="5">
        <f>IF(C1129&lt;&gt;"",COUNTA($C$7:C1129),"")</f>
        <v>749</v>
      </c>
      <c r="C1129" s="6">
        <f>$Y$10</f>
        <v>50</v>
      </c>
      <c r="D1129" s="475">
        <f>$R$46%*(C1129+C1130)+$Z$10</f>
        <v>50</v>
      </c>
      <c r="E1129" s="476">
        <f>$R$47%*(D1129+D1132)+$AA$12</f>
        <v>50</v>
      </c>
      <c r="F1129" s="467"/>
      <c r="G1129" s="467"/>
      <c r="H1129" s="467"/>
      <c r="I1129" s="467"/>
      <c r="J1129" s="467"/>
      <c r="K1129" s="467"/>
      <c r="L1129" s="467"/>
      <c r="M1129" s="467"/>
      <c r="N1129" s="98"/>
    </row>
    <row r="1130" spans="1:14" ht="15.75" customHeight="1" x14ac:dyDescent="0.2">
      <c r="A1130" s="99"/>
      <c r="B1130" s="5">
        <f>IF(C1130&lt;&gt;"",COUNTA($C$7:C1130),"")</f>
        <v>750</v>
      </c>
      <c r="C1130" s="6">
        <f>$Y$12</f>
        <v>50</v>
      </c>
      <c r="D1130" s="319"/>
      <c r="E1130" s="467"/>
      <c r="F1130" s="467"/>
      <c r="G1130" s="467"/>
      <c r="H1130" s="467"/>
      <c r="I1130" s="467"/>
      <c r="J1130" s="467"/>
      <c r="K1130" s="467"/>
      <c r="L1130" s="467"/>
      <c r="M1130" s="467"/>
      <c r="N1130" s="98"/>
    </row>
    <row r="1131" spans="1:14" ht="15.75" customHeight="1" x14ac:dyDescent="0.2">
      <c r="A1131" s="99"/>
      <c r="B1131" s="5" t="str">
        <f>IF(C1131&lt;&gt;"",COUNTA($C$7:C1131),"")</f>
        <v/>
      </c>
      <c r="C1131" s="9"/>
      <c r="D1131" s="9"/>
      <c r="E1131" s="467"/>
      <c r="F1131" s="467"/>
      <c r="G1131" s="467"/>
      <c r="H1131" s="467"/>
      <c r="I1131" s="467"/>
      <c r="J1131" s="467"/>
      <c r="K1131" s="467"/>
      <c r="L1131" s="467"/>
      <c r="M1131" s="467"/>
      <c r="N1131" s="98"/>
    </row>
    <row r="1132" spans="1:14" ht="15.75" customHeight="1" x14ac:dyDescent="0.2">
      <c r="A1132" s="99"/>
      <c r="B1132" s="5">
        <f>IF(C1132&lt;&gt;"",COUNTA($C$7:C1132),"")</f>
        <v>751</v>
      </c>
      <c r="C1132" s="6">
        <f>$Y$10</f>
        <v>50</v>
      </c>
      <c r="D1132" s="475">
        <f>$R$46%*(C1132+C1133)+$Z$12</f>
        <v>50</v>
      </c>
      <c r="E1132" s="467"/>
      <c r="F1132" s="467"/>
      <c r="G1132" s="467"/>
      <c r="H1132" s="467"/>
      <c r="I1132" s="467"/>
      <c r="J1132" s="467"/>
      <c r="K1132" s="467"/>
      <c r="L1132" s="467"/>
      <c r="M1132" s="467"/>
      <c r="N1132" s="98"/>
    </row>
    <row r="1133" spans="1:14" ht="15.75" customHeight="1" x14ac:dyDescent="0.2">
      <c r="A1133" s="99"/>
      <c r="B1133" s="5">
        <f>IF(C1133&lt;&gt;"",COUNTA($C$7:C1133),"")</f>
        <v>752</v>
      </c>
      <c r="C1133" s="6">
        <f>$Y$12</f>
        <v>50</v>
      </c>
      <c r="D1133" s="319"/>
      <c r="E1133" s="319"/>
      <c r="F1133" s="319"/>
      <c r="G1133" s="319"/>
      <c r="H1133" s="467"/>
      <c r="I1133" s="467"/>
      <c r="J1133" s="467"/>
      <c r="K1133" s="467"/>
      <c r="L1133" s="467"/>
      <c r="M1133" s="467"/>
      <c r="N1133" s="98"/>
    </row>
    <row r="1134" spans="1:14" ht="15.75" customHeight="1" x14ac:dyDescent="0.2">
      <c r="A1134" s="99"/>
      <c r="B1134" s="5" t="str">
        <f>IF(C1134&lt;&gt;"",COUNTA($C$7:C1134),"")</f>
        <v/>
      </c>
      <c r="C1134" s="9"/>
      <c r="D1134" s="9"/>
      <c r="E1134" s="9"/>
      <c r="F1134" s="9"/>
      <c r="G1134" s="9"/>
      <c r="H1134" s="467"/>
      <c r="I1134" s="467"/>
      <c r="J1134" s="467"/>
      <c r="K1134" s="467"/>
      <c r="L1134" s="467"/>
      <c r="M1134" s="467"/>
      <c r="N1134" s="98"/>
    </row>
    <row r="1135" spans="1:14" ht="15.75" customHeight="1" x14ac:dyDescent="0.2">
      <c r="A1135" s="99"/>
      <c r="B1135" s="5">
        <f>IF(C1135&lt;&gt;"",COUNTA($C$7:C1135),"")</f>
        <v>753</v>
      </c>
      <c r="C1135" s="6">
        <f>$Y$10</f>
        <v>50</v>
      </c>
      <c r="D1135" s="475">
        <f>$R$46%*(C1135+C1136)+$Z$10</f>
        <v>50</v>
      </c>
      <c r="E1135" s="476">
        <f>$R$47%*(D1135+D1138)+$AA$10</f>
        <v>50</v>
      </c>
      <c r="F1135" s="477">
        <f>$R$48%*(E1135+E1141)+$AB$10</f>
        <v>50</v>
      </c>
      <c r="G1135" s="513">
        <f>$R$49%*(F1135+F1147)+$AC$12</f>
        <v>50</v>
      </c>
      <c r="H1135" s="467"/>
      <c r="I1135" s="467"/>
      <c r="J1135" s="467"/>
      <c r="K1135" s="467"/>
      <c r="L1135" s="467"/>
      <c r="M1135" s="467"/>
      <c r="N1135" s="98"/>
    </row>
    <row r="1136" spans="1:14" ht="15.75" customHeight="1" x14ac:dyDescent="0.2">
      <c r="A1136" s="99"/>
      <c r="B1136" s="5">
        <f>IF(C1136&lt;&gt;"",COUNTA($C$7:C1136),"")</f>
        <v>754</v>
      </c>
      <c r="C1136" s="6">
        <f>$Y$12</f>
        <v>50</v>
      </c>
      <c r="D1136" s="319"/>
      <c r="E1136" s="467"/>
      <c r="F1136" s="467"/>
      <c r="G1136" s="467"/>
      <c r="H1136" s="467"/>
      <c r="I1136" s="467"/>
      <c r="J1136" s="467"/>
      <c r="K1136" s="467"/>
      <c r="L1136" s="467"/>
      <c r="M1136" s="467"/>
      <c r="N1136" s="98"/>
    </row>
    <row r="1137" spans="1:14" ht="15.75" customHeight="1" x14ac:dyDescent="0.2">
      <c r="A1137" s="99"/>
      <c r="B1137" s="5" t="str">
        <f>IF(C1137&lt;&gt;"",COUNTA($C$7:C1137),"")</f>
        <v/>
      </c>
      <c r="C1137" s="9"/>
      <c r="D1137" s="9"/>
      <c r="E1137" s="467"/>
      <c r="F1137" s="467"/>
      <c r="G1137" s="467"/>
      <c r="H1137" s="467"/>
      <c r="I1137" s="467"/>
      <c r="J1137" s="467"/>
      <c r="K1137" s="467"/>
      <c r="L1137" s="467"/>
      <c r="M1137" s="467"/>
      <c r="N1137" s="98"/>
    </row>
    <row r="1138" spans="1:14" ht="15.75" customHeight="1" x14ac:dyDescent="0.2">
      <c r="A1138" s="99"/>
      <c r="B1138" s="5">
        <f>IF(C1138&lt;&gt;"",COUNTA($C$7:C1138),"")</f>
        <v>755</v>
      </c>
      <c r="C1138" s="6">
        <f>$Y$10</f>
        <v>50</v>
      </c>
      <c r="D1138" s="475">
        <f>$R$46%*(C1138+C1139)+$Z$12</f>
        <v>50</v>
      </c>
      <c r="E1138" s="467"/>
      <c r="F1138" s="467"/>
      <c r="G1138" s="467"/>
      <c r="H1138" s="467"/>
      <c r="I1138" s="467"/>
      <c r="J1138" s="467"/>
      <c r="K1138" s="467"/>
      <c r="L1138" s="467"/>
      <c r="M1138" s="467"/>
      <c r="N1138" s="98"/>
    </row>
    <row r="1139" spans="1:14" ht="15.75" customHeight="1" x14ac:dyDescent="0.2">
      <c r="A1139" s="99"/>
      <c r="B1139" s="5">
        <f>IF(C1139&lt;&gt;"",COUNTA($C$7:C1139),"")</f>
        <v>756</v>
      </c>
      <c r="C1139" s="6">
        <f>$Y$12</f>
        <v>50</v>
      </c>
      <c r="D1139" s="319"/>
      <c r="E1139" s="319"/>
      <c r="F1139" s="467"/>
      <c r="G1139" s="467"/>
      <c r="H1139" s="467"/>
      <c r="I1139" s="467"/>
      <c r="J1139" s="467"/>
      <c r="K1139" s="467"/>
      <c r="L1139" s="467"/>
      <c r="M1139" s="467"/>
      <c r="N1139" s="98"/>
    </row>
    <row r="1140" spans="1:14" ht="15.75" customHeight="1" x14ac:dyDescent="0.2">
      <c r="A1140" s="99"/>
      <c r="B1140" s="5" t="str">
        <f>IF(C1140&lt;&gt;"",COUNTA($C$7:C1140),"")</f>
        <v/>
      </c>
      <c r="C1140" s="9"/>
      <c r="D1140" s="9"/>
      <c r="E1140" s="9"/>
      <c r="F1140" s="467"/>
      <c r="G1140" s="467"/>
      <c r="H1140" s="467"/>
      <c r="I1140" s="467"/>
      <c r="J1140" s="467"/>
      <c r="K1140" s="467"/>
      <c r="L1140" s="467"/>
      <c r="M1140" s="467"/>
      <c r="N1140" s="98"/>
    </row>
    <row r="1141" spans="1:14" ht="15.75" customHeight="1" x14ac:dyDescent="0.2">
      <c r="A1141" s="99"/>
      <c r="B1141" s="5">
        <f>IF(C1141&lt;&gt;"",COUNTA($C$7:C1141),"")</f>
        <v>757</v>
      </c>
      <c r="C1141" s="6">
        <f>$Y$10</f>
        <v>50</v>
      </c>
      <c r="D1141" s="475">
        <f>$R$46%*(C1141+C1142)+$Z$10</f>
        <v>50</v>
      </c>
      <c r="E1141" s="476">
        <f>$R$47%*(D1141+D1144)+$AA$12</f>
        <v>50</v>
      </c>
      <c r="F1141" s="467"/>
      <c r="G1141" s="467"/>
      <c r="H1141" s="467"/>
      <c r="I1141" s="467"/>
      <c r="J1141" s="467"/>
      <c r="K1141" s="467"/>
      <c r="L1141" s="467"/>
      <c r="M1141" s="467"/>
      <c r="N1141" s="98"/>
    </row>
    <row r="1142" spans="1:14" ht="15.75" customHeight="1" x14ac:dyDescent="0.2">
      <c r="A1142" s="99"/>
      <c r="B1142" s="5">
        <f>IF(C1142&lt;&gt;"",COUNTA($C$7:C1142),"")</f>
        <v>758</v>
      </c>
      <c r="C1142" s="6">
        <f>$Y$12</f>
        <v>50</v>
      </c>
      <c r="D1142" s="319"/>
      <c r="E1142" s="467"/>
      <c r="F1142" s="467"/>
      <c r="G1142" s="467"/>
      <c r="H1142" s="467"/>
      <c r="I1142" s="467"/>
      <c r="J1142" s="467"/>
      <c r="K1142" s="467"/>
      <c r="L1142" s="467"/>
      <c r="M1142" s="467"/>
      <c r="N1142" s="98"/>
    </row>
    <row r="1143" spans="1:14" ht="15.75" customHeight="1" x14ac:dyDescent="0.2">
      <c r="A1143" s="99"/>
      <c r="B1143" s="5" t="str">
        <f>IF(C1143&lt;&gt;"",COUNTA($C$7:C1143),"")</f>
        <v/>
      </c>
      <c r="C1143" s="9"/>
      <c r="D1143" s="9"/>
      <c r="E1143" s="467"/>
      <c r="F1143" s="467"/>
      <c r="G1143" s="467"/>
      <c r="H1143" s="467"/>
      <c r="I1143" s="467"/>
      <c r="J1143" s="467"/>
      <c r="K1143" s="467"/>
      <c r="L1143" s="467"/>
      <c r="M1143" s="467"/>
      <c r="N1143" s="98"/>
    </row>
    <row r="1144" spans="1:14" ht="15.75" customHeight="1" x14ac:dyDescent="0.2">
      <c r="A1144" s="99"/>
      <c r="B1144" s="5">
        <f>IF(C1144&lt;&gt;"",COUNTA($C$7:C1144),"")</f>
        <v>759</v>
      </c>
      <c r="C1144" s="6">
        <f>$Y$10</f>
        <v>50</v>
      </c>
      <c r="D1144" s="475">
        <f>$R$46%*(C1144+C1145)+$Z$12</f>
        <v>50</v>
      </c>
      <c r="E1144" s="467"/>
      <c r="F1144" s="467"/>
      <c r="G1144" s="467"/>
      <c r="H1144" s="467"/>
      <c r="I1144" s="467"/>
      <c r="J1144" s="467"/>
      <c r="K1144" s="467"/>
      <c r="L1144" s="467"/>
      <c r="M1144" s="467"/>
      <c r="N1144" s="98"/>
    </row>
    <row r="1145" spans="1:14" ht="15.75" customHeight="1" x14ac:dyDescent="0.2">
      <c r="A1145" s="99"/>
      <c r="B1145" s="5">
        <f>IF(C1145&lt;&gt;"",COUNTA($C$7:C1145),"")</f>
        <v>760</v>
      </c>
      <c r="C1145" s="6">
        <f>$Y$12</f>
        <v>50</v>
      </c>
      <c r="D1145" s="319"/>
      <c r="E1145" s="319"/>
      <c r="F1145" s="319"/>
      <c r="G1145" s="467"/>
      <c r="H1145" s="467"/>
      <c r="I1145" s="467"/>
      <c r="J1145" s="467"/>
      <c r="K1145" s="467"/>
      <c r="L1145" s="467"/>
      <c r="M1145" s="467"/>
      <c r="N1145" s="98"/>
    </row>
    <row r="1146" spans="1:14" ht="15.75" customHeight="1" x14ac:dyDescent="0.2">
      <c r="A1146" s="99"/>
      <c r="B1146" s="5" t="str">
        <f>IF(C1146&lt;&gt;"",COUNTA($C$7:C1146),"")</f>
        <v/>
      </c>
      <c r="C1146" s="9"/>
      <c r="D1146" s="9"/>
      <c r="E1146" s="9"/>
      <c r="F1146" s="9"/>
      <c r="G1146" s="467"/>
      <c r="H1146" s="467"/>
      <c r="I1146" s="467"/>
      <c r="J1146" s="467"/>
      <c r="K1146" s="467"/>
      <c r="L1146" s="467"/>
      <c r="M1146" s="467"/>
      <c r="N1146" s="98"/>
    </row>
    <row r="1147" spans="1:14" ht="15.75" customHeight="1" x14ac:dyDescent="0.2">
      <c r="A1147" s="99"/>
      <c r="B1147" s="5">
        <f>IF(C1147&lt;&gt;"",COUNTA($C$7:C1147),"")</f>
        <v>761</v>
      </c>
      <c r="C1147" s="6">
        <f>$Y$10</f>
        <v>50</v>
      </c>
      <c r="D1147" s="475">
        <f>$R$46%*(C1147+C1148)+$Z$10</f>
        <v>50</v>
      </c>
      <c r="E1147" s="476">
        <f>$R$47%*(D1147+D1150)+$AA$10</f>
        <v>50</v>
      </c>
      <c r="F1147" s="477">
        <f>$R$48%*(E1147+E1153)+$AB$12</f>
        <v>50</v>
      </c>
      <c r="G1147" s="467"/>
      <c r="H1147" s="467"/>
      <c r="I1147" s="467"/>
      <c r="J1147" s="467"/>
      <c r="K1147" s="467"/>
      <c r="L1147" s="467"/>
      <c r="M1147" s="467"/>
      <c r="N1147" s="98"/>
    </row>
    <row r="1148" spans="1:14" ht="15.75" customHeight="1" x14ac:dyDescent="0.2">
      <c r="A1148" s="99"/>
      <c r="B1148" s="5">
        <f>IF(C1148&lt;&gt;"",COUNTA($C$7:C1148),"")</f>
        <v>762</v>
      </c>
      <c r="C1148" s="6">
        <f>$Y$12</f>
        <v>50</v>
      </c>
      <c r="D1148" s="319"/>
      <c r="E1148" s="467"/>
      <c r="F1148" s="467"/>
      <c r="G1148" s="467"/>
      <c r="H1148" s="467"/>
      <c r="I1148" s="467"/>
      <c r="J1148" s="467"/>
      <c r="K1148" s="467"/>
      <c r="L1148" s="467"/>
      <c r="M1148" s="467"/>
      <c r="N1148" s="98"/>
    </row>
    <row r="1149" spans="1:14" ht="15.75" customHeight="1" x14ac:dyDescent="0.2">
      <c r="A1149" s="99"/>
      <c r="B1149" s="5" t="str">
        <f>IF(C1149&lt;&gt;"",COUNTA($C$7:C1149),"")</f>
        <v/>
      </c>
      <c r="C1149" s="9"/>
      <c r="D1149" s="9"/>
      <c r="E1149" s="467"/>
      <c r="F1149" s="467"/>
      <c r="G1149" s="467"/>
      <c r="H1149" s="467"/>
      <c r="I1149" s="467"/>
      <c r="J1149" s="467"/>
      <c r="K1149" s="467"/>
      <c r="L1149" s="467"/>
      <c r="M1149" s="467"/>
      <c r="N1149" s="98"/>
    </row>
    <row r="1150" spans="1:14" ht="15.75" customHeight="1" x14ac:dyDescent="0.2">
      <c r="A1150" s="99"/>
      <c r="B1150" s="5">
        <f>IF(C1150&lt;&gt;"",COUNTA($C$7:C1150),"")</f>
        <v>763</v>
      </c>
      <c r="C1150" s="6">
        <f>$Y$10</f>
        <v>50</v>
      </c>
      <c r="D1150" s="475">
        <f>$R$46%*(C1150+C1151)+$Z$12</f>
        <v>50</v>
      </c>
      <c r="E1150" s="467"/>
      <c r="F1150" s="467"/>
      <c r="G1150" s="467"/>
      <c r="H1150" s="467"/>
      <c r="I1150" s="467"/>
      <c r="J1150" s="467"/>
      <c r="K1150" s="467"/>
      <c r="L1150" s="467"/>
      <c r="M1150" s="467"/>
      <c r="N1150" s="98"/>
    </row>
    <row r="1151" spans="1:14" ht="15.75" customHeight="1" x14ac:dyDescent="0.2">
      <c r="A1151" s="99"/>
      <c r="B1151" s="5">
        <f>IF(C1151&lt;&gt;"",COUNTA($C$7:C1151),"")</f>
        <v>764</v>
      </c>
      <c r="C1151" s="6">
        <f>$Y$12</f>
        <v>50</v>
      </c>
      <c r="D1151" s="319"/>
      <c r="E1151" s="319"/>
      <c r="F1151" s="467"/>
      <c r="G1151" s="467"/>
      <c r="H1151" s="467"/>
      <c r="I1151" s="467"/>
      <c r="J1151" s="467"/>
      <c r="K1151" s="467"/>
      <c r="L1151" s="467"/>
      <c r="M1151" s="467"/>
      <c r="N1151" s="98"/>
    </row>
    <row r="1152" spans="1:14" ht="15.75" customHeight="1" x14ac:dyDescent="0.2">
      <c r="A1152" s="99"/>
      <c r="B1152" s="5" t="str">
        <f>IF(C1152&lt;&gt;"",COUNTA($C$7:C1152),"")</f>
        <v/>
      </c>
      <c r="C1152" s="9"/>
      <c r="D1152" s="9"/>
      <c r="E1152" s="9"/>
      <c r="F1152" s="467"/>
      <c r="G1152" s="467"/>
      <c r="H1152" s="467"/>
      <c r="I1152" s="467"/>
      <c r="J1152" s="467"/>
      <c r="K1152" s="467"/>
      <c r="L1152" s="467"/>
      <c r="M1152" s="467"/>
      <c r="N1152" s="98"/>
    </row>
    <row r="1153" spans="1:14" ht="15.75" customHeight="1" x14ac:dyDescent="0.2">
      <c r="A1153" s="99"/>
      <c r="B1153" s="5">
        <f>IF(C1153&lt;&gt;"",COUNTA($C$7:C1153),"")</f>
        <v>765</v>
      </c>
      <c r="C1153" s="6">
        <f>$Y$10</f>
        <v>50</v>
      </c>
      <c r="D1153" s="475">
        <f>$R$46%*(C1153+C1154)+$Z$10</f>
        <v>50</v>
      </c>
      <c r="E1153" s="476">
        <f>$R$47%*(D1153+D1156)+$AA$12</f>
        <v>50</v>
      </c>
      <c r="F1153" s="467"/>
      <c r="G1153" s="467"/>
      <c r="H1153" s="467"/>
      <c r="I1153" s="467"/>
      <c r="J1153" s="467"/>
      <c r="K1153" s="467"/>
      <c r="L1153" s="467"/>
      <c r="M1153" s="467"/>
      <c r="N1153" s="98"/>
    </row>
    <row r="1154" spans="1:14" ht="15.75" customHeight="1" x14ac:dyDescent="0.2">
      <c r="A1154" s="99"/>
      <c r="B1154" s="5">
        <f>IF(C1154&lt;&gt;"",COUNTA($C$7:C1154),"")</f>
        <v>766</v>
      </c>
      <c r="C1154" s="6">
        <f>$Y$12</f>
        <v>50</v>
      </c>
      <c r="D1154" s="319"/>
      <c r="E1154" s="467"/>
      <c r="F1154" s="467"/>
      <c r="G1154" s="467"/>
      <c r="H1154" s="467"/>
      <c r="I1154" s="467"/>
      <c r="J1154" s="467"/>
      <c r="K1154" s="467"/>
      <c r="L1154" s="467"/>
      <c r="M1154" s="467"/>
      <c r="N1154" s="98"/>
    </row>
    <row r="1155" spans="1:14" ht="15.75" customHeight="1" x14ac:dyDescent="0.2">
      <c r="A1155" s="99"/>
      <c r="B1155" s="5" t="str">
        <f>IF(C1155&lt;&gt;"",COUNTA($C$7:C1155),"")</f>
        <v/>
      </c>
      <c r="C1155" s="9"/>
      <c r="D1155" s="9"/>
      <c r="E1155" s="467"/>
      <c r="F1155" s="467"/>
      <c r="G1155" s="467"/>
      <c r="H1155" s="467"/>
      <c r="I1155" s="467"/>
      <c r="J1155" s="467"/>
      <c r="K1155" s="467"/>
      <c r="L1155" s="467"/>
      <c r="M1155" s="467"/>
      <c r="N1155" s="98"/>
    </row>
    <row r="1156" spans="1:14" ht="15.75" customHeight="1" x14ac:dyDescent="0.2">
      <c r="A1156" s="99"/>
      <c r="B1156" s="5">
        <f>IF(C1156&lt;&gt;"",COUNTA($C$7:C1156),"")</f>
        <v>767</v>
      </c>
      <c r="C1156" s="6">
        <f>$Y$10</f>
        <v>50</v>
      </c>
      <c r="D1156" s="475">
        <f>$R$46%*(C1156+C1157)+$Z$12</f>
        <v>50</v>
      </c>
      <c r="E1156" s="467"/>
      <c r="F1156" s="467"/>
      <c r="G1156" s="467"/>
      <c r="H1156" s="467"/>
      <c r="I1156" s="467"/>
      <c r="J1156" s="467"/>
      <c r="K1156" s="467"/>
      <c r="L1156" s="467"/>
      <c r="M1156" s="467"/>
      <c r="N1156" s="98"/>
    </row>
    <row r="1157" spans="1:14" ht="15.75" customHeight="1" x14ac:dyDescent="0.2">
      <c r="A1157" s="99"/>
      <c r="B1157" s="5">
        <f>IF(C1157&lt;&gt;"",COUNTA($C$7:C1157),"")</f>
        <v>768</v>
      </c>
      <c r="C1157" s="6">
        <f>$Y$12</f>
        <v>50</v>
      </c>
      <c r="D1157" s="319"/>
      <c r="E1157" s="319"/>
      <c r="F1157" s="319"/>
      <c r="G1157" s="319"/>
      <c r="H1157" s="319"/>
      <c r="I1157" s="319"/>
      <c r="J1157" s="319"/>
      <c r="K1157" s="319"/>
      <c r="L1157" s="467"/>
      <c r="M1157" s="467"/>
      <c r="N1157" s="98"/>
    </row>
    <row r="1158" spans="1:14" ht="15.75" customHeight="1" x14ac:dyDescent="0.2">
      <c r="A1158" s="99"/>
      <c r="B1158" s="5" t="str">
        <f>IF(C1158&lt;&gt;"",COUNTA($C$7:C1158),"")</f>
        <v/>
      </c>
      <c r="C1158" s="9"/>
      <c r="D1158" s="9"/>
      <c r="E1158" s="9"/>
      <c r="F1158" s="9"/>
      <c r="G1158" s="9"/>
      <c r="H1158" s="55"/>
      <c r="I1158" s="55"/>
      <c r="J1158" s="55"/>
      <c r="K1158" s="55"/>
      <c r="L1158" s="467"/>
      <c r="M1158" s="467"/>
      <c r="N1158" s="98"/>
    </row>
    <row r="1159" spans="1:14" ht="15.75" customHeight="1" x14ac:dyDescent="0.2">
      <c r="A1159" s="99"/>
      <c r="B1159" s="5">
        <f>IF(C1159&lt;&gt;"",COUNTA($C$7:C1159),"")</f>
        <v>769</v>
      </c>
      <c r="C1159" s="6">
        <f>$Y$10</f>
        <v>50</v>
      </c>
      <c r="D1159" s="475">
        <f>$R$46%*(C1159+C1160)+$Z$10</f>
        <v>50</v>
      </c>
      <c r="E1159" s="476">
        <f>$R$47%*(D1159+D1162)+$AA$10</f>
        <v>50</v>
      </c>
      <c r="F1159" s="477">
        <f>$R$48%*(E1159+E1165)+$AB$10</f>
        <v>50</v>
      </c>
      <c r="G1159" s="513">
        <f>$R$49%*(F1159+F1171)+$AC$10</f>
        <v>50</v>
      </c>
      <c r="H1159" s="514">
        <f>$R$50%*(G1159+G1183)+$AD$10</f>
        <v>50</v>
      </c>
      <c r="I1159" s="515">
        <f>$R$51%*(H1159+H1207)+$AE$10</f>
        <v>50</v>
      </c>
      <c r="J1159" s="522">
        <f>$R$52%*(I1159+I1255)+$AF$10</f>
        <v>50</v>
      </c>
      <c r="K1159" s="523">
        <f>$R$53%*(J1159+J1351)+$AG$12</f>
        <v>50</v>
      </c>
      <c r="L1159" s="467"/>
      <c r="M1159" s="467"/>
      <c r="N1159" s="98"/>
    </row>
    <row r="1160" spans="1:14" ht="15.75" customHeight="1" x14ac:dyDescent="0.2">
      <c r="A1160" s="99"/>
      <c r="B1160" s="5">
        <f>IF(C1160&lt;&gt;"",COUNTA($C$7:C1160),"")</f>
        <v>770</v>
      </c>
      <c r="C1160" s="6">
        <f>$Y$12</f>
        <v>50</v>
      </c>
      <c r="D1160" s="319"/>
      <c r="E1160" s="467"/>
      <c r="F1160" s="467"/>
      <c r="G1160" s="467"/>
      <c r="H1160" s="467"/>
      <c r="I1160" s="467"/>
      <c r="J1160" s="467"/>
      <c r="K1160" s="467"/>
      <c r="L1160" s="467"/>
      <c r="M1160" s="467"/>
      <c r="N1160" s="98"/>
    </row>
    <row r="1161" spans="1:14" ht="15.75" customHeight="1" x14ac:dyDescent="0.2">
      <c r="A1161" s="99"/>
      <c r="B1161" s="5" t="str">
        <f>IF(C1161&lt;&gt;"",COUNTA($C$7:C1161),"")</f>
        <v/>
      </c>
      <c r="C1161" s="9"/>
      <c r="D1161" s="9"/>
      <c r="E1161" s="467"/>
      <c r="F1161" s="467"/>
      <c r="G1161" s="467"/>
      <c r="H1161" s="467"/>
      <c r="I1161" s="467"/>
      <c r="J1161" s="467"/>
      <c r="K1161" s="467"/>
      <c r="L1161" s="467"/>
      <c r="M1161" s="467"/>
      <c r="N1161" s="98"/>
    </row>
    <row r="1162" spans="1:14" ht="15.75" customHeight="1" x14ac:dyDescent="0.2">
      <c r="A1162" s="99"/>
      <c r="B1162" s="5">
        <f>IF(C1162&lt;&gt;"",COUNTA($C$7:C1162),"")</f>
        <v>771</v>
      </c>
      <c r="C1162" s="6">
        <f>$Y$10</f>
        <v>50</v>
      </c>
      <c r="D1162" s="475">
        <f>$R$46%*(C1162+C1163)+$Z$12</f>
        <v>50</v>
      </c>
      <c r="E1162" s="467"/>
      <c r="F1162" s="467"/>
      <c r="G1162" s="467"/>
      <c r="H1162" s="467"/>
      <c r="I1162" s="467"/>
      <c r="J1162" s="467"/>
      <c r="K1162" s="467"/>
      <c r="L1162" s="467"/>
      <c r="M1162" s="467"/>
      <c r="N1162" s="98"/>
    </row>
    <row r="1163" spans="1:14" ht="15.75" customHeight="1" x14ac:dyDescent="0.2">
      <c r="A1163" s="99"/>
      <c r="B1163" s="5">
        <f>IF(C1163&lt;&gt;"",COUNTA($C$7:C1163),"")</f>
        <v>772</v>
      </c>
      <c r="C1163" s="6">
        <f>$Y$12</f>
        <v>50</v>
      </c>
      <c r="D1163" s="319"/>
      <c r="E1163" s="319"/>
      <c r="F1163" s="467"/>
      <c r="G1163" s="467"/>
      <c r="H1163" s="467"/>
      <c r="I1163" s="467"/>
      <c r="J1163" s="467"/>
      <c r="K1163" s="467"/>
      <c r="L1163" s="467"/>
      <c r="M1163" s="467"/>
      <c r="N1163" s="98"/>
    </row>
    <row r="1164" spans="1:14" ht="15.75" customHeight="1" x14ac:dyDescent="0.2">
      <c r="A1164" s="99"/>
      <c r="B1164" s="5" t="str">
        <f>IF(C1164&lt;&gt;"",COUNTA($C$7:C1164),"")</f>
        <v/>
      </c>
      <c r="C1164" s="9"/>
      <c r="D1164" s="9"/>
      <c r="E1164" s="9"/>
      <c r="F1164" s="467"/>
      <c r="G1164" s="467"/>
      <c r="H1164" s="467"/>
      <c r="I1164" s="467"/>
      <c r="J1164" s="467"/>
      <c r="K1164" s="467"/>
      <c r="L1164" s="467"/>
      <c r="M1164" s="467"/>
      <c r="N1164" s="98"/>
    </row>
    <row r="1165" spans="1:14" ht="15.75" customHeight="1" x14ac:dyDescent="0.2">
      <c r="A1165" s="99"/>
      <c r="B1165" s="5">
        <f>IF(C1165&lt;&gt;"",COUNTA($C$7:C1165),"")</f>
        <v>773</v>
      </c>
      <c r="C1165" s="6">
        <f>$Y$10</f>
        <v>50</v>
      </c>
      <c r="D1165" s="475">
        <f>$R$46%*(C1165+C1166)+$Z$10</f>
        <v>50</v>
      </c>
      <c r="E1165" s="476">
        <f>$R$47%*(D1165+D1168)+$AA$12</f>
        <v>50</v>
      </c>
      <c r="F1165" s="467"/>
      <c r="G1165" s="467"/>
      <c r="H1165" s="467"/>
      <c r="I1165" s="467"/>
      <c r="J1165" s="467"/>
      <c r="K1165" s="467"/>
      <c r="L1165" s="467"/>
      <c r="M1165" s="467"/>
      <c r="N1165" s="98"/>
    </row>
    <row r="1166" spans="1:14" ht="15.75" customHeight="1" x14ac:dyDescent="0.2">
      <c r="A1166" s="99"/>
      <c r="B1166" s="5">
        <f>IF(C1166&lt;&gt;"",COUNTA($C$7:C1166),"")</f>
        <v>774</v>
      </c>
      <c r="C1166" s="6">
        <f>$Y$12</f>
        <v>50</v>
      </c>
      <c r="D1166" s="319"/>
      <c r="E1166" s="467"/>
      <c r="F1166" s="467"/>
      <c r="G1166" s="467"/>
      <c r="H1166" s="467"/>
      <c r="I1166" s="467"/>
      <c r="J1166" s="467"/>
      <c r="K1166" s="467"/>
      <c r="L1166" s="467"/>
      <c r="M1166" s="467"/>
      <c r="N1166" s="98"/>
    </row>
    <row r="1167" spans="1:14" ht="15.75" customHeight="1" x14ac:dyDescent="0.2">
      <c r="A1167" s="99"/>
      <c r="B1167" s="5" t="str">
        <f>IF(C1167&lt;&gt;"",COUNTA($C$7:C1167),"")</f>
        <v/>
      </c>
      <c r="C1167" s="9"/>
      <c r="D1167" s="9"/>
      <c r="E1167" s="467"/>
      <c r="F1167" s="467"/>
      <c r="G1167" s="467"/>
      <c r="H1167" s="467"/>
      <c r="I1167" s="467"/>
      <c r="J1167" s="467"/>
      <c r="K1167" s="467"/>
      <c r="L1167" s="467"/>
      <c r="M1167" s="467"/>
      <c r="N1167" s="98"/>
    </row>
    <row r="1168" spans="1:14" ht="15.75" customHeight="1" x14ac:dyDescent="0.2">
      <c r="A1168" s="99"/>
      <c r="B1168" s="5">
        <f>IF(C1168&lt;&gt;"",COUNTA($C$7:C1168),"")</f>
        <v>775</v>
      </c>
      <c r="C1168" s="6">
        <f>$Y$10</f>
        <v>50</v>
      </c>
      <c r="D1168" s="475">
        <f>$R$46%*(C1168+C1169)+$Z$12</f>
        <v>50</v>
      </c>
      <c r="E1168" s="467"/>
      <c r="F1168" s="467"/>
      <c r="G1168" s="467"/>
      <c r="H1168" s="467"/>
      <c r="I1168" s="467"/>
      <c r="J1168" s="467"/>
      <c r="K1168" s="467"/>
      <c r="L1168" s="467"/>
      <c r="M1168" s="467"/>
      <c r="N1168" s="98"/>
    </row>
    <row r="1169" spans="1:14" ht="15.75" customHeight="1" x14ac:dyDescent="0.2">
      <c r="A1169" s="99"/>
      <c r="B1169" s="5">
        <f>IF(C1169&lt;&gt;"",COUNTA($C$7:C1169),"")</f>
        <v>776</v>
      </c>
      <c r="C1169" s="6">
        <f>$Y$12</f>
        <v>50</v>
      </c>
      <c r="D1169" s="319"/>
      <c r="E1169" s="319"/>
      <c r="F1169" s="319"/>
      <c r="G1169" s="467"/>
      <c r="H1169" s="467"/>
      <c r="I1169" s="467"/>
      <c r="J1169" s="467"/>
      <c r="K1169" s="467"/>
      <c r="L1169" s="467"/>
      <c r="M1169" s="467"/>
      <c r="N1169" s="98"/>
    </row>
    <row r="1170" spans="1:14" ht="15.75" customHeight="1" x14ac:dyDescent="0.2">
      <c r="A1170" s="99"/>
      <c r="B1170" s="5" t="str">
        <f>IF(C1170&lt;&gt;"",COUNTA($C$7:C1170),"")</f>
        <v/>
      </c>
      <c r="C1170" s="9"/>
      <c r="D1170" s="9"/>
      <c r="E1170" s="9"/>
      <c r="F1170" s="9"/>
      <c r="G1170" s="467"/>
      <c r="H1170" s="467"/>
      <c r="I1170" s="467"/>
      <c r="J1170" s="467"/>
      <c r="K1170" s="467"/>
      <c r="L1170" s="467"/>
      <c r="M1170" s="467"/>
      <c r="N1170" s="98"/>
    </row>
    <row r="1171" spans="1:14" ht="15.75" customHeight="1" x14ac:dyDescent="0.2">
      <c r="A1171" s="99"/>
      <c r="B1171" s="5">
        <f>IF(C1171&lt;&gt;"",COUNTA($C$7:C1171),"")</f>
        <v>777</v>
      </c>
      <c r="C1171" s="6">
        <f>$Y$10</f>
        <v>50</v>
      </c>
      <c r="D1171" s="475">
        <f>$R$46%*(C1171+C1172)+$Z$10</f>
        <v>50</v>
      </c>
      <c r="E1171" s="476">
        <f>$R$47%*(D1171+D1174)+$AA$10</f>
        <v>50</v>
      </c>
      <c r="F1171" s="477">
        <f>$R$48%*(E1171+E1177)+$AB$12</f>
        <v>50</v>
      </c>
      <c r="G1171" s="467"/>
      <c r="H1171" s="467"/>
      <c r="I1171" s="467"/>
      <c r="J1171" s="467"/>
      <c r="K1171" s="467"/>
      <c r="L1171" s="467"/>
      <c r="M1171" s="467"/>
      <c r="N1171" s="98"/>
    </row>
    <row r="1172" spans="1:14" ht="15.75" customHeight="1" x14ac:dyDescent="0.2">
      <c r="A1172" s="99"/>
      <c r="B1172" s="5">
        <f>IF(C1172&lt;&gt;"",COUNTA($C$7:C1172),"")</f>
        <v>778</v>
      </c>
      <c r="C1172" s="6">
        <f>$Y$12</f>
        <v>50</v>
      </c>
      <c r="D1172" s="319"/>
      <c r="E1172" s="467"/>
      <c r="F1172" s="467"/>
      <c r="G1172" s="467"/>
      <c r="H1172" s="467"/>
      <c r="I1172" s="467"/>
      <c r="J1172" s="467"/>
      <c r="K1172" s="467"/>
      <c r="L1172" s="467"/>
      <c r="M1172" s="467"/>
      <c r="N1172" s="98"/>
    </row>
    <row r="1173" spans="1:14" ht="15.75" customHeight="1" x14ac:dyDescent="0.2">
      <c r="A1173" s="99"/>
      <c r="B1173" s="5" t="str">
        <f>IF(C1173&lt;&gt;"",COUNTA($C$7:C1173),"")</f>
        <v/>
      </c>
      <c r="C1173" s="9"/>
      <c r="D1173" s="9"/>
      <c r="E1173" s="467"/>
      <c r="F1173" s="467"/>
      <c r="G1173" s="467"/>
      <c r="H1173" s="467"/>
      <c r="I1173" s="467"/>
      <c r="J1173" s="467"/>
      <c r="K1173" s="467"/>
      <c r="L1173" s="467"/>
      <c r="M1173" s="467"/>
      <c r="N1173" s="98"/>
    </row>
    <row r="1174" spans="1:14" ht="15.75" customHeight="1" x14ac:dyDescent="0.2">
      <c r="A1174" s="99"/>
      <c r="B1174" s="5">
        <f>IF(C1174&lt;&gt;"",COUNTA($C$7:C1174),"")</f>
        <v>779</v>
      </c>
      <c r="C1174" s="6">
        <f>$Y$10</f>
        <v>50</v>
      </c>
      <c r="D1174" s="475">
        <f>$R$46%*(C1174+C1175)+$Z$12</f>
        <v>50</v>
      </c>
      <c r="E1174" s="467"/>
      <c r="F1174" s="467"/>
      <c r="G1174" s="467"/>
      <c r="H1174" s="467"/>
      <c r="I1174" s="467"/>
      <c r="J1174" s="467"/>
      <c r="K1174" s="467"/>
      <c r="L1174" s="467"/>
      <c r="M1174" s="467"/>
      <c r="N1174" s="98"/>
    </row>
    <row r="1175" spans="1:14" ht="15.75" customHeight="1" x14ac:dyDescent="0.2">
      <c r="A1175" s="99"/>
      <c r="B1175" s="5">
        <f>IF(C1175&lt;&gt;"",COUNTA($C$7:C1175),"")</f>
        <v>780</v>
      </c>
      <c r="C1175" s="6">
        <f>$Y$12</f>
        <v>50</v>
      </c>
      <c r="D1175" s="319"/>
      <c r="E1175" s="319"/>
      <c r="F1175" s="467"/>
      <c r="G1175" s="467"/>
      <c r="H1175" s="467"/>
      <c r="I1175" s="467"/>
      <c r="J1175" s="467"/>
      <c r="K1175" s="467"/>
      <c r="L1175" s="467"/>
      <c r="M1175" s="467"/>
      <c r="N1175" s="98"/>
    </row>
    <row r="1176" spans="1:14" ht="15.75" customHeight="1" x14ac:dyDescent="0.2">
      <c r="A1176" s="99"/>
      <c r="B1176" s="5" t="str">
        <f>IF(C1176&lt;&gt;"",COUNTA($C$7:C1176),"")</f>
        <v/>
      </c>
      <c r="C1176" s="9"/>
      <c r="D1176" s="9"/>
      <c r="E1176" s="9"/>
      <c r="F1176" s="467"/>
      <c r="G1176" s="467"/>
      <c r="H1176" s="467"/>
      <c r="I1176" s="467"/>
      <c r="J1176" s="467"/>
      <c r="K1176" s="467"/>
      <c r="L1176" s="467"/>
      <c r="M1176" s="467"/>
      <c r="N1176" s="98"/>
    </row>
    <row r="1177" spans="1:14" ht="15.75" customHeight="1" x14ac:dyDescent="0.2">
      <c r="A1177" s="99"/>
      <c r="B1177" s="5">
        <f>IF(C1177&lt;&gt;"",COUNTA($C$7:C1177),"")</f>
        <v>781</v>
      </c>
      <c r="C1177" s="6">
        <f>$Y$10</f>
        <v>50</v>
      </c>
      <c r="D1177" s="475">
        <f>$R$46%*(C1177+C1178)+$Z$10</f>
        <v>50</v>
      </c>
      <c r="E1177" s="476">
        <f>$R$47%*(D1177+D1180)+$AA$12</f>
        <v>50</v>
      </c>
      <c r="F1177" s="467"/>
      <c r="G1177" s="467"/>
      <c r="H1177" s="467"/>
      <c r="I1177" s="467"/>
      <c r="J1177" s="467"/>
      <c r="K1177" s="467"/>
      <c r="L1177" s="467"/>
      <c r="M1177" s="467"/>
      <c r="N1177" s="98"/>
    </row>
    <row r="1178" spans="1:14" ht="15.75" customHeight="1" x14ac:dyDescent="0.2">
      <c r="A1178" s="99"/>
      <c r="B1178" s="5">
        <f>IF(C1178&lt;&gt;"",COUNTA($C$7:C1178),"")</f>
        <v>782</v>
      </c>
      <c r="C1178" s="6">
        <f>$Y$12</f>
        <v>50</v>
      </c>
      <c r="D1178" s="319"/>
      <c r="E1178" s="467"/>
      <c r="F1178" s="467"/>
      <c r="G1178" s="467"/>
      <c r="H1178" s="467"/>
      <c r="I1178" s="467"/>
      <c r="J1178" s="467"/>
      <c r="K1178" s="467"/>
      <c r="L1178" s="467"/>
      <c r="M1178" s="467"/>
      <c r="N1178" s="98"/>
    </row>
    <row r="1179" spans="1:14" ht="15.75" customHeight="1" x14ac:dyDescent="0.2">
      <c r="A1179" s="99"/>
      <c r="B1179" s="5" t="str">
        <f>IF(C1179&lt;&gt;"",COUNTA($C$7:C1179),"")</f>
        <v/>
      </c>
      <c r="C1179" s="9"/>
      <c r="D1179" s="9"/>
      <c r="E1179" s="467"/>
      <c r="F1179" s="467"/>
      <c r="G1179" s="467"/>
      <c r="H1179" s="467"/>
      <c r="I1179" s="467"/>
      <c r="J1179" s="467"/>
      <c r="K1179" s="467"/>
      <c r="L1179" s="467"/>
      <c r="M1179" s="467"/>
      <c r="N1179" s="98"/>
    </row>
    <row r="1180" spans="1:14" ht="15.75" customHeight="1" x14ac:dyDescent="0.2">
      <c r="A1180" s="99"/>
      <c r="B1180" s="5">
        <f>IF(C1180&lt;&gt;"",COUNTA($C$7:C1180),"")</f>
        <v>783</v>
      </c>
      <c r="C1180" s="6">
        <f>$Y$10</f>
        <v>50</v>
      </c>
      <c r="D1180" s="475">
        <f>$R$46%*(C1180+C1181)+$Z$12</f>
        <v>50</v>
      </c>
      <c r="E1180" s="467"/>
      <c r="F1180" s="467"/>
      <c r="G1180" s="467"/>
      <c r="H1180" s="467"/>
      <c r="I1180" s="467"/>
      <c r="J1180" s="467"/>
      <c r="K1180" s="467"/>
      <c r="L1180" s="467"/>
      <c r="M1180" s="467"/>
      <c r="N1180" s="98"/>
    </row>
    <row r="1181" spans="1:14" ht="15.75" customHeight="1" x14ac:dyDescent="0.2">
      <c r="A1181" s="99"/>
      <c r="B1181" s="5">
        <f>IF(C1181&lt;&gt;"",COUNTA($C$7:C1181),"")</f>
        <v>784</v>
      </c>
      <c r="C1181" s="6">
        <f>$Y$12</f>
        <v>50</v>
      </c>
      <c r="D1181" s="319"/>
      <c r="E1181" s="319"/>
      <c r="F1181" s="319"/>
      <c r="G1181" s="319"/>
      <c r="H1181" s="467"/>
      <c r="I1181" s="467"/>
      <c r="J1181" s="467"/>
      <c r="K1181" s="467"/>
      <c r="L1181" s="467"/>
      <c r="M1181" s="467"/>
      <c r="N1181" s="98"/>
    </row>
    <row r="1182" spans="1:14" ht="15.75" customHeight="1" x14ac:dyDescent="0.2">
      <c r="A1182" s="99"/>
      <c r="B1182" s="5" t="str">
        <f>IF(C1182&lt;&gt;"",COUNTA($C$7:C1182),"")</f>
        <v/>
      </c>
      <c r="C1182" s="9"/>
      <c r="D1182" s="9"/>
      <c r="E1182" s="9"/>
      <c r="F1182" s="9"/>
      <c r="G1182" s="9"/>
      <c r="H1182" s="467"/>
      <c r="I1182" s="467"/>
      <c r="J1182" s="467"/>
      <c r="K1182" s="467"/>
      <c r="L1182" s="467"/>
      <c r="M1182" s="467"/>
      <c r="N1182" s="98"/>
    </row>
    <row r="1183" spans="1:14" ht="15.75" customHeight="1" x14ac:dyDescent="0.2">
      <c r="A1183" s="99"/>
      <c r="B1183" s="5">
        <f>IF(C1183&lt;&gt;"",COUNTA($C$7:C1183),"")</f>
        <v>785</v>
      </c>
      <c r="C1183" s="6">
        <f>$Y$10</f>
        <v>50</v>
      </c>
      <c r="D1183" s="475">
        <f>$R$46%*(C1183+C1184)+$Z$10</f>
        <v>50</v>
      </c>
      <c r="E1183" s="476">
        <f>$R$47%*(D1183+D1186)+$AA$10</f>
        <v>50</v>
      </c>
      <c r="F1183" s="477">
        <f>$R$48%*(E1183+E1189)+$AB$10</f>
        <v>50</v>
      </c>
      <c r="G1183" s="513">
        <f>$R$49%*(F1183+F1195)+$AC$12</f>
        <v>50</v>
      </c>
      <c r="H1183" s="467"/>
      <c r="I1183" s="467"/>
      <c r="J1183" s="467"/>
      <c r="K1183" s="467"/>
      <c r="L1183" s="467"/>
      <c r="M1183" s="467"/>
      <c r="N1183" s="98"/>
    </row>
    <row r="1184" spans="1:14" ht="15.75" customHeight="1" x14ac:dyDescent="0.2">
      <c r="A1184" s="99"/>
      <c r="B1184" s="5">
        <f>IF(C1184&lt;&gt;"",COUNTA($C$7:C1184),"")</f>
        <v>786</v>
      </c>
      <c r="C1184" s="6">
        <f>$Y$12</f>
        <v>50</v>
      </c>
      <c r="D1184" s="319"/>
      <c r="E1184" s="467"/>
      <c r="F1184" s="467"/>
      <c r="G1184" s="467"/>
      <c r="H1184" s="467"/>
      <c r="I1184" s="467"/>
      <c r="J1184" s="467"/>
      <c r="K1184" s="467"/>
      <c r="L1184" s="467"/>
      <c r="M1184" s="467"/>
      <c r="N1184" s="98"/>
    </row>
    <row r="1185" spans="1:14" ht="15.75" customHeight="1" x14ac:dyDescent="0.2">
      <c r="A1185" s="99"/>
      <c r="B1185" s="5" t="str">
        <f>IF(C1185&lt;&gt;"",COUNTA($C$7:C1185),"")</f>
        <v/>
      </c>
      <c r="C1185" s="9"/>
      <c r="D1185" s="9"/>
      <c r="E1185" s="467"/>
      <c r="F1185" s="467"/>
      <c r="G1185" s="467"/>
      <c r="H1185" s="467"/>
      <c r="I1185" s="467"/>
      <c r="J1185" s="467"/>
      <c r="K1185" s="467"/>
      <c r="L1185" s="467"/>
      <c r="M1185" s="467"/>
      <c r="N1185" s="98"/>
    </row>
    <row r="1186" spans="1:14" ht="15.75" customHeight="1" x14ac:dyDescent="0.2">
      <c r="A1186" s="99"/>
      <c r="B1186" s="5">
        <f>IF(C1186&lt;&gt;"",COUNTA($C$7:C1186),"")</f>
        <v>787</v>
      </c>
      <c r="C1186" s="6">
        <f>$Y$10</f>
        <v>50</v>
      </c>
      <c r="D1186" s="475">
        <f>$R$46%*(C1186+C1187)+$Z$12</f>
        <v>50</v>
      </c>
      <c r="E1186" s="467"/>
      <c r="F1186" s="467"/>
      <c r="G1186" s="467"/>
      <c r="H1186" s="467"/>
      <c r="I1186" s="467"/>
      <c r="J1186" s="467"/>
      <c r="K1186" s="467"/>
      <c r="L1186" s="467"/>
      <c r="M1186" s="467"/>
      <c r="N1186" s="98"/>
    </row>
    <row r="1187" spans="1:14" ht="15.75" customHeight="1" x14ac:dyDescent="0.2">
      <c r="A1187" s="99"/>
      <c r="B1187" s="5">
        <f>IF(C1187&lt;&gt;"",COUNTA($C$7:C1187),"")</f>
        <v>788</v>
      </c>
      <c r="C1187" s="6">
        <f>$Y$12</f>
        <v>50</v>
      </c>
      <c r="D1187" s="319"/>
      <c r="E1187" s="319"/>
      <c r="F1187" s="467"/>
      <c r="G1187" s="467"/>
      <c r="H1187" s="467"/>
      <c r="I1187" s="467"/>
      <c r="J1187" s="467"/>
      <c r="K1187" s="467"/>
      <c r="L1187" s="467"/>
      <c r="M1187" s="467"/>
      <c r="N1187" s="98"/>
    </row>
    <row r="1188" spans="1:14" ht="15.75" customHeight="1" x14ac:dyDescent="0.2">
      <c r="A1188" s="99"/>
      <c r="B1188" s="5" t="str">
        <f>IF(C1188&lt;&gt;"",COUNTA($C$7:C1188),"")</f>
        <v/>
      </c>
      <c r="C1188" s="9"/>
      <c r="D1188" s="9"/>
      <c r="E1188" s="9"/>
      <c r="F1188" s="467"/>
      <c r="G1188" s="467"/>
      <c r="H1188" s="467"/>
      <c r="I1188" s="467"/>
      <c r="J1188" s="467"/>
      <c r="K1188" s="467"/>
      <c r="L1188" s="467"/>
      <c r="M1188" s="467"/>
      <c r="N1188" s="98"/>
    </row>
    <row r="1189" spans="1:14" ht="15.75" customHeight="1" x14ac:dyDescent="0.2">
      <c r="A1189" s="99"/>
      <c r="B1189" s="5">
        <f>IF(C1189&lt;&gt;"",COUNTA($C$7:C1189),"")</f>
        <v>789</v>
      </c>
      <c r="C1189" s="6">
        <f>$Y$10</f>
        <v>50</v>
      </c>
      <c r="D1189" s="475">
        <f>$R$46%*(C1189+C1190)+$Z$10</f>
        <v>50</v>
      </c>
      <c r="E1189" s="476">
        <f>$R$47%*(D1189+D1192)+$AA$12</f>
        <v>50</v>
      </c>
      <c r="F1189" s="467"/>
      <c r="G1189" s="467"/>
      <c r="H1189" s="467"/>
      <c r="I1189" s="467"/>
      <c r="J1189" s="467"/>
      <c r="K1189" s="467"/>
      <c r="L1189" s="467"/>
      <c r="M1189" s="467"/>
      <c r="N1189" s="98"/>
    </row>
    <row r="1190" spans="1:14" ht="15.75" customHeight="1" x14ac:dyDescent="0.2">
      <c r="A1190" s="99"/>
      <c r="B1190" s="5">
        <f>IF(C1190&lt;&gt;"",COUNTA($C$7:C1190),"")</f>
        <v>790</v>
      </c>
      <c r="C1190" s="6">
        <f>$Y$12</f>
        <v>50</v>
      </c>
      <c r="D1190" s="319"/>
      <c r="E1190" s="467"/>
      <c r="F1190" s="467"/>
      <c r="G1190" s="467"/>
      <c r="H1190" s="467"/>
      <c r="I1190" s="467"/>
      <c r="J1190" s="467"/>
      <c r="K1190" s="467"/>
      <c r="L1190" s="467"/>
      <c r="M1190" s="467"/>
      <c r="N1190" s="98"/>
    </row>
    <row r="1191" spans="1:14" ht="15.75" customHeight="1" x14ac:dyDescent="0.2">
      <c r="A1191" s="99"/>
      <c r="B1191" s="5" t="str">
        <f>IF(C1191&lt;&gt;"",COUNTA($C$7:C1191),"")</f>
        <v/>
      </c>
      <c r="C1191" s="9"/>
      <c r="D1191" s="9"/>
      <c r="E1191" s="467"/>
      <c r="F1191" s="467"/>
      <c r="G1191" s="467"/>
      <c r="H1191" s="467"/>
      <c r="I1191" s="467"/>
      <c r="J1191" s="467"/>
      <c r="K1191" s="467"/>
      <c r="L1191" s="467"/>
      <c r="M1191" s="467"/>
      <c r="N1191" s="98"/>
    </row>
    <row r="1192" spans="1:14" ht="15.75" customHeight="1" x14ac:dyDescent="0.2">
      <c r="A1192" s="99"/>
      <c r="B1192" s="5">
        <f>IF(C1192&lt;&gt;"",COUNTA($C$7:C1192),"")</f>
        <v>791</v>
      </c>
      <c r="C1192" s="6">
        <f>$Y$10</f>
        <v>50</v>
      </c>
      <c r="D1192" s="475">
        <f>$R$46%*(C1192+C1193)+$Z$12</f>
        <v>50</v>
      </c>
      <c r="E1192" s="467"/>
      <c r="F1192" s="467"/>
      <c r="G1192" s="467"/>
      <c r="H1192" s="467"/>
      <c r="I1192" s="467"/>
      <c r="J1192" s="467"/>
      <c r="K1192" s="467"/>
      <c r="L1192" s="467"/>
      <c r="M1192" s="467"/>
      <c r="N1192" s="98"/>
    </row>
    <row r="1193" spans="1:14" ht="15.75" customHeight="1" x14ac:dyDescent="0.2">
      <c r="A1193" s="99"/>
      <c r="B1193" s="5">
        <f>IF(C1193&lt;&gt;"",COUNTA($C$7:C1193),"")</f>
        <v>792</v>
      </c>
      <c r="C1193" s="6">
        <f>$Y$12</f>
        <v>50</v>
      </c>
      <c r="D1193" s="319"/>
      <c r="E1193" s="319"/>
      <c r="F1193" s="319"/>
      <c r="G1193" s="467"/>
      <c r="H1193" s="467"/>
      <c r="I1193" s="467"/>
      <c r="J1193" s="467"/>
      <c r="K1193" s="467"/>
      <c r="L1193" s="467"/>
      <c r="M1193" s="467"/>
      <c r="N1193" s="98"/>
    </row>
    <row r="1194" spans="1:14" ht="15.75" customHeight="1" x14ac:dyDescent="0.2">
      <c r="A1194" s="99"/>
      <c r="B1194" s="5" t="str">
        <f>IF(C1194&lt;&gt;"",COUNTA($C$7:C1194),"")</f>
        <v/>
      </c>
      <c r="C1194" s="9"/>
      <c r="D1194" s="9"/>
      <c r="E1194" s="9"/>
      <c r="F1194" s="9"/>
      <c r="G1194" s="467"/>
      <c r="H1194" s="467"/>
      <c r="I1194" s="467"/>
      <c r="J1194" s="467"/>
      <c r="K1194" s="467"/>
      <c r="L1194" s="467"/>
      <c r="M1194" s="467"/>
      <c r="N1194" s="98"/>
    </row>
    <row r="1195" spans="1:14" ht="15.75" customHeight="1" x14ac:dyDescent="0.2">
      <c r="A1195" s="99"/>
      <c r="B1195" s="5">
        <f>IF(C1195&lt;&gt;"",COUNTA($C$7:C1195),"")</f>
        <v>793</v>
      </c>
      <c r="C1195" s="6">
        <f>$Y$10</f>
        <v>50</v>
      </c>
      <c r="D1195" s="475">
        <f>$R$46%*(C1195+C1196)+$Z$10</f>
        <v>50</v>
      </c>
      <c r="E1195" s="476">
        <f>$R$47%*(D1195+D1198)+$AA$10</f>
        <v>50</v>
      </c>
      <c r="F1195" s="477">
        <f>$R$48%*(E1195+E1201)+$AB$12</f>
        <v>50</v>
      </c>
      <c r="G1195" s="467"/>
      <c r="H1195" s="467"/>
      <c r="I1195" s="467"/>
      <c r="J1195" s="467"/>
      <c r="K1195" s="467"/>
      <c r="L1195" s="467"/>
      <c r="M1195" s="467"/>
      <c r="N1195" s="98"/>
    </row>
    <row r="1196" spans="1:14" ht="15.75" customHeight="1" x14ac:dyDescent="0.2">
      <c r="A1196" s="99"/>
      <c r="B1196" s="5">
        <f>IF(C1196&lt;&gt;"",COUNTA($C$7:C1196),"")</f>
        <v>794</v>
      </c>
      <c r="C1196" s="6">
        <f>$Y$12</f>
        <v>50</v>
      </c>
      <c r="D1196" s="319"/>
      <c r="E1196" s="467"/>
      <c r="F1196" s="467"/>
      <c r="G1196" s="467"/>
      <c r="H1196" s="467"/>
      <c r="I1196" s="467"/>
      <c r="J1196" s="467"/>
      <c r="K1196" s="467"/>
      <c r="L1196" s="467"/>
      <c r="M1196" s="467"/>
      <c r="N1196" s="98"/>
    </row>
    <row r="1197" spans="1:14" ht="15.75" customHeight="1" x14ac:dyDescent="0.2">
      <c r="A1197" s="99"/>
      <c r="B1197" s="5" t="str">
        <f>IF(C1197&lt;&gt;"",COUNTA($C$7:C1197),"")</f>
        <v/>
      </c>
      <c r="C1197" s="9"/>
      <c r="D1197" s="9"/>
      <c r="E1197" s="467"/>
      <c r="F1197" s="467"/>
      <c r="G1197" s="467"/>
      <c r="H1197" s="467"/>
      <c r="I1197" s="467"/>
      <c r="J1197" s="467"/>
      <c r="K1197" s="467"/>
      <c r="L1197" s="467"/>
      <c r="M1197" s="467"/>
      <c r="N1197" s="98"/>
    </row>
    <row r="1198" spans="1:14" ht="15.75" customHeight="1" x14ac:dyDescent="0.2">
      <c r="A1198" s="99"/>
      <c r="B1198" s="5">
        <f>IF(C1198&lt;&gt;"",COUNTA($C$7:C1198),"")</f>
        <v>795</v>
      </c>
      <c r="C1198" s="6">
        <f>$Y$10</f>
        <v>50</v>
      </c>
      <c r="D1198" s="475">
        <f>$R$46%*(C1198+C1199)+$Z$12</f>
        <v>50</v>
      </c>
      <c r="E1198" s="467"/>
      <c r="F1198" s="467"/>
      <c r="G1198" s="467"/>
      <c r="H1198" s="467"/>
      <c r="I1198" s="467"/>
      <c r="J1198" s="467"/>
      <c r="K1198" s="467"/>
      <c r="L1198" s="467"/>
      <c r="M1198" s="467"/>
      <c r="N1198" s="98"/>
    </row>
    <row r="1199" spans="1:14" ht="15.75" customHeight="1" x14ac:dyDescent="0.2">
      <c r="A1199" s="99"/>
      <c r="B1199" s="5">
        <f>IF(C1199&lt;&gt;"",COUNTA($C$7:C1199),"")</f>
        <v>796</v>
      </c>
      <c r="C1199" s="6">
        <f>$Y$12</f>
        <v>50</v>
      </c>
      <c r="D1199" s="319"/>
      <c r="E1199" s="319"/>
      <c r="F1199" s="467"/>
      <c r="G1199" s="467"/>
      <c r="H1199" s="467"/>
      <c r="I1199" s="467"/>
      <c r="J1199" s="467"/>
      <c r="K1199" s="467"/>
      <c r="L1199" s="467"/>
      <c r="M1199" s="467"/>
      <c r="N1199" s="98"/>
    </row>
    <row r="1200" spans="1:14" ht="15.75" customHeight="1" x14ac:dyDescent="0.2">
      <c r="A1200" s="99"/>
      <c r="B1200" s="5" t="str">
        <f>IF(C1200&lt;&gt;"",COUNTA($C$7:C1200),"")</f>
        <v/>
      </c>
      <c r="C1200" s="9"/>
      <c r="D1200" s="9"/>
      <c r="E1200" s="9"/>
      <c r="F1200" s="467"/>
      <c r="G1200" s="467"/>
      <c r="H1200" s="467"/>
      <c r="I1200" s="467"/>
      <c r="J1200" s="467"/>
      <c r="K1200" s="467"/>
      <c r="L1200" s="467"/>
      <c r="M1200" s="467"/>
      <c r="N1200" s="98"/>
    </row>
    <row r="1201" spans="1:14" ht="15.75" customHeight="1" x14ac:dyDescent="0.2">
      <c r="A1201" s="99"/>
      <c r="B1201" s="5">
        <f>IF(C1201&lt;&gt;"",COUNTA($C$7:C1201),"")</f>
        <v>797</v>
      </c>
      <c r="C1201" s="6">
        <f>$Y$10</f>
        <v>50</v>
      </c>
      <c r="D1201" s="475">
        <f>$R$46%*(C1201+C1202)+$Z$10</f>
        <v>50</v>
      </c>
      <c r="E1201" s="476">
        <f>$R$47%*(D1201+D1204)+$AA$12</f>
        <v>50</v>
      </c>
      <c r="F1201" s="467"/>
      <c r="G1201" s="467"/>
      <c r="H1201" s="467"/>
      <c r="I1201" s="467"/>
      <c r="J1201" s="467"/>
      <c r="K1201" s="467"/>
      <c r="L1201" s="467"/>
      <c r="M1201" s="467"/>
      <c r="N1201" s="98"/>
    </row>
    <row r="1202" spans="1:14" ht="15.75" customHeight="1" x14ac:dyDescent="0.2">
      <c r="A1202" s="99"/>
      <c r="B1202" s="5">
        <f>IF(C1202&lt;&gt;"",COUNTA($C$7:C1202),"")</f>
        <v>798</v>
      </c>
      <c r="C1202" s="6">
        <f>$Y$12</f>
        <v>50</v>
      </c>
      <c r="D1202" s="319"/>
      <c r="E1202" s="467"/>
      <c r="F1202" s="467"/>
      <c r="G1202" s="467"/>
      <c r="H1202" s="467"/>
      <c r="I1202" s="467"/>
      <c r="J1202" s="467"/>
      <c r="K1202" s="467"/>
      <c r="L1202" s="467"/>
      <c r="M1202" s="467"/>
      <c r="N1202" s="98"/>
    </row>
    <row r="1203" spans="1:14" ht="15.75" customHeight="1" x14ac:dyDescent="0.2">
      <c r="A1203" s="99"/>
      <c r="B1203" s="5" t="str">
        <f>IF(C1203&lt;&gt;"",COUNTA($C$7:C1203),"")</f>
        <v/>
      </c>
      <c r="C1203" s="9"/>
      <c r="D1203" s="9"/>
      <c r="E1203" s="467"/>
      <c r="F1203" s="467"/>
      <c r="G1203" s="467"/>
      <c r="H1203" s="467"/>
      <c r="I1203" s="467"/>
      <c r="J1203" s="467"/>
      <c r="K1203" s="467"/>
      <c r="L1203" s="467"/>
      <c r="M1203" s="467"/>
      <c r="N1203" s="98"/>
    </row>
    <row r="1204" spans="1:14" ht="15.75" customHeight="1" x14ac:dyDescent="0.2">
      <c r="A1204" s="99"/>
      <c r="B1204" s="5">
        <f>IF(C1204&lt;&gt;"",COUNTA($C$7:C1204),"")</f>
        <v>799</v>
      </c>
      <c r="C1204" s="6">
        <f>$Y$10</f>
        <v>50</v>
      </c>
      <c r="D1204" s="475">
        <f>$R$46%*(C1204+C1205)+$Z$12</f>
        <v>50</v>
      </c>
      <c r="E1204" s="467"/>
      <c r="F1204" s="467"/>
      <c r="G1204" s="467"/>
      <c r="H1204" s="467"/>
      <c r="I1204" s="467"/>
      <c r="J1204" s="467"/>
      <c r="K1204" s="467"/>
      <c r="L1204" s="467"/>
      <c r="M1204" s="467"/>
      <c r="N1204" s="98"/>
    </row>
    <row r="1205" spans="1:14" ht="15.75" customHeight="1" x14ac:dyDescent="0.2">
      <c r="A1205" s="99"/>
      <c r="B1205" s="5">
        <f>IF(C1205&lt;&gt;"",COUNTA($C$7:C1205),"")</f>
        <v>800</v>
      </c>
      <c r="C1205" s="6">
        <f>$Y$12</f>
        <v>50</v>
      </c>
      <c r="D1205" s="319"/>
      <c r="E1205" s="319"/>
      <c r="F1205" s="319"/>
      <c r="G1205" s="319"/>
      <c r="H1205" s="319"/>
      <c r="I1205" s="467"/>
      <c r="J1205" s="467"/>
      <c r="K1205" s="467"/>
      <c r="L1205" s="467"/>
      <c r="M1205" s="467"/>
      <c r="N1205" s="98"/>
    </row>
    <row r="1206" spans="1:14" ht="15.75" customHeight="1" x14ac:dyDescent="0.2">
      <c r="A1206" s="99"/>
      <c r="B1206" s="5" t="str">
        <f>IF(C1206&lt;&gt;"",COUNTA($C$7:C1206),"")</f>
        <v/>
      </c>
      <c r="C1206" s="9"/>
      <c r="D1206" s="9"/>
      <c r="E1206" s="9"/>
      <c r="F1206" s="9"/>
      <c r="G1206" s="9"/>
      <c r="H1206" s="9"/>
      <c r="I1206" s="467"/>
      <c r="J1206" s="467"/>
      <c r="K1206" s="467"/>
      <c r="L1206" s="467"/>
      <c r="M1206" s="467"/>
      <c r="N1206" s="98"/>
    </row>
    <row r="1207" spans="1:14" ht="15.75" customHeight="1" x14ac:dyDescent="0.2">
      <c r="A1207" s="99"/>
      <c r="B1207" s="5">
        <f>IF(C1207&lt;&gt;"",COUNTA($C$7:C1207),"")</f>
        <v>801</v>
      </c>
      <c r="C1207" s="6">
        <f>$Y$10</f>
        <v>50</v>
      </c>
      <c r="D1207" s="475">
        <f>$R$46%*(C1207+C1208)+$Z$10</f>
        <v>50</v>
      </c>
      <c r="E1207" s="476">
        <f>$R$47%*(D1207+D1210)+$AA$10</f>
        <v>50</v>
      </c>
      <c r="F1207" s="477">
        <f>$R$48%*(E1207+E1213)+$AB$10</f>
        <v>50</v>
      </c>
      <c r="G1207" s="513">
        <f>$R$49%*(F1207+F1219)+$AC$10</f>
        <v>50</v>
      </c>
      <c r="H1207" s="514">
        <f>$R$50%*(G1207+G1231)+$AD$12</f>
        <v>50</v>
      </c>
      <c r="I1207" s="467"/>
      <c r="J1207" s="467"/>
      <c r="K1207" s="467"/>
      <c r="L1207" s="467"/>
      <c r="M1207" s="467"/>
      <c r="N1207" s="98"/>
    </row>
    <row r="1208" spans="1:14" ht="15.75" customHeight="1" x14ac:dyDescent="0.2">
      <c r="A1208" s="99"/>
      <c r="B1208" s="5">
        <f>IF(C1208&lt;&gt;"",COUNTA($C$7:C1208),"")</f>
        <v>802</v>
      </c>
      <c r="C1208" s="6">
        <f>$Y$12</f>
        <v>50</v>
      </c>
      <c r="D1208" s="319"/>
      <c r="E1208" s="467"/>
      <c r="F1208" s="467"/>
      <c r="G1208" s="467"/>
      <c r="H1208" s="467"/>
      <c r="I1208" s="467"/>
      <c r="J1208" s="467"/>
      <c r="K1208" s="467"/>
      <c r="L1208" s="467"/>
      <c r="M1208" s="467"/>
      <c r="N1208" s="98"/>
    </row>
    <row r="1209" spans="1:14" ht="15.75" customHeight="1" x14ac:dyDescent="0.2">
      <c r="A1209" s="99"/>
      <c r="B1209" s="5" t="str">
        <f>IF(C1209&lt;&gt;"",COUNTA($C$7:C1209),"")</f>
        <v/>
      </c>
      <c r="C1209" s="9"/>
      <c r="D1209" s="9"/>
      <c r="E1209" s="467"/>
      <c r="F1209" s="467"/>
      <c r="G1209" s="467"/>
      <c r="H1209" s="467"/>
      <c r="I1209" s="467"/>
      <c r="J1209" s="467"/>
      <c r="K1209" s="467"/>
      <c r="L1209" s="467"/>
      <c r="M1209" s="467"/>
      <c r="N1209" s="98"/>
    </row>
    <row r="1210" spans="1:14" ht="15.75" customHeight="1" x14ac:dyDescent="0.2">
      <c r="A1210" s="99"/>
      <c r="B1210" s="5">
        <f>IF(C1210&lt;&gt;"",COUNTA($C$7:C1210),"")</f>
        <v>803</v>
      </c>
      <c r="C1210" s="6">
        <f>$Y$10</f>
        <v>50</v>
      </c>
      <c r="D1210" s="475">
        <f>$R$46%*(C1210+C1211)+$Z$12</f>
        <v>50</v>
      </c>
      <c r="E1210" s="467"/>
      <c r="F1210" s="467"/>
      <c r="G1210" s="467"/>
      <c r="H1210" s="467"/>
      <c r="I1210" s="467"/>
      <c r="J1210" s="467"/>
      <c r="K1210" s="467"/>
      <c r="L1210" s="467"/>
      <c r="M1210" s="467"/>
      <c r="N1210" s="98"/>
    </row>
    <row r="1211" spans="1:14" ht="15.75" customHeight="1" x14ac:dyDescent="0.2">
      <c r="A1211" s="99"/>
      <c r="B1211" s="5">
        <f>IF(C1211&lt;&gt;"",COUNTA($C$7:C1211),"")</f>
        <v>804</v>
      </c>
      <c r="C1211" s="6">
        <f>$Y$12</f>
        <v>50</v>
      </c>
      <c r="D1211" s="319"/>
      <c r="E1211" s="319"/>
      <c r="F1211" s="467"/>
      <c r="G1211" s="467"/>
      <c r="H1211" s="467"/>
      <c r="I1211" s="467"/>
      <c r="J1211" s="467"/>
      <c r="K1211" s="467"/>
      <c r="L1211" s="467"/>
      <c r="M1211" s="467"/>
      <c r="N1211" s="98"/>
    </row>
    <row r="1212" spans="1:14" ht="15.75" customHeight="1" x14ac:dyDescent="0.2">
      <c r="A1212" s="99"/>
      <c r="B1212" s="5" t="str">
        <f>IF(C1212&lt;&gt;"",COUNTA($C$7:C1212),"")</f>
        <v/>
      </c>
      <c r="C1212" s="9"/>
      <c r="D1212" s="9"/>
      <c r="E1212" s="9"/>
      <c r="F1212" s="467"/>
      <c r="G1212" s="467"/>
      <c r="H1212" s="467"/>
      <c r="I1212" s="467"/>
      <c r="J1212" s="467"/>
      <c r="K1212" s="467"/>
      <c r="L1212" s="467"/>
      <c r="M1212" s="467"/>
      <c r="N1212" s="98"/>
    </row>
    <row r="1213" spans="1:14" ht="15.75" customHeight="1" x14ac:dyDescent="0.2">
      <c r="A1213" s="99"/>
      <c r="B1213" s="5">
        <f>IF(C1213&lt;&gt;"",COUNTA($C$7:C1213),"")</f>
        <v>805</v>
      </c>
      <c r="C1213" s="6">
        <f>$Y$10</f>
        <v>50</v>
      </c>
      <c r="D1213" s="475">
        <f>$R$46%*(C1213+C1214)+$Z$10</f>
        <v>50</v>
      </c>
      <c r="E1213" s="476">
        <f>$R$47%*(D1213+D1216)+$AA$12</f>
        <v>50</v>
      </c>
      <c r="F1213" s="467"/>
      <c r="G1213" s="467"/>
      <c r="H1213" s="467"/>
      <c r="I1213" s="467"/>
      <c r="J1213" s="467"/>
      <c r="K1213" s="467"/>
      <c r="L1213" s="467"/>
      <c r="M1213" s="467"/>
      <c r="N1213" s="98"/>
    </row>
    <row r="1214" spans="1:14" ht="15.75" customHeight="1" x14ac:dyDescent="0.2">
      <c r="A1214" s="99"/>
      <c r="B1214" s="5">
        <f>IF(C1214&lt;&gt;"",COUNTA($C$7:C1214),"")</f>
        <v>806</v>
      </c>
      <c r="C1214" s="6">
        <f>$Y$12</f>
        <v>50</v>
      </c>
      <c r="D1214" s="319"/>
      <c r="E1214" s="467"/>
      <c r="F1214" s="467"/>
      <c r="G1214" s="467"/>
      <c r="H1214" s="467"/>
      <c r="I1214" s="467"/>
      <c r="J1214" s="467"/>
      <c r="K1214" s="467"/>
      <c r="L1214" s="467"/>
      <c r="M1214" s="467"/>
      <c r="N1214" s="98"/>
    </row>
    <row r="1215" spans="1:14" ht="15.75" customHeight="1" x14ac:dyDescent="0.2">
      <c r="A1215" s="99"/>
      <c r="B1215" s="5" t="str">
        <f>IF(C1215&lt;&gt;"",COUNTA($C$7:C1215),"")</f>
        <v/>
      </c>
      <c r="C1215" s="9"/>
      <c r="D1215" s="9"/>
      <c r="E1215" s="467"/>
      <c r="F1215" s="467"/>
      <c r="G1215" s="467"/>
      <c r="H1215" s="467"/>
      <c r="I1215" s="467"/>
      <c r="J1215" s="467"/>
      <c r="K1215" s="467"/>
      <c r="L1215" s="467"/>
      <c r="M1215" s="467"/>
      <c r="N1215" s="98"/>
    </row>
    <row r="1216" spans="1:14" ht="15.75" customHeight="1" x14ac:dyDescent="0.2">
      <c r="A1216" s="99"/>
      <c r="B1216" s="5">
        <f>IF(C1216&lt;&gt;"",COUNTA($C$7:C1216),"")</f>
        <v>807</v>
      </c>
      <c r="C1216" s="6">
        <f>$Y$10</f>
        <v>50</v>
      </c>
      <c r="D1216" s="475">
        <f>$R$46%*(C1216+C1217)+$Z$12</f>
        <v>50</v>
      </c>
      <c r="E1216" s="467"/>
      <c r="F1216" s="467"/>
      <c r="G1216" s="467"/>
      <c r="H1216" s="467"/>
      <c r="I1216" s="467"/>
      <c r="J1216" s="467"/>
      <c r="K1216" s="467"/>
      <c r="L1216" s="467"/>
      <c r="M1216" s="467"/>
      <c r="N1216" s="98"/>
    </row>
    <row r="1217" spans="1:14" ht="15.75" customHeight="1" x14ac:dyDescent="0.2">
      <c r="A1217" s="99"/>
      <c r="B1217" s="5">
        <f>IF(C1217&lt;&gt;"",COUNTA($C$7:C1217),"")</f>
        <v>808</v>
      </c>
      <c r="C1217" s="6">
        <f>$Y$12</f>
        <v>50</v>
      </c>
      <c r="D1217" s="319"/>
      <c r="E1217" s="319"/>
      <c r="F1217" s="319"/>
      <c r="G1217" s="467"/>
      <c r="H1217" s="467"/>
      <c r="I1217" s="467"/>
      <c r="J1217" s="467"/>
      <c r="K1217" s="467"/>
      <c r="L1217" s="467"/>
      <c r="M1217" s="467"/>
      <c r="N1217" s="98"/>
    </row>
    <row r="1218" spans="1:14" ht="15.75" customHeight="1" x14ac:dyDescent="0.2">
      <c r="A1218" s="99"/>
      <c r="B1218" s="5" t="str">
        <f>IF(C1218&lt;&gt;"",COUNTA($C$7:C1218),"")</f>
        <v/>
      </c>
      <c r="C1218" s="9"/>
      <c r="D1218" s="9"/>
      <c r="E1218" s="9"/>
      <c r="F1218" s="9"/>
      <c r="G1218" s="467"/>
      <c r="H1218" s="467"/>
      <c r="I1218" s="467"/>
      <c r="J1218" s="467"/>
      <c r="K1218" s="467"/>
      <c r="L1218" s="467"/>
      <c r="M1218" s="467"/>
      <c r="N1218" s="98"/>
    </row>
    <row r="1219" spans="1:14" ht="15.75" customHeight="1" x14ac:dyDescent="0.2">
      <c r="A1219" s="99"/>
      <c r="B1219" s="5">
        <f>IF(C1219&lt;&gt;"",COUNTA($C$7:C1219),"")</f>
        <v>809</v>
      </c>
      <c r="C1219" s="6">
        <f>$Y$10</f>
        <v>50</v>
      </c>
      <c r="D1219" s="475">
        <f>$R$46%*(C1219+C1220)+$Z$10</f>
        <v>50</v>
      </c>
      <c r="E1219" s="476">
        <f>$R$47%*(D1219+D1222)+$AA$10</f>
        <v>50</v>
      </c>
      <c r="F1219" s="477">
        <f>$R$48%*(E1219+E1225)+$AB$12</f>
        <v>50</v>
      </c>
      <c r="G1219" s="467"/>
      <c r="H1219" s="467"/>
      <c r="I1219" s="467"/>
      <c r="J1219" s="467"/>
      <c r="K1219" s="467"/>
      <c r="L1219" s="467"/>
      <c r="M1219" s="467"/>
      <c r="N1219" s="98"/>
    </row>
    <row r="1220" spans="1:14" ht="15.75" customHeight="1" x14ac:dyDescent="0.2">
      <c r="A1220" s="99"/>
      <c r="B1220" s="5">
        <f>IF(C1220&lt;&gt;"",COUNTA($C$7:C1220),"")</f>
        <v>810</v>
      </c>
      <c r="C1220" s="6">
        <f>$Y$12</f>
        <v>50</v>
      </c>
      <c r="D1220" s="319"/>
      <c r="E1220" s="467"/>
      <c r="F1220" s="467"/>
      <c r="G1220" s="467"/>
      <c r="H1220" s="467"/>
      <c r="I1220" s="467"/>
      <c r="J1220" s="467"/>
      <c r="K1220" s="467"/>
      <c r="L1220" s="467"/>
      <c r="M1220" s="467"/>
      <c r="N1220" s="98"/>
    </row>
    <row r="1221" spans="1:14" ht="15.75" customHeight="1" x14ac:dyDescent="0.2">
      <c r="A1221" s="99"/>
      <c r="B1221" s="5" t="str">
        <f>IF(C1221&lt;&gt;"",COUNTA($C$7:C1221),"")</f>
        <v/>
      </c>
      <c r="C1221" s="9"/>
      <c r="D1221" s="9"/>
      <c r="E1221" s="467"/>
      <c r="F1221" s="467"/>
      <c r="G1221" s="467"/>
      <c r="H1221" s="467"/>
      <c r="I1221" s="467"/>
      <c r="J1221" s="467"/>
      <c r="K1221" s="467"/>
      <c r="L1221" s="467"/>
      <c r="M1221" s="467"/>
      <c r="N1221" s="98"/>
    </row>
    <row r="1222" spans="1:14" ht="15.75" customHeight="1" x14ac:dyDescent="0.2">
      <c r="A1222" s="99"/>
      <c r="B1222" s="5">
        <f>IF(C1222&lt;&gt;"",COUNTA($C$7:C1222),"")</f>
        <v>811</v>
      </c>
      <c r="C1222" s="6">
        <f>$Y$10</f>
        <v>50</v>
      </c>
      <c r="D1222" s="475">
        <f>$R$46%*(C1222+C1223)+$Z$12</f>
        <v>50</v>
      </c>
      <c r="E1222" s="467"/>
      <c r="F1222" s="467"/>
      <c r="G1222" s="467"/>
      <c r="H1222" s="467"/>
      <c r="I1222" s="467"/>
      <c r="J1222" s="467"/>
      <c r="K1222" s="467"/>
      <c r="L1222" s="467"/>
      <c r="M1222" s="467"/>
      <c r="N1222" s="98"/>
    </row>
    <row r="1223" spans="1:14" ht="15.75" customHeight="1" x14ac:dyDescent="0.2">
      <c r="A1223" s="99"/>
      <c r="B1223" s="5">
        <f>IF(C1223&lt;&gt;"",COUNTA($C$7:C1223),"")</f>
        <v>812</v>
      </c>
      <c r="C1223" s="6">
        <f>$Y$12</f>
        <v>50</v>
      </c>
      <c r="D1223" s="319"/>
      <c r="E1223" s="319"/>
      <c r="F1223" s="467"/>
      <c r="G1223" s="467"/>
      <c r="H1223" s="467"/>
      <c r="I1223" s="467"/>
      <c r="J1223" s="467"/>
      <c r="K1223" s="467"/>
      <c r="L1223" s="467"/>
      <c r="M1223" s="467"/>
      <c r="N1223" s="98"/>
    </row>
    <row r="1224" spans="1:14" ht="15.75" customHeight="1" x14ac:dyDescent="0.2">
      <c r="A1224" s="99"/>
      <c r="B1224" s="5" t="str">
        <f>IF(C1224&lt;&gt;"",COUNTA($C$7:C1224),"")</f>
        <v/>
      </c>
      <c r="C1224" s="9"/>
      <c r="D1224" s="9"/>
      <c r="E1224" s="9"/>
      <c r="F1224" s="467"/>
      <c r="G1224" s="467"/>
      <c r="H1224" s="467"/>
      <c r="I1224" s="467"/>
      <c r="J1224" s="467"/>
      <c r="K1224" s="467"/>
      <c r="L1224" s="467"/>
      <c r="M1224" s="467"/>
      <c r="N1224" s="98"/>
    </row>
    <row r="1225" spans="1:14" ht="15.75" customHeight="1" x14ac:dyDescent="0.2">
      <c r="A1225" s="99"/>
      <c r="B1225" s="5">
        <f>IF(C1225&lt;&gt;"",COUNTA($C$7:C1225),"")</f>
        <v>813</v>
      </c>
      <c r="C1225" s="6">
        <f>$Y$10</f>
        <v>50</v>
      </c>
      <c r="D1225" s="475">
        <f>$R$46%*(C1225+C1226)+$Z$10</f>
        <v>50</v>
      </c>
      <c r="E1225" s="476">
        <f>$R$47%*(D1225+D1228)+$AA$12</f>
        <v>50</v>
      </c>
      <c r="F1225" s="467"/>
      <c r="G1225" s="467"/>
      <c r="H1225" s="467"/>
      <c r="I1225" s="467"/>
      <c r="J1225" s="467"/>
      <c r="K1225" s="467"/>
      <c r="L1225" s="467"/>
      <c r="M1225" s="467"/>
      <c r="N1225" s="98"/>
    </row>
    <row r="1226" spans="1:14" ht="15.75" customHeight="1" x14ac:dyDescent="0.2">
      <c r="A1226" s="99"/>
      <c r="B1226" s="5">
        <f>IF(C1226&lt;&gt;"",COUNTA($C$7:C1226),"")</f>
        <v>814</v>
      </c>
      <c r="C1226" s="6">
        <f>$Y$12</f>
        <v>50</v>
      </c>
      <c r="D1226" s="319"/>
      <c r="E1226" s="467"/>
      <c r="F1226" s="467"/>
      <c r="G1226" s="467"/>
      <c r="H1226" s="467"/>
      <c r="I1226" s="467"/>
      <c r="J1226" s="467"/>
      <c r="K1226" s="467"/>
      <c r="L1226" s="467"/>
      <c r="M1226" s="467"/>
      <c r="N1226" s="98"/>
    </row>
    <row r="1227" spans="1:14" ht="15.75" customHeight="1" x14ac:dyDescent="0.2">
      <c r="A1227" s="99"/>
      <c r="B1227" s="5" t="str">
        <f>IF(C1227&lt;&gt;"",COUNTA($C$7:C1227),"")</f>
        <v/>
      </c>
      <c r="C1227" s="9"/>
      <c r="D1227" s="9"/>
      <c r="E1227" s="467"/>
      <c r="F1227" s="467"/>
      <c r="G1227" s="467"/>
      <c r="H1227" s="467"/>
      <c r="I1227" s="467"/>
      <c r="J1227" s="467"/>
      <c r="K1227" s="467"/>
      <c r="L1227" s="467"/>
      <c r="M1227" s="467"/>
      <c r="N1227" s="98"/>
    </row>
    <row r="1228" spans="1:14" ht="15.75" customHeight="1" x14ac:dyDescent="0.2">
      <c r="A1228" s="99"/>
      <c r="B1228" s="5">
        <f>IF(C1228&lt;&gt;"",COUNTA($C$7:C1228),"")</f>
        <v>815</v>
      </c>
      <c r="C1228" s="6">
        <f>$Y$10</f>
        <v>50</v>
      </c>
      <c r="D1228" s="475">
        <f>$R$46%*(C1228+C1229)+$Z$12</f>
        <v>50</v>
      </c>
      <c r="E1228" s="467"/>
      <c r="F1228" s="467"/>
      <c r="G1228" s="467"/>
      <c r="H1228" s="467"/>
      <c r="I1228" s="467"/>
      <c r="J1228" s="467"/>
      <c r="K1228" s="467"/>
      <c r="L1228" s="467"/>
      <c r="M1228" s="467"/>
      <c r="N1228" s="98"/>
    </row>
    <row r="1229" spans="1:14" ht="15.75" customHeight="1" x14ac:dyDescent="0.2">
      <c r="A1229" s="99"/>
      <c r="B1229" s="5">
        <f>IF(C1229&lt;&gt;"",COUNTA($C$7:C1229),"")</f>
        <v>816</v>
      </c>
      <c r="C1229" s="6">
        <f>$Y$12</f>
        <v>50</v>
      </c>
      <c r="D1229" s="319"/>
      <c r="E1229" s="319"/>
      <c r="F1229" s="319"/>
      <c r="G1229" s="319"/>
      <c r="H1229" s="467"/>
      <c r="I1229" s="467"/>
      <c r="J1229" s="467"/>
      <c r="K1229" s="467"/>
      <c r="L1229" s="467"/>
      <c r="M1229" s="467"/>
      <c r="N1229" s="98"/>
    </row>
    <row r="1230" spans="1:14" ht="15.75" customHeight="1" x14ac:dyDescent="0.2">
      <c r="A1230" s="99"/>
      <c r="B1230" s="5" t="str">
        <f>IF(C1230&lt;&gt;"",COUNTA($C$7:C1230),"")</f>
        <v/>
      </c>
      <c r="C1230" s="9"/>
      <c r="D1230" s="9"/>
      <c r="E1230" s="9"/>
      <c r="F1230" s="9"/>
      <c r="G1230" s="9"/>
      <c r="H1230" s="467"/>
      <c r="I1230" s="467"/>
      <c r="J1230" s="467"/>
      <c r="K1230" s="467"/>
      <c r="L1230" s="467"/>
      <c r="M1230" s="467"/>
      <c r="N1230" s="98"/>
    </row>
    <row r="1231" spans="1:14" ht="15.75" customHeight="1" x14ac:dyDescent="0.2">
      <c r="A1231" s="99"/>
      <c r="B1231" s="5">
        <f>IF(C1231&lt;&gt;"",COUNTA($C$7:C1231),"")</f>
        <v>817</v>
      </c>
      <c r="C1231" s="6">
        <f>$Y$10</f>
        <v>50</v>
      </c>
      <c r="D1231" s="475">
        <f>$R$46%*(C1231+C1232)+$Z$10</f>
        <v>50</v>
      </c>
      <c r="E1231" s="476">
        <f>$R$47%*(D1231+D1234)+$AA$10</f>
        <v>50</v>
      </c>
      <c r="F1231" s="477">
        <f>$R$48%*(E1231+E1237)+$AB$10</f>
        <v>50</v>
      </c>
      <c r="G1231" s="513">
        <f>$R$49%*(F1231+F1243)+$AC$12</f>
        <v>50</v>
      </c>
      <c r="H1231" s="467"/>
      <c r="I1231" s="467"/>
      <c r="J1231" s="467"/>
      <c r="K1231" s="467"/>
      <c r="L1231" s="467"/>
      <c r="M1231" s="467"/>
      <c r="N1231" s="98"/>
    </row>
    <row r="1232" spans="1:14" ht="15.75" customHeight="1" x14ac:dyDescent="0.2">
      <c r="A1232" s="99"/>
      <c r="B1232" s="5">
        <f>IF(C1232&lt;&gt;"",COUNTA($C$7:C1232),"")</f>
        <v>818</v>
      </c>
      <c r="C1232" s="6">
        <f>$Y$12</f>
        <v>50</v>
      </c>
      <c r="D1232" s="319"/>
      <c r="E1232" s="467"/>
      <c r="F1232" s="467"/>
      <c r="G1232" s="467"/>
      <c r="H1232" s="467"/>
      <c r="I1232" s="467"/>
      <c r="J1232" s="467"/>
      <c r="K1232" s="467"/>
      <c r="L1232" s="467"/>
      <c r="M1232" s="467"/>
      <c r="N1232" s="98"/>
    </row>
    <row r="1233" spans="1:14" ht="15.75" customHeight="1" x14ac:dyDescent="0.2">
      <c r="A1233" s="99"/>
      <c r="B1233" s="5" t="str">
        <f>IF(C1233&lt;&gt;"",COUNTA($C$7:C1233),"")</f>
        <v/>
      </c>
      <c r="C1233" s="9"/>
      <c r="D1233" s="9"/>
      <c r="E1233" s="467"/>
      <c r="F1233" s="467"/>
      <c r="G1233" s="467"/>
      <c r="H1233" s="467"/>
      <c r="I1233" s="467"/>
      <c r="J1233" s="467"/>
      <c r="K1233" s="467"/>
      <c r="L1233" s="467"/>
      <c r="M1233" s="467"/>
      <c r="N1233" s="98"/>
    </row>
    <row r="1234" spans="1:14" ht="15.75" customHeight="1" x14ac:dyDescent="0.2">
      <c r="A1234" s="99"/>
      <c r="B1234" s="5">
        <f>IF(C1234&lt;&gt;"",COUNTA($C$7:C1234),"")</f>
        <v>819</v>
      </c>
      <c r="C1234" s="6">
        <f>$Y$10</f>
        <v>50</v>
      </c>
      <c r="D1234" s="475">
        <f>$R$46%*(C1234+C1235)+$Z$12</f>
        <v>50</v>
      </c>
      <c r="E1234" s="467"/>
      <c r="F1234" s="467"/>
      <c r="G1234" s="467"/>
      <c r="H1234" s="467"/>
      <c r="I1234" s="467"/>
      <c r="J1234" s="467"/>
      <c r="K1234" s="467"/>
      <c r="L1234" s="467"/>
      <c r="M1234" s="467"/>
      <c r="N1234" s="98"/>
    </row>
    <row r="1235" spans="1:14" ht="15.75" customHeight="1" x14ac:dyDescent="0.2">
      <c r="A1235" s="99"/>
      <c r="B1235" s="5">
        <f>IF(C1235&lt;&gt;"",COUNTA($C$7:C1235),"")</f>
        <v>820</v>
      </c>
      <c r="C1235" s="6">
        <f>$Y$12</f>
        <v>50</v>
      </c>
      <c r="D1235" s="319"/>
      <c r="E1235" s="319"/>
      <c r="F1235" s="467"/>
      <c r="G1235" s="467"/>
      <c r="H1235" s="467"/>
      <c r="I1235" s="467"/>
      <c r="J1235" s="467"/>
      <c r="K1235" s="467"/>
      <c r="L1235" s="467"/>
      <c r="M1235" s="467"/>
      <c r="N1235" s="98"/>
    </row>
    <row r="1236" spans="1:14" ht="15.75" customHeight="1" x14ac:dyDescent="0.2">
      <c r="A1236" s="99"/>
      <c r="B1236" s="5" t="str">
        <f>IF(C1236&lt;&gt;"",COUNTA($C$7:C1236),"")</f>
        <v/>
      </c>
      <c r="C1236" s="9"/>
      <c r="D1236" s="9"/>
      <c r="E1236" s="9"/>
      <c r="F1236" s="467"/>
      <c r="G1236" s="467"/>
      <c r="H1236" s="467"/>
      <c r="I1236" s="467"/>
      <c r="J1236" s="467"/>
      <c r="K1236" s="467"/>
      <c r="L1236" s="467"/>
      <c r="M1236" s="467"/>
      <c r="N1236" s="98"/>
    </row>
    <row r="1237" spans="1:14" ht="15.75" customHeight="1" x14ac:dyDescent="0.2">
      <c r="A1237" s="99"/>
      <c r="B1237" s="5">
        <f>IF(C1237&lt;&gt;"",COUNTA($C$7:C1237),"")</f>
        <v>821</v>
      </c>
      <c r="C1237" s="6">
        <f>$Y$10</f>
        <v>50</v>
      </c>
      <c r="D1237" s="475">
        <f>$R$46%*(C1237+C1238)+$Z$10</f>
        <v>50</v>
      </c>
      <c r="E1237" s="476">
        <f>$R$47%*(D1237+D1240)+$AA$12</f>
        <v>50</v>
      </c>
      <c r="F1237" s="467"/>
      <c r="G1237" s="467"/>
      <c r="H1237" s="467"/>
      <c r="I1237" s="467"/>
      <c r="J1237" s="467"/>
      <c r="K1237" s="467"/>
      <c r="L1237" s="467"/>
      <c r="M1237" s="467"/>
      <c r="N1237" s="98"/>
    </row>
    <row r="1238" spans="1:14" ht="15.75" customHeight="1" x14ac:dyDescent="0.2">
      <c r="A1238" s="99"/>
      <c r="B1238" s="5">
        <f>IF(C1238&lt;&gt;"",COUNTA($C$7:C1238),"")</f>
        <v>822</v>
      </c>
      <c r="C1238" s="6">
        <f>$Y$12</f>
        <v>50</v>
      </c>
      <c r="D1238" s="319"/>
      <c r="E1238" s="467"/>
      <c r="F1238" s="467"/>
      <c r="G1238" s="467"/>
      <c r="H1238" s="467"/>
      <c r="I1238" s="467"/>
      <c r="J1238" s="467"/>
      <c r="K1238" s="467"/>
      <c r="L1238" s="467"/>
      <c r="M1238" s="467"/>
      <c r="N1238" s="98"/>
    </row>
    <row r="1239" spans="1:14" ht="15.75" customHeight="1" x14ac:dyDescent="0.2">
      <c r="A1239" s="99"/>
      <c r="B1239" s="5" t="str">
        <f>IF(C1239&lt;&gt;"",COUNTA($C$7:C1239),"")</f>
        <v/>
      </c>
      <c r="C1239" s="9"/>
      <c r="D1239" s="9"/>
      <c r="E1239" s="467"/>
      <c r="F1239" s="467"/>
      <c r="G1239" s="467"/>
      <c r="H1239" s="467"/>
      <c r="I1239" s="467"/>
      <c r="J1239" s="467"/>
      <c r="K1239" s="467"/>
      <c r="L1239" s="467"/>
      <c r="M1239" s="467"/>
      <c r="N1239" s="98"/>
    </row>
    <row r="1240" spans="1:14" ht="15.75" customHeight="1" x14ac:dyDescent="0.2">
      <c r="A1240" s="99"/>
      <c r="B1240" s="5">
        <f>IF(C1240&lt;&gt;"",COUNTA($C$7:C1240),"")</f>
        <v>823</v>
      </c>
      <c r="C1240" s="6">
        <f>$Y$10</f>
        <v>50</v>
      </c>
      <c r="D1240" s="475">
        <f>$R$46%*(C1240+C1241)+$Z$12</f>
        <v>50</v>
      </c>
      <c r="E1240" s="467"/>
      <c r="F1240" s="467"/>
      <c r="G1240" s="467"/>
      <c r="H1240" s="467"/>
      <c r="I1240" s="467"/>
      <c r="J1240" s="467"/>
      <c r="K1240" s="467"/>
      <c r="L1240" s="467"/>
      <c r="M1240" s="467"/>
      <c r="N1240" s="98"/>
    </row>
    <row r="1241" spans="1:14" ht="15.75" customHeight="1" x14ac:dyDescent="0.2">
      <c r="A1241" s="99"/>
      <c r="B1241" s="5">
        <f>IF(C1241&lt;&gt;"",COUNTA($C$7:C1241),"")</f>
        <v>824</v>
      </c>
      <c r="C1241" s="6">
        <f>$Y$12</f>
        <v>50</v>
      </c>
      <c r="D1241" s="319"/>
      <c r="E1241" s="319"/>
      <c r="F1241" s="319"/>
      <c r="G1241" s="467"/>
      <c r="H1241" s="467"/>
      <c r="I1241" s="467"/>
      <c r="J1241" s="467"/>
      <c r="K1241" s="467"/>
      <c r="L1241" s="467"/>
      <c r="M1241" s="467"/>
      <c r="N1241" s="98"/>
    </row>
    <row r="1242" spans="1:14" ht="15.75" customHeight="1" x14ac:dyDescent="0.2">
      <c r="A1242" s="99"/>
      <c r="B1242" s="5" t="str">
        <f>IF(C1242&lt;&gt;"",COUNTA($C$7:C1242),"")</f>
        <v/>
      </c>
      <c r="C1242" s="9"/>
      <c r="D1242" s="9"/>
      <c r="E1242" s="9"/>
      <c r="F1242" s="9"/>
      <c r="G1242" s="467"/>
      <c r="H1242" s="467"/>
      <c r="I1242" s="467"/>
      <c r="J1242" s="467"/>
      <c r="K1242" s="467"/>
      <c r="L1242" s="467"/>
      <c r="M1242" s="467"/>
      <c r="N1242" s="98"/>
    </row>
    <row r="1243" spans="1:14" ht="15.75" customHeight="1" x14ac:dyDescent="0.2">
      <c r="A1243" s="99"/>
      <c r="B1243" s="5">
        <f>IF(C1243&lt;&gt;"",COUNTA($C$7:C1243),"")</f>
        <v>825</v>
      </c>
      <c r="C1243" s="6">
        <f>$Y$10</f>
        <v>50</v>
      </c>
      <c r="D1243" s="475">
        <f>$R$46%*(C1243+C1244)+$Z$10</f>
        <v>50</v>
      </c>
      <c r="E1243" s="476">
        <f>$R$47%*(D1243+D1246)+$AA$10</f>
        <v>50</v>
      </c>
      <c r="F1243" s="477">
        <f>$R$48%*(E1243+E1249)+$AB$12</f>
        <v>50</v>
      </c>
      <c r="G1243" s="467"/>
      <c r="H1243" s="467"/>
      <c r="I1243" s="467"/>
      <c r="J1243" s="467"/>
      <c r="K1243" s="467"/>
      <c r="L1243" s="467"/>
      <c r="M1243" s="467"/>
      <c r="N1243" s="98"/>
    </row>
    <row r="1244" spans="1:14" ht="15.75" customHeight="1" x14ac:dyDescent="0.2">
      <c r="A1244" s="99"/>
      <c r="B1244" s="5">
        <f>IF(C1244&lt;&gt;"",COUNTA($C$7:C1244),"")</f>
        <v>826</v>
      </c>
      <c r="C1244" s="6">
        <f>$Y$12</f>
        <v>50</v>
      </c>
      <c r="D1244" s="319"/>
      <c r="E1244" s="467"/>
      <c r="F1244" s="467"/>
      <c r="G1244" s="467"/>
      <c r="H1244" s="467"/>
      <c r="I1244" s="467"/>
      <c r="J1244" s="467"/>
      <c r="K1244" s="467"/>
      <c r="L1244" s="467"/>
      <c r="M1244" s="467"/>
      <c r="N1244" s="98"/>
    </row>
    <row r="1245" spans="1:14" ht="15.75" customHeight="1" x14ac:dyDescent="0.2">
      <c r="A1245" s="99"/>
      <c r="B1245" s="5" t="str">
        <f>IF(C1245&lt;&gt;"",COUNTA($C$7:C1245),"")</f>
        <v/>
      </c>
      <c r="C1245" s="9"/>
      <c r="D1245" s="9"/>
      <c r="E1245" s="467"/>
      <c r="F1245" s="467"/>
      <c r="G1245" s="467"/>
      <c r="H1245" s="467"/>
      <c r="I1245" s="467"/>
      <c r="J1245" s="467"/>
      <c r="K1245" s="467"/>
      <c r="L1245" s="467"/>
      <c r="M1245" s="467"/>
      <c r="N1245" s="98"/>
    </row>
    <row r="1246" spans="1:14" ht="15.75" customHeight="1" x14ac:dyDescent="0.2">
      <c r="A1246" s="99"/>
      <c r="B1246" s="5">
        <f>IF(C1246&lt;&gt;"",COUNTA($C$7:C1246),"")</f>
        <v>827</v>
      </c>
      <c r="C1246" s="6">
        <f>$Y$10</f>
        <v>50</v>
      </c>
      <c r="D1246" s="475">
        <f>$R$46%*(C1246+C1247)+$Z$12</f>
        <v>50</v>
      </c>
      <c r="E1246" s="467"/>
      <c r="F1246" s="467"/>
      <c r="G1246" s="467"/>
      <c r="H1246" s="467"/>
      <c r="I1246" s="467"/>
      <c r="J1246" s="467"/>
      <c r="K1246" s="467"/>
      <c r="L1246" s="467"/>
      <c r="M1246" s="467"/>
      <c r="N1246" s="98"/>
    </row>
    <row r="1247" spans="1:14" ht="15.75" customHeight="1" x14ac:dyDescent="0.2">
      <c r="A1247" s="99"/>
      <c r="B1247" s="5">
        <f>IF(C1247&lt;&gt;"",COUNTA($C$7:C1247),"")</f>
        <v>828</v>
      </c>
      <c r="C1247" s="6">
        <f>$Y$12</f>
        <v>50</v>
      </c>
      <c r="D1247" s="319"/>
      <c r="E1247" s="319"/>
      <c r="F1247" s="467"/>
      <c r="G1247" s="467"/>
      <c r="H1247" s="467"/>
      <c r="I1247" s="467"/>
      <c r="J1247" s="467"/>
      <c r="K1247" s="467"/>
      <c r="L1247" s="467"/>
      <c r="M1247" s="467"/>
      <c r="N1247" s="98"/>
    </row>
    <row r="1248" spans="1:14" ht="15.75" customHeight="1" x14ac:dyDescent="0.2">
      <c r="A1248" s="99"/>
      <c r="B1248" s="5" t="str">
        <f>IF(C1248&lt;&gt;"",COUNTA($C$7:C1248),"")</f>
        <v/>
      </c>
      <c r="C1248" s="9"/>
      <c r="D1248" s="9"/>
      <c r="E1248" s="9"/>
      <c r="F1248" s="467"/>
      <c r="G1248" s="467"/>
      <c r="H1248" s="467"/>
      <c r="I1248" s="467"/>
      <c r="J1248" s="467"/>
      <c r="K1248" s="467"/>
      <c r="L1248" s="467"/>
      <c r="M1248" s="467"/>
      <c r="N1248" s="98"/>
    </row>
    <row r="1249" spans="1:14" ht="15.75" customHeight="1" x14ac:dyDescent="0.2">
      <c r="A1249" s="99"/>
      <c r="B1249" s="5">
        <f>IF(C1249&lt;&gt;"",COUNTA($C$7:C1249),"")</f>
        <v>829</v>
      </c>
      <c r="C1249" s="6">
        <f>$Y$10</f>
        <v>50</v>
      </c>
      <c r="D1249" s="475">
        <f>$R$46%*(C1249+C1250)+$Z$10</f>
        <v>50</v>
      </c>
      <c r="E1249" s="476">
        <f>$R$47%*(D1249+D1252)+$AA$12</f>
        <v>50</v>
      </c>
      <c r="F1249" s="467"/>
      <c r="G1249" s="467"/>
      <c r="H1249" s="467"/>
      <c r="I1249" s="467"/>
      <c r="J1249" s="467"/>
      <c r="K1249" s="467"/>
      <c r="L1249" s="467"/>
      <c r="M1249" s="467"/>
      <c r="N1249" s="98"/>
    </row>
    <row r="1250" spans="1:14" ht="15.75" customHeight="1" x14ac:dyDescent="0.2">
      <c r="A1250" s="99"/>
      <c r="B1250" s="5">
        <f>IF(C1250&lt;&gt;"",COUNTA($C$7:C1250),"")</f>
        <v>830</v>
      </c>
      <c r="C1250" s="6">
        <f>$Y$12</f>
        <v>50</v>
      </c>
      <c r="D1250" s="319"/>
      <c r="E1250" s="467"/>
      <c r="F1250" s="467"/>
      <c r="G1250" s="467"/>
      <c r="H1250" s="467"/>
      <c r="I1250" s="467"/>
      <c r="J1250" s="467"/>
      <c r="K1250" s="467"/>
      <c r="L1250" s="467"/>
      <c r="M1250" s="467"/>
      <c r="N1250" s="98"/>
    </row>
    <row r="1251" spans="1:14" ht="15.75" customHeight="1" x14ac:dyDescent="0.2">
      <c r="A1251" s="99"/>
      <c r="B1251" s="5" t="str">
        <f>IF(C1251&lt;&gt;"",COUNTA($C$7:C1251),"")</f>
        <v/>
      </c>
      <c r="C1251" s="9"/>
      <c r="D1251" s="9"/>
      <c r="E1251" s="467"/>
      <c r="F1251" s="467"/>
      <c r="G1251" s="467"/>
      <c r="H1251" s="467"/>
      <c r="I1251" s="467"/>
      <c r="J1251" s="467"/>
      <c r="K1251" s="467"/>
      <c r="L1251" s="467"/>
      <c r="M1251" s="467"/>
      <c r="N1251" s="98"/>
    </row>
    <row r="1252" spans="1:14" ht="15.75" customHeight="1" x14ac:dyDescent="0.2">
      <c r="A1252" s="99"/>
      <c r="B1252" s="5">
        <f>IF(C1252&lt;&gt;"",COUNTA($C$7:C1252),"")</f>
        <v>831</v>
      </c>
      <c r="C1252" s="6">
        <f>$Y$10</f>
        <v>50</v>
      </c>
      <c r="D1252" s="475">
        <f>$R$46%*(C1252+C1253)+$Z$12</f>
        <v>50</v>
      </c>
      <c r="E1252" s="467"/>
      <c r="F1252" s="467"/>
      <c r="G1252" s="467"/>
      <c r="H1252" s="467"/>
      <c r="I1252" s="467"/>
      <c r="J1252" s="467"/>
      <c r="K1252" s="467"/>
      <c r="L1252" s="467"/>
      <c r="M1252" s="467"/>
      <c r="N1252" s="98"/>
    </row>
    <row r="1253" spans="1:14" ht="15.75" customHeight="1" x14ac:dyDescent="0.2">
      <c r="A1253" s="99"/>
      <c r="B1253" s="5">
        <f>IF(C1253&lt;&gt;"",COUNTA($C$7:C1253),"")</f>
        <v>832</v>
      </c>
      <c r="C1253" s="6">
        <f>$Y$12</f>
        <v>50</v>
      </c>
      <c r="D1253" s="319"/>
      <c r="E1253" s="319"/>
      <c r="F1253" s="319"/>
      <c r="G1253" s="319"/>
      <c r="H1253" s="319"/>
      <c r="I1253" s="319"/>
      <c r="J1253" s="467"/>
      <c r="K1253" s="467"/>
      <c r="L1253" s="467"/>
      <c r="M1253" s="467"/>
      <c r="N1253" s="98"/>
    </row>
    <row r="1254" spans="1:14" ht="15.75" customHeight="1" x14ac:dyDescent="0.2">
      <c r="A1254" s="99"/>
      <c r="B1254" s="5" t="str">
        <f>IF(C1254&lt;&gt;"",COUNTA($C$7:C1254),"")</f>
        <v/>
      </c>
      <c r="C1254" s="9"/>
      <c r="D1254" s="9"/>
      <c r="E1254" s="9"/>
      <c r="F1254" s="9"/>
      <c r="G1254" s="9"/>
      <c r="H1254" s="9"/>
      <c r="I1254" s="9"/>
      <c r="J1254" s="467"/>
      <c r="K1254" s="467"/>
      <c r="L1254" s="467"/>
      <c r="M1254" s="467"/>
      <c r="N1254" s="98"/>
    </row>
    <row r="1255" spans="1:14" ht="15.75" customHeight="1" x14ac:dyDescent="0.2">
      <c r="A1255" s="99"/>
      <c r="B1255" s="5">
        <f>IF(C1255&lt;&gt;"",COUNTA($C$7:C1255),"")</f>
        <v>833</v>
      </c>
      <c r="C1255" s="6">
        <f>$Y$10</f>
        <v>50</v>
      </c>
      <c r="D1255" s="475">
        <f>$R$46%*(C1255+C1256)+$Z$10</f>
        <v>50</v>
      </c>
      <c r="E1255" s="476">
        <f>$R$47%*(D1255+D1258)+$AA$10</f>
        <v>50</v>
      </c>
      <c r="F1255" s="477">
        <f>$R$48%*(E1255+E1261)+$AB$10</f>
        <v>50</v>
      </c>
      <c r="G1255" s="513">
        <f>$R$49%*(F1255+F1267)+$AC$10</f>
        <v>50</v>
      </c>
      <c r="H1255" s="514">
        <f>$R$50%*(G1255+G1279)+$AD$10</f>
        <v>50</v>
      </c>
      <c r="I1255" s="515">
        <f>$R$51%*(H1255+H1303)+$AE$12</f>
        <v>50</v>
      </c>
      <c r="J1255" s="467"/>
      <c r="K1255" s="467"/>
      <c r="L1255" s="467"/>
      <c r="M1255" s="467"/>
      <c r="N1255" s="98"/>
    </row>
    <row r="1256" spans="1:14" ht="15.75" customHeight="1" x14ac:dyDescent="0.2">
      <c r="A1256" s="99"/>
      <c r="B1256" s="5">
        <f>IF(C1256&lt;&gt;"",COUNTA($C$7:C1256),"")</f>
        <v>834</v>
      </c>
      <c r="C1256" s="6">
        <f>$Y$12</f>
        <v>50</v>
      </c>
      <c r="D1256" s="319"/>
      <c r="E1256" s="467"/>
      <c r="F1256" s="467"/>
      <c r="G1256" s="467"/>
      <c r="H1256" s="467"/>
      <c r="I1256" s="467"/>
      <c r="J1256" s="467"/>
      <c r="K1256" s="467"/>
      <c r="L1256" s="467"/>
      <c r="M1256" s="467"/>
      <c r="N1256" s="98"/>
    </row>
    <row r="1257" spans="1:14" ht="15.75" customHeight="1" x14ac:dyDescent="0.2">
      <c r="A1257" s="99"/>
      <c r="B1257" s="5" t="str">
        <f>IF(C1257&lt;&gt;"",COUNTA($C$7:C1257),"")</f>
        <v/>
      </c>
      <c r="C1257" s="9"/>
      <c r="D1257" s="9"/>
      <c r="E1257" s="467"/>
      <c r="F1257" s="467"/>
      <c r="G1257" s="467"/>
      <c r="H1257" s="467"/>
      <c r="I1257" s="467"/>
      <c r="J1257" s="467"/>
      <c r="K1257" s="467"/>
      <c r="L1257" s="467"/>
      <c r="M1257" s="467"/>
      <c r="N1257" s="98"/>
    </row>
    <row r="1258" spans="1:14" ht="15.75" customHeight="1" x14ac:dyDescent="0.2">
      <c r="A1258" s="99"/>
      <c r="B1258" s="5">
        <f>IF(C1258&lt;&gt;"",COUNTA($C$7:C1258),"")</f>
        <v>835</v>
      </c>
      <c r="C1258" s="6">
        <f>$Y$10</f>
        <v>50</v>
      </c>
      <c r="D1258" s="475">
        <f>$R$46%*(C1258+C1259)+$Z$12</f>
        <v>50</v>
      </c>
      <c r="E1258" s="467"/>
      <c r="F1258" s="467"/>
      <c r="G1258" s="467"/>
      <c r="H1258" s="467"/>
      <c r="I1258" s="467"/>
      <c r="J1258" s="467"/>
      <c r="K1258" s="467"/>
      <c r="L1258" s="467"/>
      <c r="M1258" s="467"/>
      <c r="N1258" s="98"/>
    </row>
    <row r="1259" spans="1:14" ht="15.75" customHeight="1" x14ac:dyDescent="0.2">
      <c r="A1259" s="99"/>
      <c r="B1259" s="5">
        <f>IF(C1259&lt;&gt;"",COUNTA($C$7:C1259),"")</f>
        <v>836</v>
      </c>
      <c r="C1259" s="6">
        <f>$Y$12</f>
        <v>50</v>
      </c>
      <c r="D1259" s="319"/>
      <c r="E1259" s="319"/>
      <c r="F1259" s="467"/>
      <c r="G1259" s="467"/>
      <c r="H1259" s="467"/>
      <c r="I1259" s="467"/>
      <c r="J1259" s="467"/>
      <c r="K1259" s="467"/>
      <c r="L1259" s="467"/>
      <c r="M1259" s="467"/>
      <c r="N1259" s="98"/>
    </row>
    <row r="1260" spans="1:14" ht="15.75" customHeight="1" x14ac:dyDescent="0.2">
      <c r="A1260" s="99"/>
      <c r="B1260" s="5" t="str">
        <f>IF(C1260&lt;&gt;"",COUNTA($C$7:C1260),"")</f>
        <v/>
      </c>
      <c r="C1260" s="9"/>
      <c r="D1260" s="9"/>
      <c r="E1260" s="9"/>
      <c r="F1260" s="467"/>
      <c r="G1260" s="467"/>
      <c r="H1260" s="467"/>
      <c r="I1260" s="467"/>
      <c r="J1260" s="467"/>
      <c r="K1260" s="467"/>
      <c r="L1260" s="467"/>
      <c r="M1260" s="467"/>
      <c r="N1260" s="98"/>
    </row>
    <row r="1261" spans="1:14" ht="15.75" customHeight="1" x14ac:dyDescent="0.2">
      <c r="A1261" s="99"/>
      <c r="B1261" s="5">
        <f>IF(C1261&lt;&gt;"",COUNTA($C$7:C1261),"")</f>
        <v>837</v>
      </c>
      <c r="C1261" s="6">
        <f>$Y$10</f>
        <v>50</v>
      </c>
      <c r="D1261" s="475">
        <f>$R$46%*(C1261+C1262)+$Z$10</f>
        <v>50</v>
      </c>
      <c r="E1261" s="476">
        <f>$R$47%*(D1261+D1264)+$AA$12</f>
        <v>50</v>
      </c>
      <c r="F1261" s="467"/>
      <c r="G1261" s="467"/>
      <c r="H1261" s="467"/>
      <c r="I1261" s="467"/>
      <c r="J1261" s="467"/>
      <c r="K1261" s="467"/>
      <c r="L1261" s="467"/>
      <c r="M1261" s="467"/>
      <c r="N1261" s="98"/>
    </row>
    <row r="1262" spans="1:14" ht="15.75" customHeight="1" x14ac:dyDescent="0.2">
      <c r="A1262" s="99"/>
      <c r="B1262" s="5">
        <f>IF(C1262&lt;&gt;"",COUNTA($C$7:C1262),"")</f>
        <v>838</v>
      </c>
      <c r="C1262" s="6">
        <f>$Y$12</f>
        <v>50</v>
      </c>
      <c r="D1262" s="319"/>
      <c r="E1262" s="467"/>
      <c r="F1262" s="467"/>
      <c r="G1262" s="467"/>
      <c r="H1262" s="467"/>
      <c r="I1262" s="467"/>
      <c r="J1262" s="467"/>
      <c r="K1262" s="467"/>
      <c r="L1262" s="467"/>
      <c r="M1262" s="467"/>
      <c r="N1262" s="98"/>
    </row>
    <row r="1263" spans="1:14" ht="15.75" customHeight="1" x14ac:dyDescent="0.2">
      <c r="A1263" s="99"/>
      <c r="B1263" s="5" t="str">
        <f>IF(C1263&lt;&gt;"",COUNTA($C$7:C1263),"")</f>
        <v/>
      </c>
      <c r="C1263" s="9"/>
      <c r="D1263" s="9"/>
      <c r="E1263" s="467"/>
      <c r="F1263" s="467"/>
      <c r="G1263" s="467"/>
      <c r="H1263" s="467"/>
      <c r="I1263" s="467"/>
      <c r="J1263" s="467"/>
      <c r="K1263" s="467"/>
      <c r="L1263" s="467"/>
      <c r="M1263" s="467"/>
      <c r="N1263" s="98"/>
    </row>
    <row r="1264" spans="1:14" ht="15.75" customHeight="1" x14ac:dyDescent="0.2">
      <c r="A1264" s="99"/>
      <c r="B1264" s="5">
        <f>IF(C1264&lt;&gt;"",COUNTA($C$7:C1264),"")</f>
        <v>839</v>
      </c>
      <c r="C1264" s="6">
        <f>$Y$10</f>
        <v>50</v>
      </c>
      <c r="D1264" s="475">
        <f>$R$46%*(C1264+C1265)+$Z$12</f>
        <v>50</v>
      </c>
      <c r="E1264" s="467"/>
      <c r="F1264" s="467"/>
      <c r="G1264" s="467"/>
      <c r="H1264" s="467"/>
      <c r="I1264" s="467"/>
      <c r="J1264" s="467"/>
      <c r="K1264" s="467"/>
      <c r="L1264" s="467"/>
      <c r="M1264" s="467"/>
      <c r="N1264" s="98"/>
    </row>
    <row r="1265" spans="1:14" ht="15.75" customHeight="1" x14ac:dyDescent="0.2">
      <c r="A1265" s="99"/>
      <c r="B1265" s="5">
        <f>IF(C1265&lt;&gt;"",COUNTA($C$7:C1265),"")</f>
        <v>840</v>
      </c>
      <c r="C1265" s="6">
        <f>$Y$12</f>
        <v>50</v>
      </c>
      <c r="D1265" s="319"/>
      <c r="E1265" s="319"/>
      <c r="F1265" s="319"/>
      <c r="G1265" s="467"/>
      <c r="H1265" s="467"/>
      <c r="I1265" s="467"/>
      <c r="J1265" s="467"/>
      <c r="K1265" s="467"/>
      <c r="L1265" s="467"/>
      <c r="M1265" s="467"/>
      <c r="N1265" s="98"/>
    </row>
    <row r="1266" spans="1:14" ht="15.75" customHeight="1" x14ac:dyDescent="0.2">
      <c r="A1266" s="99"/>
      <c r="B1266" s="5" t="str">
        <f>IF(C1266&lt;&gt;"",COUNTA($C$7:C1266),"")</f>
        <v/>
      </c>
      <c r="C1266" s="9"/>
      <c r="D1266" s="9"/>
      <c r="E1266" s="9"/>
      <c r="F1266" s="9"/>
      <c r="G1266" s="467"/>
      <c r="H1266" s="467"/>
      <c r="I1266" s="467"/>
      <c r="J1266" s="467"/>
      <c r="K1266" s="467"/>
      <c r="L1266" s="467"/>
      <c r="M1266" s="467"/>
      <c r="N1266" s="98"/>
    </row>
    <row r="1267" spans="1:14" ht="15.75" customHeight="1" x14ac:dyDescent="0.2">
      <c r="A1267" s="99"/>
      <c r="B1267" s="5">
        <f>IF(C1267&lt;&gt;"",COUNTA($C$7:C1267),"")</f>
        <v>841</v>
      </c>
      <c r="C1267" s="6">
        <f>$Y$10</f>
        <v>50</v>
      </c>
      <c r="D1267" s="475">
        <f>$R$46%*(C1267+C1268)+$Z$10</f>
        <v>50</v>
      </c>
      <c r="E1267" s="476">
        <f>$R$47%*(D1267+D1270)+$AA$10</f>
        <v>50</v>
      </c>
      <c r="F1267" s="477">
        <f>$R$48%*(E1267+E1273)+$AB$12</f>
        <v>50</v>
      </c>
      <c r="G1267" s="467"/>
      <c r="H1267" s="467"/>
      <c r="I1267" s="467"/>
      <c r="J1267" s="467"/>
      <c r="K1267" s="467"/>
      <c r="L1267" s="467"/>
      <c r="M1267" s="467"/>
      <c r="N1267" s="98"/>
    </row>
    <row r="1268" spans="1:14" ht="15.75" customHeight="1" x14ac:dyDescent="0.2">
      <c r="A1268" s="99"/>
      <c r="B1268" s="5">
        <f>IF(C1268&lt;&gt;"",COUNTA($C$7:C1268),"")</f>
        <v>842</v>
      </c>
      <c r="C1268" s="6">
        <f>$Y$12</f>
        <v>50</v>
      </c>
      <c r="D1268" s="319"/>
      <c r="E1268" s="467"/>
      <c r="F1268" s="467"/>
      <c r="G1268" s="467"/>
      <c r="H1268" s="467"/>
      <c r="I1268" s="467"/>
      <c r="J1268" s="467"/>
      <c r="K1268" s="467"/>
      <c r="L1268" s="467"/>
      <c r="M1268" s="467"/>
      <c r="N1268" s="98"/>
    </row>
    <row r="1269" spans="1:14" ht="15.75" customHeight="1" x14ac:dyDescent="0.2">
      <c r="A1269" s="99"/>
      <c r="B1269" s="5" t="str">
        <f>IF(C1269&lt;&gt;"",COUNTA($C$7:C1269),"")</f>
        <v/>
      </c>
      <c r="C1269" s="9"/>
      <c r="D1269" s="9"/>
      <c r="E1269" s="467"/>
      <c r="F1269" s="467"/>
      <c r="G1269" s="467"/>
      <c r="H1269" s="467"/>
      <c r="I1269" s="467"/>
      <c r="J1269" s="467"/>
      <c r="K1269" s="467"/>
      <c r="L1269" s="467"/>
      <c r="M1269" s="467"/>
      <c r="N1269" s="98"/>
    </row>
    <row r="1270" spans="1:14" ht="15.75" customHeight="1" x14ac:dyDescent="0.2">
      <c r="A1270" s="99"/>
      <c r="B1270" s="5">
        <f>IF(C1270&lt;&gt;"",COUNTA($C$7:C1270),"")</f>
        <v>843</v>
      </c>
      <c r="C1270" s="6">
        <f>$Y$10</f>
        <v>50</v>
      </c>
      <c r="D1270" s="475">
        <f>$R$46%*(C1270+C1271)+$Z$12</f>
        <v>50</v>
      </c>
      <c r="E1270" s="467"/>
      <c r="F1270" s="467"/>
      <c r="G1270" s="467"/>
      <c r="H1270" s="467"/>
      <c r="I1270" s="467"/>
      <c r="J1270" s="467"/>
      <c r="K1270" s="467"/>
      <c r="L1270" s="467"/>
      <c r="M1270" s="467"/>
      <c r="N1270" s="98"/>
    </row>
    <row r="1271" spans="1:14" ht="15.75" customHeight="1" x14ac:dyDescent="0.2">
      <c r="A1271" s="99"/>
      <c r="B1271" s="5">
        <f>IF(C1271&lt;&gt;"",COUNTA($C$7:C1271),"")</f>
        <v>844</v>
      </c>
      <c r="C1271" s="6">
        <f>$Y$12</f>
        <v>50</v>
      </c>
      <c r="D1271" s="319"/>
      <c r="E1271" s="319"/>
      <c r="F1271" s="467"/>
      <c r="G1271" s="467"/>
      <c r="H1271" s="467"/>
      <c r="I1271" s="467"/>
      <c r="J1271" s="467"/>
      <c r="K1271" s="467"/>
      <c r="L1271" s="467"/>
      <c r="M1271" s="467"/>
      <c r="N1271" s="98"/>
    </row>
    <row r="1272" spans="1:14" ht="15.75" customHeight="1" x14ac:dyDescent="0.2">
      <c r="A1272" s="99"/>
      <c r="B1272" s="5" t="str">
        <f>IF(C1272&lt;&gt;"",COUNTA($C$7:C1272),"")</f>
        <v/>
      </c>
      <c r="C1272" s="9"/>
      <c r="D1272" s="9"/>
      <c r="E1272" s="9"/>
      <c r="F1272" s="467"/>
      <c r="G1272" s="467"/>
      <c r="H1272" s="467"/>
      <c r="I1272" s="467"/>
      <c r="J1272" s="467"/>
      <c r="K1272" s="467"/>
      <c r="L1272" s="467"/>
      <c r="M1272" s="467"/>
      <c r="N1272" s="98"/>
    </row>
    <row r="1273" spans="1:14" ht="15.75" customHeight="1" x14ac:dyDescent="0.2">
      <c r="A1273" s="99"/>
      <c r="B1273" s="5">
        <f>IF(C1273&lt;&gt;"",COUNTA($C$7:C1273),"")</f>
        <v>845</v>
      </c>
      <c r="C1273" s="6">
        <f>$Y$10</f>
        <v>50</v>
      </c>
      <c r="D1273" s="475">
        <f>$R$46%*(C1273+C1274)+$Z$10</f>
        <v>50</v>
      </c>
      <c r="E1273" s="476">
        <f>$R$47%*(D1273+D1276)+$AA$12</f>
        <v>50</v>
      </c>
      <c r="F1273" s="467"/>
      <c r="G1273" s="467"/>
      <c r="H1273" s="467"/>
      <c r="I1273" s="467"/>
      <c r="J1273" s="467"/>
      <c r="K1273" s="467"/>
      <c r="L1273" s="467"/>
      <c r="M1273" s="467"/>
      <c r="N1273" s="98"/>
    </row>
    <row r="1274" spans="1:14" ht="15.75" customHeight="1" x14ac:dyDescent="0.2">
      <c r="A1274" s="99"/>
      <c r="B1274" s="5">
        <f>IF(C1274&lt;&gt;"",COUNTA($C$7:C1274),"")</f>
        <v>846</v>
      </c>
      <c r="C1274" s="6">
        <f>$Y$12</f>
        <v>50</v>
      </c>
      <c r="D1274" s="319"/>
      <c r="E1274" s="467"/>
      <c r="F1274" s="467"/>
      <c r="G1274" s="467"/>
      <c r="H1274" s="467"/>
      <c r="I1274" s="467"/>
      <c r="J1274" s="467"/>
      <c r="K1274" s="467"/>
      <c r="L1274" s="467"/>
      <c r="M1274" s="467"/>
      <c r="N1274" s="98"/>
    </row>
    <row r="1275" spans="1:14" ht="15.75" customHeight="1" x14ac:dyDescent="0.2">
      <c r="A1275" s="99"/>
      <c r="B1275" s="5" t="str">
        <f>IF(C1275&lt;&gt;"",COUNTA($C$7:C1275),"")</f>
        <v/>
      </c>
      <c r="C1275" s="9"/>
      <c r="D1275" s="9"/>
      <c r="E1275" s="467"/>
      <c r="F1275" s="467"/>
      <c r="G1275" s="467"/>
      <c r="H1275" s="467"/>
      <c r="I1275" s="467"/>
      <c r="J1275" s="467"/>
      <c r="K1275" s="467"/>
      <c r="L1275" s="467"/>
      <c r="M1275" s="467"/>
      <c r="N1275" s="98"/>
    </row>
    <row r="1276" spans="1:14" ht="15.75" customHeight="1" x14ac:dyDescent="0.2">
      <c r="A1276" s="99"/>
      <c r="B1276" s="5">
        <f>IF(C1276&lt;&gt;"",COUNTA($C$7:C1276),"")</f>
        <v>847</v>
      </c>
      <c r="C1276" s="6">
        <f>$Y$10</f>
        <v>50</v>
      </c>
      <c r="D1276" s="475">
        <f>$R$46%*(C1276+C1277)+$Z$12</f>
        <v>50</v>
      </c>
      <c r="E1276" s="467"/>
      <c r="F1276" s="467"/>
      <c r="G1276" s="467"/>
      <c r="H1276" s="467"/>
      <c r="I1276" s="467"/>
      <c r="J1276" s="467"/>
      <c r="K1276" s="467"/>
      <c r="L1276" s="467"/>
      <c r="M1276" s="467"/>
      <c r="N1276" s="98"/>
    </row>
    <row r="1277" spans="1:14" ht="15.75" customHeight="1" x14ac:dyDescent="0.2">
      <c r="A1277" s="99"/>
      <c r="B1277" s="5">
        <f>IF(C1277&lt;&gt;"",COUNTA($C$7:C1277),"")</f>
        <v>848</v>
      </c>
      <c r="C1277" s="6">
        <f>$Y$12</f>
        <v>50</v>
      </c>
      <c r="D1277" s="319"/>
      <c r="E1277" s="319"/>
      <c r="F1277" s="319"/>
      <c r="G1277" s="319"/>
      <c r="H1277" s="467"/>
      <c r="I1277" s="467"/>
      <c r="J1277" s="467"/>
      <c r="K1277" s="467"/>
      <c r="L1277" s="467"/>
      <c r="M1277" s="467"/>
      <c r="N1277" s="98"/>
    </row>
    <row r="1278" spans="1:14" ht="15.75" customHeight="1" x14ac:dyDescent="0.2">
      <c r="A1278" s="99"/>
      <c r="B1278" s="5" t="str">
        <f>IF(C1278&lt;&gt;"",COUNTA($C$7:C1278),"")</f>
        <v/>
      </c>
      <c r="C1278" s="9"/>
      <c r="D1278" s="9"/>
      <c r="E1278" s="9"/>
      <c r="F1278" s="9"/>
      <c r="G1278" s="9"/>
      <c r="H1278" s="467"/>
      <c r="I1278" s="467"/>
      <c r="J1278" s="467"/>
      <c r="K1278" s="467"/>
      <c r="L1278" s="467"/>
      <c r="M1278" s="467"/>
      <c r="N1278" s="98"/>
    </row>
    <row r="1279" spans="1:14" ht="15.75" customHeight="1" x14ac:dyDescent="0.2">
      <c r="A1279" s="99"/>
      <c r="B1279" s="5">
        <f>IF(C1279&lt;&gt;"",COUNTA($C$7:C1279),"")</f>
        <v>849</v>
      </c>
      <c r="C1279" s="6">
        <f>$Y$10</f>
        <v>50</v>
      </c>
      <c r="D1279" s="475">
        <f>$R$46%*(C1279+C1280)+$Z$10</f>
        <v>50</v>
      </c>
      <c r="E1279" s="476">
        <f>$R$47%*(D1279+D1282)+$AA$10</f>
        <v>50</v>
      </c>
      <c r="F1279" s="477">
        <f>$R$48%*(E1279+E1285)+$AB$10</f>
        <v>50</v>
      </c>
      <c r="G1279" s="513">
        <f>$R$49%*(F1279+F1291)+$AC$12</f>
        <v>50</v>
      </c>
      <c r="H1279" s="467"/>
      <c r="I1279" s="467"/>
      <c r="J1279" s="467"/>
      <c r="K1279" s="467"/>
      <c r="L1279" s="467"/>
      <c r="M1279" s="467"/>
      <c r="N1279" s="98"/>
    </row>
    <row r="1280" spans="1:14" ht="15.75" customHeight="1" x14ac:dyDescent="0.2">
      <c r="A1280" s="99"/>
      <c r="B1280" s="5">
        <f>IF(C1280&lt;&gt;"",COUNTA($C$7:C1280),"")</f>
        <v>850</v>
      </c>
      <c r="C1280" s="6">
        <f>$Y$12</f>
        <v>50</v>
      </c>
      <c r="D1280" s="319"/>
      <c r="E1280" s="467"/>
      <c r="F1280" s="467"/>
      <c r="G1280" s="467"/>
      <c r="H1280" s="467"/>
      <c r="I1280" s="467"/>
      <c r="J1280" s="467"/>
      <c r="K1280" s="467"/>
      <c r="L1280" s="467"/>
      <c r="M1280" s="467"/>
      <c r="N1280" s="98"/>
    </row>
    <row r="1281" spans="1:14" ht="15.75" customHeight="1" x14ac:dyDescent="0.2">
      <c r="A1281" s="99"/>
      <c r="B1281" s="5" t="str">
        <f>IF(C1281&lt;&gt;"",COUNTA($C$7:C1281),"")</f>
        <v/>
      </c>
      <c r="C1281" s="9"/>
      <c r="D1281" s="9"/>
      <c r="E1281" s="467"/>
      <c r="F1281" s="467"/>
      <c r="G1281" s="467"/>
      <c r="H1281" s="467"/>
      <c r="I1281" s="467"/>
      <c r="J1281" s="467"/>
      <c r="K1281" s="467"/>
      <c r="L1281" s="467"/>
      <c r="M1281" s="467"/>
      <c r="N1281" s="98"/>
    </row>
    <row r="1282" spans="1:14" ht="15.75" customHeight="1" x14ac:dyDescent="0.2">
      <c r="A1282" s="99"/>
      <c r="B1282" s="5">
        <f>IF(C1282&lt;&gt;"",COUNTA($C$7:C1282),"")</f>
        <v>851</v>
      </c>
      <c r="C1282" s="6">
        <f>$Y$10</f>
        <v>50</v>
      </c>
      <c r="D1282" s="475">
        <f>$R$46%*(C1282+C1283)+$Z$12</f>
        <v>50</v>
      </c>
      <c r="E1282" s="467"/>
      <c r="F1282" s="467"/>
      <c r="G1282" s="467"/>
      <c r="H1282" s="467"/>
      <c r="I1282" s="467"/>
      <c r="J1282" s="467"/>
      <c r="K1282" s="467"/>
      <c r="L1282" s="467"/>
      <c r="M1282" s="467"/>
      <c r="N1282" s="98"/>
    </row>
    <row r="1283" spans="1:14" ht="15.75" customHeight="1" x14ac:dyDescent="0.2">
      <c r="A1283" s="99"/>
      <c r="B1283" s="5">
        <f>IF(C1283&lt;&gt;"",COUNTA($C$7:C1283),"")</f>
        <v>852</v>
      </c>
      <c r="C1283" s="6">
        <f>$Y$12</f>
        <v>50</v>
      </c>
      <c r="D1283" s="319"/>
      <c r="E1283" s="319"/>
      <c r="F1283" s="467"/>
      <c r="G1283" s="467"/>
      <c r="H1283" s="467"/>
      <c r="I1283" s="467"/>
      <c r="J1283" s="467"/>
      <c r="K1283" s="467"/>
      <c r="L1283" s="467"/>
      <c r="M1283" s="467"/>
      <c r="N1283" s="98"/>
    </row>
    <row r="1284" spans="1:14" ht="15.75" customHeight="1" x14ac:dyDescent="0.2">
      <c r="A1284" s="99"/>
      <c r="B1284" s="5" t="str">
        <f>IF(C1284&lt;&gt;"",COUNTA($C$7:C1284),"")</f>
        <v/>
      </c>
      <c r="C1284" s="9"/>
      <c r="D1284" s="9"/>
      <c r="E1284" s="9"/>
      <c r="F1284" s="467"/>
      <c r="G1284" s="467"/>
      <c r="H1284" s="467"/>
      <c r="I1284" s="467"/>
      <c r="J1284" s="467"/>
      <c r="K1284" s="467"/>
      <c r="L1284" s="467"/>
      <c r="M1284" s="467"/>
      <c r="N1284" s="98"/>
    </row>
    <row r="1285" spans="1:14" ht="15.75" customHeight="1" x14ac:dyDescent="0.2">
      <c r="A1285" s="99"/>
      <c r="B1285" s="5">
        <f>IF(C1285&lt;&gt;"",COUNTA($C$7:C1285),"")</f>
        <v>853</v>
      </c>
      <c r="C1285" s="6">
        <f>$Y$10</f>
        <v>50</v>
      </c>
      <c r="D1285" s="475">
        <f>$R$46%*(C1285+C1286)+$Z$10</f>
        <v>50</v>
      </c>
      <c r="E1285" s="476">
        <f>$R$47%*(D1285+D1288)+$AA$12</f>
        <v>50</v>
      </c>
      <c r="F1285" s="467"/>
      <c r="G1285" s="467"/>
      <c r="H1285" s="467"/>
      <c r="I1285" s="467"/>
      <c r="J1285" s="467"/>
      <c r="K1285" s="467"/>
      <c r="L1285" s="467"/>
      <c r="M1285" s="467"/>
      <c r="N1285" s="98"/>
    </row>
    <row r="1286" spans="1:14" ht="15.75" customHeight="1" x14ac:dyDescent="0.2">
      <c r="A1286" s="99"/>
      <c r="B1286" s="5">
        <f>IF(C1286&lt;&gt;"",COUNTA($C$7:C1286),"")</f>
        <v>854</v>
      </c>
      <c r="C1286" s="6">
        <f>$Y$12</f>
        <v>50</v>
      </c>
      <c r="D1286" s="319"/>
      <c r="E1286" s="467"/>
      <c r="F1286" s="467"/>
      <c r="G1286" s="467"/>
      <c r="H1286" s="467"/>
      <c r="I1286" s="467"/>
      <c r="J1286" s="467"/>
      <c r="K1286" s="467"/>
      <c r="L1286" s="467"/>
      <c r="M1286" s="467"/>
      <c r="N1286" s="98"/>
    </row>
    <row r="1287" spans="1:14" ht="15.75" customHeight="1" x14ac:dyDescent="0.2">
      <c r="A1287" s="99"/>
      <c r="B1287" s="5" t="str">
        <f>IF(C1287&lt;&gt;"",COUNTA($C$7:C1287),"")</f>
        <v/>
      </c>
      <c r="C1287" s="9"/>
      <c r="D1287" s="9"/>
      <c r="E1287" s="467"/>
      <c r="F1287" s="467"/>
      <c r="G1287" s="467"/>
      <c r="H1287" s="467"/>
      <c r="I1287" s="467"/>
      <c r="J1287" s="467"/>
      <c r="K1287" s="467"/>
      <c r="L1287" s="467"/>
      <c r="M1287" s="467"/>
      <c r="N1287" s="98"/>
    </row>
    <row r="1288" spans="1:14" ht="15.75" customHeight="1" x14ac:dyDescent="0.2">
      <c r="A1288" s="99"/>
      <c r="B1288" s="5">
        <f>IF(C1288&lt;&gt;"",COUNTA($C$7:C1288),"")</f>
        <v>855</v>
      </c>
      <c r="C1288" s="6">
        <f>$Y$10</f>
        <v>50</v>
      </c>
      <c r="D1288" s="475">
        <f>$R$46%*(C1288+C1289)+$Z$12</f>
        <v>50</v>
      </c>
      <c r="E1288" s="467"/>
      <c r="F1288" s="467"/>
      <c r="G1288" s="467"/>
      <c r="H1288" s="467"/>
      <c r="I1288" s="467"/>
      <c r="J1288" s="467"/>
      <c r="K1288" s="467"/>
      <c r="L1288" s="467"/>
      <c r="M1288" s="467"/>
      <c r="N1288" s="98"/>
    </row>
    <row r="1289" spans="1:14" ht="15.75" customHeight="1" x14ac:dyDescent="0.2">
      <c r="A1289" s="99"/>
      <c r="B1289" s="5">
        <f>IF(C1289&lt;&gt;"",COUNTA($C$7:C1289),"")</f>
        <v>856</v>
      </c>
      <c r="C1289" s="6">
        <f>$Y$12</f>
        <v>50</v>
      </c>
      <c r="D1289" s="319"/>
      <c r="E1289" s="319"/>
      <c r="F1289" s="319"/>
      <c r="G1289" s="467"/>
      <c r="H1289" s="467"/>
      <c r="I1289" s="467"/>
      <c r="J1289" s="467"/>
      <c r="K1289" s="467"/>
      <c r="L1289" s="467"/>
      <c r="M1289" s="467"/>
      <c r="N1289" s="98"/>
    </row>
    <row r="1290" spans="1:14" ht="15.75" customHeight="1" x14ac:dyDescent="0.2">
      <c r="A1290" s="99"/>
      <c r="B1290" s="5" t="str">
        <f>IF(C1290&lt;&gt;"",COUNTA($C$7:C1290),"")</f>
        <v/>
      </c>
      <c r="C1290" s="9"/>
      <c r="D1290" s="9"/>
      <c r="E1290" s="9"/>
      <c r="F1290" s="9"/>
      <c r="G1290" s="467"/>
      <c r="H1290" s="467"/>
      <c r="I1290" s="467"/>
      <c r="J1290" s="467"/>
      <c r="K1290" s="467"/>
      <c r="L1290" s="467"/>
      <c r="M1290" s="467"/>
      <c r="N1290" s="98"/>
    </row>
    <row r="1291" spans="1:14" ht="15.75" customHeight="1" x14ac:dyDescent="0.2">
      <c r="A1291" s="99"/>
      <c r="B1291" s="5">
        <f>IF(C1291&lt;&gt;"",COUNTA($C$7:C1291),"")</f>
        <v>857</v>
      </c>
      <c r="C1291" s="6">
        <f>$Y$10</f>
        <v>50</v>
      </c>
      <c r="D1291" s="475">
        <f>$R$46%*(C1291+C1292)+$Z$10</f>
        <v>50</v>
      </c>
      <c r="E1291" s="476">
        <f>$R$47%*(D1291+D1294)+$AA$10</f>
        <v>50</v>
      </c>
      <c r="F1291" s="477">
        <f>$R$48%*(E1291+E1297)+$AB$12</f>
        <v>50</v>
      </c>
      <c r="G1291" s="467"/>
      <c r="H1291" s="467"/>
      <c r="I1291" s="467"/>
      <c r="J1291" s="467"/>
      <c r="K1291" s="467"/>
      <c r="L1291" s="467"/>
      <c r="M1291" s="467"/>
      <c r="N1291" s="98"/>
    </row>
    <row r="1292" spans="1:14" ht="15.75" customHeight="1" x14ac:dyDescent="0.2">
      <c r="A1292" s="99"/>
      <c r="B1292" s="5">
        <f>IF(C1292&lt;&gt;"",COUNTA($C$7:C1292),"")</f>
        <v>858</v>
      </c>
      <c r="C1292" s="6">
        <f>$Y$12</f>
        <v>50</v>
      </c>
      <c r="D1292" s="319"/>
      <c r="E1292" s="467"/>
      <c r="F1292" s="467"/>
      <c r="G1292" s="467"/>
      <c r="H1292" s="467"/>
      <c r="I1292" s="467"/>
      <c r="J1292" s="467"/>
      <c r="K1292" s="467"/>
      <c r="L1292" s="467"/>
      <c r="M1292" s="467"/>
      <c r="N1292" s="98"/>
    </row>
    <row r="1293" spans="1:14" ht="15.75" customHeight="1" x14ac:dyDescent="0.2">
      <c r="A1293" s="99"/>
      <c r="B1293" s="5" t="str">
        <f>IF(C1293&lt;&gt;"",COUNTA($C$7:C1293),"")</f>
        <v/>
      </c>
      <c r="C1293" s="9"/>
      <c r="D1293" s="9"/>
      <c r="E1293" s="467"/>
      <c r="F1293" s="467"/>
      <c r="G1293" s="467"/>
      <c r="H1293" s="467"/>
      <c r="I1293" s="467"/>
      <c r="J1293" s="467"/>
      <c r="K1293" s="467"/>
      <c r="L1293" s="467"/>
      <c r="M1293" s="467"/>
      <c r="N1293" s="98"/>
    </row>
    <row r="1294" spans="1:14" ht="15.75" customHeight="1" x14ac:dyDescent="0.2">
      <c r="A1294" s="99"/>
      <c r="B1294" s="5">
        <f>IF(C1294&lt;&gt;"",COUNTA($C$7:C1294),"")</f>
        <v>859</v>
      </c>
      <c r="C1294" s="6">
        <f>$Y$10</f>
        <v>50</v>
      </c>
      <c r="D1294" s="475">
        <f>$R$46%*(C1294+C1295)+$Z$12</f>
        <v>50</v>
      </c>
      <c r="E1294" s="467"/>
      <c r="F1294" s="467"/>
      <c r="G1294" s="467"/>
      <c r="H1294" s="467"/>
      <c r="I1294" s="467"/>
      <c r="J1294" s="467"/>
      <c r="K1294" s="467"/>
      <c r="L1294" s="467"/>
      <c r="M1294" s="467"/>
      <c r="N1294" s="98"/>
    </row>
    <row r="1295" spans="1:14" ht="15.75" customHeight="1" x14ac:dyDescent="0.2">
      <c r="A1295" s="99"/>
      <c r="B1295" s="5">
        <f>IF(C1295&lt;&gt;"",COUNTA($C$7:C1295),"")</f>
        <v>860</v>
      </c>
      <c r="C1295" s="6">
        <f>$Y$12</f>
        <v>50</v>
      </c>
      <c r="D1295" s="319"/>
      <c r="E1295" s="319"/>
      <c r="F1295" s="467"/>
      <c r="G1295" s="467"/>
      <c r="H1295" s="467"/>
      <c r="I1295" s="467"/>
      <c r="J1295" s="467"/>
      <c r="K1295" s="467"/>
      <c r="L1295" s="467"/>
      <c r="M1295" s="467"/>
      <c r="N1295" s="98"/>
    </row>
    <row r="1296" spans="1:14" ht="15.75" customHeight="1" x14ac:dyDescent="0.2">
      <c r="A1296" s="99"/>
      <c r="B1296" s="5" t="str">
        <f>IF(C1296&lt;&gt;"",COUNTA($C$7:C1296),"")</f>
        <v/>
      </c>
      <c r="C1296" s="9"/>
      <c r="D1296" s="9"/>
      <c r="E1296" s="9"/>
      <c r="F1296" s="467"/>
      <c r="G1296" s="467"/>
      <c r="H1296" s="467"/>
      <c r="I1296" s="467"/>
      <c r="J1296" s="467"/>
      <c r="K1296" s="467"/>
      <c r="L1296" s="467"/>
      <c r="M1296" s="467"/>
      <c r="N1296" s="98"/>
    </row>
    <row r="1297" spans="1:14" ht="15.75" customHeight="1" x14ac:dyDescent="0.2">
      <c r="A1297" s="99"/>
      <c r="B1297" s="5">
        <f>IF(C1297&lt;&gt;"",COUNTA($C$7:C1297),"")</f>
        <v>861</v>
      </c>
      <c r="C1297" s="6">
        <f>$Y$10</f>
        <v>50</v>
      </c>
      <c r="D1297" s="475">
        <f>$R$46%*(C1297+C1298)+$Z$10</f>
        <v>50</v>
      </c>
      <c r="E1297" s="476">
        <f>$R$47%*(D1297+D1300)+$AA$12</f>
        <v>50</v>
      </c>
      <c r="F1297" s="467"/>
      <c r="G1297" s="467"/>
      <c r="H1297" s="467"/>
      <c r="I1297" s="467"/>
      <c r="J1297" s="467"/>
      <c r="K1297" s="467"/>
      <c r="L1297" s="467"/>
      <c r="M1297" s="467"/>
      <c r="N1297" s="98"/>
    </row>
    <row r="1298" spans="1:14" ht="15.75" customHeight="1" x14ac:dyDescent="0.2">
      <c r="A1298" s="99"/>
      <c r="B1298" s="5">
        <f>IF(C1298&lt;&gt;"",COUNTA($C$7:C1298),"")</f>
        <v>862</v>
      </c>
      <c r="C1298" s="6">
        <f>$Y$12</f>
        <v>50</v>
      </c>
      <c r="D1298" s="319"/>
      <c r="E1298" s="467"/>
      <c r="F1298" s="467"/>
      <c r="G1298" s="467"/>
      <c r="H1298" s="467"/>
      <c r="I1298" s="467"/>
      <c r="J1298" s="467"/>
      <c r="K1298" s="467"/>
      <c r="L1298" s="467"/>
      <c r="M1298" s="467"/>
      <c r="N1298" s="98"/>
    </row>
    <row r="1299" spans="1:14" ht="15.75" customHeight="1" x14ac:dyDescent="0.2">
      <c r="A1299" s="99"/>
      <c r="B1299" s="5" t="str">
        <f>IF(C1299&lt;&gt;"",COUNTA($C$7:C1299),"")</f>
        <v/>
      </c>
      <c r="C1299" s="9"/>
      <c r="D1299" s="9"/>
      <c r="E1299" s="467"/>
      <c r="F1299" s="467"/>
      <c r="G1299" s="467"/>
      <c r="H1299" s="467"/>
      <c r="I1299" s="467"/>
      <c r="J1299" s="467"/>
      <c r="K1299" s="467"/>
      <c r="L1299" s="467"/>
      <c r="M1299" s="467"/>
      <c r="N1299" s="98"/>
    </row>
    <row r="1300" spans="1:14" ht="15.75" customHeight="1" x14ac:dyDescent="0.2">
      <c r="A1300" s="99"/>
      <c r="B1300" s="5">
        <f>IF(C1300&lt;&gt;"",COUNTA($C$7:C1300),"")</f>
        <v>863</v>
      </c>
      <c r="C1300" s="6">
        <f>$Y$10</f>
        <v>50</v>
      </c>
      <c r="D1300" s="475">
        <f>$R$46%*(C1300+C1301)+$Z$12</f>
        <v>50</v>
      </c>
      <c r="E1300" s="467"/>
      <c r="F1300" s="467"/>
      <c r="G1300" s="467"/>
      <c r="H1300" s="467"/>
      <c r="I1300" s="467"/>
      <c r="J1300" s="467"/>
      <c r="K1300" s="467"/>
      <c r="L1300" s="467"/>
      <c r="M1300" s="467"/>
      <c r="N1300" s="98"/>
    </row>
    <row r="1301" spans="1:14" ht="15.75" customHeight="1" x14ac:dyDescent="0.2">
      <c r="A1301" s="99"/>
      <c r="B1301" s="5">
        <f>IF(C1301&lt;&gt;"",COUNTA($C$7:C1301),"")</f>
        <v>864</v>
      </c>
      <c r="C1301" s="6">
        <f>$Y$12</f>
        <v>50</v>
      </c>
      <c r="D1301" s="319"/>
      <c r="E1301" s="319"/>
      <c r="F1301" s="319"/>
      <c r="G1301" s="319"/>
      <c r="H1301" s="319"/>
      <c r="I1301" s="467"/>
      <c r="J1301" s="467"/>
      <c r="K1301" s="467"/>
      <c r="L1301" s="467"/>
      <c r="M1301" s="467"/>
      <c r="N1301" s="98"/>
    </row>
    <row r="1302" spans="1:14" ht="15.75" customHeight="1" x14ac:dyDescent="0.2">
      <c r="A1302" s="99"/>
      <c r="B1302" s="5" t="str">
        <f>IF(C1302&lt;&gt;"",COUNTA($C$7:C1302),"")</f>
        <v/>
      </c>
      <c r="C1302" s="9"/>
      <c r="D1302" s="9"/>
      <c r="E1302" s="9"/>
      <c r="F1302" s="9"/>
      <c r="G1302" s="9"/>
      <c r="H1302" s="9"/>
      <c r="I1302" s="467"/>
      <c r="J1302" s="467"/>
      <c r="K1302" s="467"/>
      <c r="L1302" s="467"/>
      <c r="M1302" s="467"/>
      <c r="N1302" s="98"/>
    </row>
    <row r="1303" spans="1:14" ht="15.75" customHeight="1" x14ac:dyDescent="0.2">
      <c r="A1303" s="99"/>
      <c r="B1303" s="5">
        <f>IF(C1303&lt;&gt;"",COUNTA($C$7:C1303),"")</f>
        <v>865</v>
      </c>
      <c r="C1303" s="6">
        <f>$Y$10</f>
        <v>50</v>
      </c>
      <c r="D1303" s="475">
        <f>$R$46%*(C1303+C1304)+$Z$10</f>
        <v>50</v>
      </c>
      <c r="E1303" s="476">
        <f>$R$47%*(D1303+D1306)+$AA$10</f>
        <v>50</v>
      </c>
      <c r="F1303" s="477">
        <f>$R$48%*(E1303+E1309)+$AB$10</f>
        <v>50</v>
      </c>
      <c r="G1303" s="513">
        <f>$R$49%*(F1303+F1315)+$AC$10</f>
        <v>50</v>
      </c>
      <c r="H1303" s="514">
        <f>$R$50%*(G1303+G1327)+$AD$12</f>
        <v>50</v>
      </c>
      <c r="I1303" s="467"/>
      <c r="J1303" s="467"/>
      <c r="K1303" s="467"/>
      <c r="L1303" s="467"/>
      <c r="M1303" s="467"/>
      <c r="N1303" s="98"/>
    </row>
    <row r="1304" spans="1:14" ht="15.75" customHeight="1" x14ac:dyDescent="0.2">
      <c r="A1304" s="99"/>
      <c r="B1304" s="5">
        <f>IF(C1304&lt;&gt;"",COUNTA($C$7:C1304),"")</f>
        <v>866</v>
      </c>
      <c r="C1304" s="6">
        <f>$Y$12</f>
        <v>50</v>
      </c>
      <c r="D1304" s="319"/>
      <c r="E1304" s="467"/>
      <c r="F1304" s="467"/>
      <c r="G1304" s="467"/>
      <c r="H1304" s="467"/>
      <c r="I1304" s="467"/>
      <c r="J1304" s="467"/>
      <c r="K1304" s="467"/>
      <c r="L1304" s="467"/>
      <c r="M1304" s="467"/>
      <c r="N1304" s="98"/>
    </row>
    <row r="1305" spans="1:14" ht="15.75" customHeight="1" x14ac:dyDescent="0.2">
      <c r="A1305" s="99"/>
      <c r="B1305" s="5" t="str">
        <f>IF(C1305&lt;&gt;"",COUNTA($C$7:C1305),"")</f>
        <v/>
      </c>
      <c r="C1305" s="9"/>
      <c r="D1305" s="9"/>
      <c r="E1305" s="467"/>
      <c r="F1305" s="467"/>
      <c r="G1305" s="467"/>
      <c r="H1305" s="467"/>
      <c r="I1305" s="467"/>
      <c r="J1305" s="467"/>
      <c r="K1305" s="467"/>
      <c r="L1305" s="467"/>
      <c r="M1305" s="467"/>
      <c r="N1305" s="98"/>
    </row>
    <row r="1306" spans="1:14" ht="15.75" customHeight="1" x14ac:dyDescent="0.2">
      <c r="A1306" s="99"/>
      <c r="B1306" s="5">
        <f>IF(C1306&lt;&gt;"",COUNTA($C$7:C1306),"")</f>
        <v>867</v>
      </c>
      <c r="C1306" s="6">
        <f>$Y$10</f>
        <v>50</v>
      </c>
      <c r="D1306" s="475">
        <f>$R$46%*(C1306+C1307)+$Z$12</f>
        <v>50</v>
      </c>
      <c r="E1306" s="467"/>
      <c r="F1306" s="467"/>
      <c r="G1306" s="467"/>
      <c r="H1306" s="467"/>
      <c r="I1306" s="467"/>
      <c r="J1306" s="467"/>
      <c r="K1306" s="467"/>
      <c r="L1306" s="467"/>
      <c r="M1306" s="467"/>
      <c r="N1306" s="98"/>
    </row>
    <row r="1307" spans="1:14" ht="15.75" customHeight="1" x14ac:dyDescent="0.2">
      <c r="A1307" s="99"/>
      <c r="B1307" s="5">
        <f>IF(C1307&lt;&gt;"",COUNTA($C$7:C1307),"")</f>
        <v>868</v>
      </c>
      <c r="C1307" s="6">
        <f>$Y$12</f>
        <v>50</v>
      </c>
      <c r="D1307" s="319"/>
      <c r="E1307" s="319"/>
      <c r="F1307" s="467"/>
      <c r="G1307" s="467"/>
      <c r="H1307" s="467"/>
      <c r="I1307" s="467"/>
      <c r="J1307" s="467"/>
      <c r="K1307" s="467"/>
      <c r="L1307" s="467"/>
      <c r="M1307" s="467"/>
      <c r="N1307" s="98"/>
    </row>
    <row r="1308" spans="1:14" ht="15.75" customHeight="1" x14ac:dyDescent="0.2">
      <c r="A1308" s="99"/>
      <c r="B1308" s="5" t="str">
        <f>IF(C1308&lt;&gt;"",COUNTA($C$7:C1308),"")</f>
        <v/>
      </c>
      <c r="C1308" s="9"/>
      <c r="D1308" s="9"/>
      <c r="E1308" s="9"/>
      <c r="F1308" s="467"/>
      <c r="G1308" s="467"/>
      <c r="H1308" s="467"/>
      <c r="I1308" s="467"/>
      <c r="J1308" s="467"/>
      <c r="K1308" s="467"/>
      <c r="L1308" s="467"/>
      <c r="M1308" s="467"/>
      <c r="N1308" s="98"/>
    </row>
    <row r="1309" spans="1:14" ht="15.75" customHeight="1" x14ac:dyDescent="0.2">
      <c r="A1309" s="99"/>
      <c r="B1309" s="5">
        <f>IF(C1309&lt;&gt;"",COUNTA($C$7:C1309),"")</f>
        <v>869</v>
      </c>
      <c r="C1309" s="6">
        <f>$Y$10</f>
        <v>50</v>
      </c>
      <c r="D1309" s="475">
        <f>$R$46%*(C1309+C1310)+$Z$10</f>
        <v>50</v>
      </c>
      <c r="E1309" s="476">
        <f>$R$47%*(D1309+D1312)+$AA$12</f>
        <v>50</v>
      </c>
      <c r="F1309" s="467"/>
      <c r="G1309" s="467"/>
      <c r="H1309" s="467"/>
      <c r="I1309" s="467"/>
      <c r="J1309" s="467"/>
      <c r="K1309" s="467"/>
      <c r="L1309" s="467"/>
      <c r="M1309" s="467"/>
      <c r="N1309" s="98"/>
    </row>
    <row r="1310" spans="1:14" ht="15.75" customHeight="1" x14ac:dyDescent="0.2">
      <c r="A1310" s="99"/>
      <c r="B1310" s="5">
        <f>IF(C1310&lt;&gt;"",COUNTA($C$7:C1310),"")</f>
        <v>870</v>
      </c>
      <c r="C1310" s="6">
        <f>$Y$12</f>
        <v>50</v>
      </c>
      <c r="D1310" s="319"/>
      <c r="E1310" s="467"/>
      <c r="F1310" s="467"/>
      <c r="G1310" s="467"/>
      <c r="H1310" s="467"/>
      <c r="I1310" s="467"/>
      <c r="J1310" s="467"/>
      <c r="K1310" s="467"/>
      <c r="L1310" s="467"/>
      <c r="M1310" s="467"/>
      <c r="N1310" s="98"/>
    </row>
    <row r="1311" spans="1:14" ht="15.75" customHeight="1" x14ac:dyDescent="0.2">
      <c r="A1311" s="99"/>
      <c r="B1311" s="5" t="str">
        <f>IF(C1311&lt;&gt;"",COUNTA($C$7:C1311),"")</f>
        <v/>
      </c>
      <c r="C1311" s="9"/>
      <c r="D1311" s="9"/>
      <c r="E1311" s="467"/>
      <c r="F1311" s="467"/>
      <c r="G1311" s="467"/>
      <c r="H1311" s="467"/>
      <c r="I1311" s="467"/>
      <c r="J1311" s="467"/>
      <c r="K1311" s="467"/>
      <c r="L1311" s="467"/>
      <c r="M1311" s="467"/>
      <c r="N1311" s="98"/>
    </row>
    <row r="1312" spans="1:14" ht="15.75" customHeight="1" x14ac:dyDescent="0.2">
      <c r="A1312" s="99"/>
      <c r="B1312" s="5">
        <f>IF(C1312&lt;&gt;"",COUNTA($C$7:C1312),"")</f>
        <v>871</v>
      </c>
      <c r="C1312" s="6">
        <f>$Y$10</f>
        <v>50</v>
      </c>
      <c r="D1312" s="475">
        <f>$R$46%*(C1312+C1313)+$Z$12</f>
        <v>50</v>
      </c>
      <c r="E1312" s="467"/>
      <c r="F1312" s="467"/>
      <c r="G1312" s="467"/>
      <c r="H1312" s="467"/>
      <c r="I1312" s="467"/>
      <c r="J1312" s="467"/>
      <c r="K1312" s="467"/>
      <c r="L1312" s="467"/>
      <c r="M1312" s="467"/>
      <c r="N1312" s="98"/>
    </row>
    <row r="1313" spans="1:14" ht="15.75" customHeight="1" x14ac:dyDescent="0.2">
      <c r="A1313" s="99"/>
      <c r="B1313" s="5">
        <f>IF(C1313&lt;&gt;"",COUNTA($C$7:C1313),"")</f>
        <v>872</v>
      </c>
      <c r="C1313" s="6">
        <f>$Y$12</f>
        <v>50</v>
      </c>
      <c r="D1313" s="319"/>
      <c r="E1313" s="319"/>
      <c r="F1313" s="319"/>
      <c r="G1313" s="467"/>
      <c r="H1313" s="467"/>
      <c r="I1313" s="467"/>
      <c r="J1313" s="467"/>
      <c r="K1313" s="467"/>
      <c r="L1313" s="467"/>
      <c r="M1313" s="467"/>
      <c r="N1313" s="98"/>
    </row>
    <row r="1314" spans="1:14" ht="15.75" customHeight="1" x14ac:dyDescent="0.2">
      <c r="A1314" s="99"/>
      <c r="B1314" s="5" t="str">
        <f>IF(C1314&lt;&gt;"",COUNTA($C$7:C1314),"")</f>
        <v/>
      </c>
      <c r="C1314" s="9"/>
      <c r="D1314" s="9"/>
      <c r="E1314" s="9"/>
      <c r="F1314" s="9"/>
      <c r="G1314" s="467"/>
      <c r="H1314" s="467"/>
      <c r="I1314" s="467"/>
      <c r="J1314" s="467"/>
      <c r="K1314" s="467"/>
      <c r="L1314" s="467"/>
      <c r="M1314" s="467"/>
      <c r="N1314" s="98"/>
    </row>
    <row r="1315" spans="1:14" ht="15.75" customHeight="1" x14ac:dyDescent="0.2">
      <c r="A1315" s="99"/>
      <c r="B1315" s="5">
        <f>IF(C1315&lt;&gt;"",COUNTA($C$7:C1315),"")</f>
        <v>873</v>
      </c>
      <c r="C1315" s="6">
        <f>$Y$10</f>
        <v>50</v>
      </c>
      <c r="D1315" s="475">
        <f>$R$46%*(C1315+C1316)+$Z$10</f>
        <v>50</v>
      </c>
      <c r="E1315" s="476">
        <f>$R$47%*(D1315+D1318)+$AA$10</f>
        <v>50</v>
      </c>
      <c r="F1315" s="477">
        <f>$R$48%*(E1315+E1321)+$AB$12</f>
        <v>50</v>
      </c>
      <c r="G1315" s="467"/>
      <c r="H1315" s="467"/>
      <c r="I1315" s="467"/>
      <c r="J1315" s="467"/>
      <c r="K1315" s="467"/>
      <c r="L1315" s="467"/>
      <c r="M1315" s="467"/>
      <c r="N1315" s="98"/>
    </row>
    <row r="1316" spans="1:14" ht="15.75" customHeight="1" x14ac:dyDescent="0.2">
      <c r="A1316" s="99"/>
      <c r="B1316" s="5">
        <f>IF(C1316&lt;&gt;"",COUNTA($C$7:C1316),"")</f>
        <v>874</v>
      </c>
      <c r="C1316" s="6">
        <f>$Y$12</f>
        <v>50</v>
      </c>
      <c r="D1316" s="319"/>
      <c r="E1316" s="467"/>
      <c r="F1316" s="467"/>
      <c r="G1316" s="467"/>
      <c r="H1316" s="467"/>
      <c r="I1316" s="467"/>
      <c r="J1316" s="467"/>
      <c r="K1316" s="467"/>
      <c r="L1316" s="467"/>
      <c r="M1316" s="467"/>
      <c r="N1316" s="98"/>
    </row>
    <row r="1317" spans="1:14" ht="15.75" customHeight="1" x14ac:dyDescent="0.2">
      <c r="A1317" s="99"/>
      <c r="B1317" s="5" t="str">
        <f>IF(C1317&lt;&gt;"",COUNTA($C$7:C1317),"")</f>
        <v/>
      </c>
      <c r="C1317" s="9"/>
      <c r="D1317" s="9"/>
      <c r="E1317" s="467"/>
      <c r="F1317" s="467"/>
      <c r="G1317" s="467"/>
      <c r="H1317" s="467"/>
      <c r="I1317" s="467"/>
      <c r="J1317" s="467"/>
      <c r="K1317" s="467"/>
      <c r="L1317" s="467"/>
      <c r="M1317" s="467"/>
      <c r="N1317" s="98"/>
    </row>
    <row r="1318" spans="1:14" ht="15.75" customHeight="1" x14ac:dyDescent="0.2">
      <c r="A1318" s="99"/>
      <c r="B1318" s="5">
        <f>IF(C1318&lt;&gt;"",COUNTA($C$7:C1318),"")</f>
        <v>875</v>
      </c>
      <c r="C1318" s="6">
        <f>$Y$10</f>
        <v>50</v>
      </c>
      <c r="D1318" s="475">
        <f>$R$46%*(C1318+C1319)+$Z$12</f>
        <v>50</v>
      </c>
      <c r="E1318" s="467"/>
      <c r="F1318" s="467"/>
      <c r="G1318" s="467"/>
      <c r="H1318" s="467"/>
      <c r="I1318" s="467"/>
      <c r="J1318" s="467"/>
      <c r="K1318" s="467"/>
      <c r="L1318" s="467"/>
      <c r="M1318" s="467"/>
      <c r="N1318" s="98"/>
    </row>
    <row r="1319" spans="1:14" ht="15.75" customHeight="1" x14ac:dyDescent="0.2">
      <c r="A1319" s="99"/>
      <c r="B1319" s="5">
        <f>IF(C1319&lt;&gt;"",COUNTA($C$7:C1319),"")</f>
        <v>876</v>
      </c>
      <c r="C1319" s="6">
        <f>$Y$12</f>
        <v>50</v>
      </c>
      <c r="D1319" s="319"/>
      <c r="E1319" s="319"/>
      <c r="F1319" s="467"/>
      <c r="G1319" s="467"/>
      <c r="H1319" s="467"/>
      <c r="I1319" s="467"/>
      <c r="J1319" s="467"/>
      <c r="K1319" s="467"/>
      <c r="L1319" s="467"/>
      <c r="M1319" s="467"/>
      <c r="N1319" s="98"/>
    </row>
    <row r="1320" spans="1:14" ht="15.75" customHeight="1" x14ac:dyDescent="0.2">
      <c r="A1320" s="99"/>
      <c r="B1320" s="5" t="str">
        <f>IF(C1320&lt;&gt;"",COUNTA($C$7:C1320),"")</f>
        <v/>
      </c>
      <c r="C1320" s="9"/>
      <c r="D1320" s="9"/>
      <c r="E1320" s="9"/>
      <c r="F1320" s="467"/>
      <c r="G1320" s="467"/>
      <c r="H1320" s="467"/>
      <c r="I1320" s="467"/>
      <c r="J1320" s="467"/>
      <c r="K1320" s="467"/>
      <c r="L1320" s="467"/>
      <c r="M1320" s="467"/>
      <c r="N1320" s="98"/>
    </row>
    <row r="1321" spans="1:14" ht="15.75" customHeight="1" x14ac:dyDescent="0.2">
      <c r="A1321" s="99"/>
      <c r="B1321" s="5">
        <f>IF(C1321&lt;&gt;"",COUNTA($C$7:C1321),"")</f>
        <v>877</v>
      </c>
      <c r="C1321" s="6">
        <f>$Y$10</f>
        <v>50</v>
      </c>
      <c r="D1321" s="475">
        <f>$R$46%*(C1321+C1322)+$Z$10</f>
        <v>50</v>
      </c>
      <c r="E1321" s="476">
        <f>$R$47%*(D1321+D1324)+$AA$12</f>
        <v>50</v>
      </c>
      <c r="F1321" s="467"/>
      <c r="G1321" s="467"/>
      <c r="H1321" s="467"/>
      <c r="I1321" s="467"/>
      <c r="J1321" s="467"/>
      <c r="K1321" s="467"/>
      <c r="L1321" s="467"/>
      <c r="M1321" s="467"/>
      <c r="N1321" s="98"/>
    </row>
    <row r="1322" spans="1:14" ht="15.75" customHeight="1" x14ac:dyDescent="0.2">
      <c r="A1322" s="99"/>
      <c r="B1322" s="5">
        <f>IF(C1322&lt;&gt;"",COUNTA($C$7:C1322),"")</f>
        <v>878</v>
      </c>
      <c r="C1322" s="6">
        <f>$Y$12</f>
        <v>50</v>
      </c>
      <c r="D1322" s="319"/>
      <c r="E1322" s="467"/>
      <c r="F1322" s="467"/>
      <c r="G1322" s="467"/>
      <c r="H1322" s="467"/>
      <c r="I1322" s="467"/>
      <c r="J1322" s="467"/>
      <c r="K1322" s="467"/>
      <c r="L1322" s="467"/>
      <c r="M1322" s="467"/>
      <c r="N1322" s="98"/>
    </row>
    <row r="1323" spans="1:14" ht="15.75" customHeight="1" x14ac:dyDescent="0.2">
      <c r="A1323" s="99"/>
      <c r="B1323" s="5" t="str">
        <f>IF(C1323&lt;&gt;"",COUNTA($C$7:C1323),"")</f>
        <v/>
      </c>
      <c r="C1323" s="9"/>
      <c r="D1323" s="9"/>
      <c r="E1323" s="467"/>
      <c r="F1323" s="467"/>
      <c r="G1323" s="467"/>
      <c r="H1323" s="467"/>
      <c r="I1323" s="467"/>
      <c r="J1323" s="467"/>
      <c r="K1323" s="467"/>
      <c r="L1323" s="467"/>
      <c r="M1323" s="467"/>
      <c r="N1323" s="98"/>
    </row>
    <row r="1324" spans="1:14" ht="15.75" customHeight="1" x14ac:dyDescent="0.2">
      <c r="A1324" s="99"/>
      <c r="B1324" s="5">
        <f>IF(C1324&lt;&gt;"",COUNTA($C$7:C1324),"")</f>
        <v>879</v>
      </c>
      <c r="C1324" s="6">
        <f>$Y$10</f>
        <v>50</v>
      </c>
      <c r="D1324" s="475">
        <f>$R$46%*(C1324+C1325)+$Z$12</f>
        <v>50</v>
      </c>
      <c r="E1324" s="467"/>
      <c r="F1324" s="467"/>
      <c r="G1324" s="467"/>
      <c r="H1324" s="467"/>
      <c r="I1324" s="467"/>
      <c r="J1324" s="467"/>
      <c r="K1324" s="467"/>
      <c r="L1324" s="467"/>
      <c r="M1324" s="467"/>
      <c r="N1324" s="98"/>
    </row>
    <row r="1325" spans="1:14" ht="15.75" customHeight="1" x14ac:dyDescent="0.2">
      <c r="A1325" s="99"/>
      <c r="B1325" s="5">
        <f>IF(C1325&lt;&gt;"",COUNTA($C$7:C1325),"")</f>
        <v>880</v>
      </c>
      <c r="C1325" s="6">
        <f>$Y$12</f>
        <v>50</v>
      </c>
      <c r="D1325" s="319"/>
      <c r="E1325" s="319"/>
      <c r="F1325" s="319"/>
      <c r="G1325" s="319"/>
      <c r="H1325" s="467"/>
      <c r="I1325" s="467"/>
      <c r="J1325" s="467"/>
      <c r="K1325" s="467"/>
      <c r="L1325" s="467"/>
      <c r="M1325" s="467"/>
      <c r="N1325" s="98"/>
    </row>
    <row r="1326" spans="1:14" ht="15.75" customHeight="1" x14ac:dyDescent="0.2">
      <c r="A1326" s="99"/>
      <c r="B1326" s="5" t="str">
        <f>IF(C1326&lt;&gt;"",COUNTA($C$7:C1326),"")</f>
        <v/>
      </c>
      <c r="C1326" s="9"/>
      <c r="D1326" s="9"/>
      <c r="E1326" s="9"/>
      <c r="F1326" s="9"/>
      <c r="G1326" s="9"/>
      <c r="H1326" s="467"/>
      <c r="I1326" s="467"/>
      <c r="J1326" s="467"/>
      <c r="K1326" s="467"/>
      <c r="L1326" s="467"/>
      <c r="M1326" s="467"/>
      <c r="N1326" s="98"/>
    </row>
    <row r="1327" spans="1:14" ht="15.75" customHeight="1" x14ac:dyDescent="0.2">
      <c r="A1327" s="99"/>
      <c r="B1327" s="5">
        <f>IF(C1327&lt;&gt;"",COUNTA($C$7:C1327),"")</f>
        <v>881</v>
      </c>
      <c r="C1327" s="6">
        <f>$Y$10</f>
        <v>50</v>
      </c>
      <c r="D1327" s="475">
        <f>$R$46%*(C1327+C1328)+$Z$10</f>
        <v>50</v>
      </c>
      <c r="E1327" s="476">
        <f>$R$47%*(D1327+D1330)+$AA$10</f>
        <v>50</v>
      </c>
      <c r="F1327" s="477">
        <f>$R$48%*(E1327+E1333)+$AB$10</f>
        <v>50</v>
      </c>
      <c r="G1327" s="513">
        <f>$R$49%*(F1327+F1339)+$AC$12</f>
        <v>50</v>
      </c>
      <c r="H1327" s="467"/>
      <c r="I1327" s="467"/>
      <c r="J1327" s="467"/>
      <c r="K1327" s="467"/>
      <c r="L1327" s="467"/>
      <c r="M1327" s="467"/>
      <c r="N1327" s="98"/>
    </row>
    <row r="1328" spans="1:14" ht="15.75" customHeight="1" x14ac:dyDescent="0.2">
      <c r="A1328" s="99"/>
      <c r="B1328" s="5">
        <f>IF(C1328&lt;&gt;"",COUNTA($C$7:C1328),"")</f>
        <v>882</v>
      </c>
      <c r="C1328" s="6">
        <f>$Y$12</f>
        <v>50</v>
      </c>
      <c r="D1328" s="319"/>
      <c r="E1328" s="467"/>
      <c r="F1328" s="467"/>
      <c r="G1328" s="467"/>
      <c r="H1328" s="467"/>
      <c r="I1328" s="467"/>
      <c r="J1328" s="467"/>
      <c r="K1328" s="467"/>
      <c r="L1328" s="467"/>
      <c r="M1328" s="467"/>
      <c r="N1328" s="98"/>
    </row>
    <row r="1329" spans="1:14" ht="15.75" customHeight="1" x14ac:dyDescent="0.2">
      <c r="A1329" s="99"/>
      <c r="B1329" s="5" t="str">
        <f>IF(C1329&lt;&gt;"",COUNTA($C$7:C1329),"")</f>
        <v/>
      </c>
      <c r="C1329" s="9"/>
      <c r="D1329" s="9"/>
      <c r="E1329" s="467"/>
      <c r="F1329" s="467"/>
      <c r="G1329" s="467"/>
      <c r="H1329" s="467"/>
      <c r="I1329" s="467"/>
      <c r="J1329" s="467"/>
      <c r="K1329" s="467"/>
      <c r="L1329" s="467"/>
      <c r="M1329" s="467"/>
      <c r="N1329" s="98"/>
    </row>
    <row r="1330" spans="1:14" ht="15.75" customHeight="1" x14ac:dyDescent="0.2">
      <c r="A1330" s="99"/>
      <c r="B1330" s="5">
        <f>IF(C1330&lt;&gt;"",COUNTA($C$7:C1330),"")</f>
        <v>883</v>
      </c>
      <c r="C1330" s="6">
        <f>$Y$10</f>
        <v>50</v>
      </c>
      <c r="D1330" s="475">
        <f>$R$46%*(C1330+C1331)+$Z$12</f>
        <v>50</v>
      </c>
      <c r="E1330" s="467"/>
      <c r="F1330" s="467"/>
      <c r="G1330" s="467"/>
      <c r="H1330" s="467"/>
      <c r="I1330" s="467"/>
      <c r="J1330" s="467"/>
      <c r="K1330" s="467"/>
      <c r="L1330" s="467"/>
      <c r="M1330" s="467"/>
      <c r="N1330" s="98"/>
    </row>
    <row r="1331" spans="1:14" ht="15.75" customHeight="1" x14ac:dyDescent="0.2">
      <c r="A1331" s="99"/>
      <c r="B1331" s="5">
        <f>IF(C1331&lt;&gt;"",COUNTA($C$7:C1331),"")</f>
        <v>884</v>
      </c>
      <c r="C1331" s="6">
        <f>$Y$12</f>
        <v>50</v>
      </c>
      <c r="D1331" s="319"/>
      <c r="E1331" s="319"/>
      <c r="F1331" s="467"/>
      <c r="G1331" s="467"/>
      <c r="H1331" s="467"/>
      <c r="I1331" s="467"/>
      <c r="J1331" s="467"/>
      <c r="K1331" s="467"/>
      <c r="L1331" s="467"/>
      <c r="M1331" s="467"/>
      <c r="N1331" s="98"/>
    </row>
    <row r="1332" spans="1:14" ht="15.75" customHeight="1" x14ac:dyDescent="0.2">
      <c r="A1332" s="99"/>
      <c r="B1332" s="5" t="str">
        <f>IF(C1332&lt;&gt;"",COUNTA($C$7:C1332),"")</f>
        <v/>
      </c>
      <c r="C1332" s="9"/>
      <c r="D1332" s="9"/>
      <c r="E1332" s="9"/>
      <c r="F1332" s="467"/>
      <c r="G1332" s="467"/>
      <c r="H1332" s="467"/>
      <c r="I1332" s="467"/>
      <c r="J1332" s="467"/>
      <c r="K1332" s="467"/>
      <c r="L1332" s="467"/>
      <c r="M1332" s="467"/>
      <c r="N1332" s="98"/>
    </row>
    <row r="1333" spans="1:14" ht="15.75" customHeight="1" x14ac:dyDescent="0.2">
      <c r="A1333" s="99"/>
      <c r="B1333" s="5">
        <f>IF(C1333&lt;&gt;"",COUNTA($C$7:C1333),"")</f>
        <v>885</v>
      </c>
      <c r="C1333" s="6">
        <f>$Y$10</f>
        <v>50</v>
      </c>
      <c r="D1333" s="475">
        <f>$R$46%*(C1333+C1334)+$Z$10</f>
        <v>50</v>
      </c>
      <c r="E1333" s="476">
        <f>$R$47%*(D1333+D1336)+$AA$12</f>
        <v>50</v>
      </c>
      <c r="F1333" s="467"/>
      <c r="G1333" s="467"/>
      <c r="H1333" s="467"/>
      <c r="I1333" s="467"/>
      <c r="J1333" s="467"/>
      <c r="K1333" s="467"/>
      <c r="L1333" s="467"/>
      <c r="M1333" s="467"/>
      <c r="N1333" s="98"/>
    </row>
    <row r="1334" spans="1:14" ht="15.75" customHeight="1" x14ac:dyDescent="0.2">
      <c r="A1334" s="99"/>
      <c r="B1334" s="5">
        <f>IF(C1334&lt;&gt;"",COUNTA($C$7:C1334),"")</f>
        <v>886</v>
      </c>
      <c r="C1334" s="6">
        <f>$Y$12</f>
        <v>50</v>
      </c>
      <c r="D1334" s="319"/>
      <c r="E1334" s="467"/>
      <c r="F1334" s="467"/>
      <c r="G1334" s="467"/>
      <c r="H1334" s="467"/>
      <c r="I1334" s="467"/>
      <c r="J1334" s="467"/>
      <c r="K1334" s="467"/>
      <c r="L1334" s="467"/>
      <c r="M1334" s="467"/>
      <c r="N1334" s="98"/>
    </row>
    <row r="1335" spans="1:14" ht="15.75" customHeight="1" x14ac:dyDescent="0.2">
      <c r="A1335" s="99"/>
      <c r="B1335" s="5" t="str">
        <f>IF(C1335&lt;&gt;"",COUNTA($C$7:C1335),"")</f>
        <v/>
      </c>
      <c r="C1335" s="9"/>
      <c r="D1335" s="9"/>
      <c r="E1335" s="467"/>
      <c r="F1335" s="467"/>
      <c r="G1335" s="467"/>
      <c r="H1335" s="467"/>
      <c r="I1335" s="467"/>
      <c r="J1335" s="467"/>
      <c r="K1335" s="467"/>
      <c r="L1335" s="467"/>
      <c r="M1335" s="467"/>
      <c r="N1335" s="98"/>
    </row>
    <row r="1336" spans="1:14" ht="15.75" customHeight="1" x14ac:dyDescent="0.2">
      <c r="A1336" s="99"/>
      <c r="B1336" s="5">
        <f>IF(C1336&lt;&gt;"",COUNTA($C$7:C1336),"")</f>
        <v>887</v>
      </c>
      <c r="C1336" s="6">
        <f>$Y$10</f>
        <v>50</v>
      </c>
      <c r="D1336" s="475">
        <f>$R$46%*(C1336+C1337)+$Z$12</f>
        <v>50</v>
      </c>
      <c r="E1336" s="467"/>
      <c r="F1336" s="467"/>
      <c r="G1336" s="467"/>
      <c r="H1336" s="467"/>
      <c r="I1336" s="467"/>
      <c r="J1336" s="467"/>
      <c r="K1336" s="467"/>
      <c r="L1336" s="467"/>
      <c r="M1336" s="467"/>
      <c r="N1336" s="98"/>
    </row>
    <row r="1337" spans="1:14" ht="15.75" customHeight="1" x14ac:dyDescent="0.2">
      <c r="A1337" s="99"/>
      <c r="B1337" s="5">
        <f>IF(C1337&lt;&gt;"",COUNTA($C$7:C1337),"")</f>
        <v>888</v>
      </c>
      <c r="C1337" s="6">
        <f>$Y$12</f>
        <v>50</v>
      </c>
      <c r="D1337" s="319"/>
      <c r="E1337" s="319"/>
      <c r="F1337" s="319"/>
      <c r="G1337" s="467"/>
      <c r="H1337" s="467"/>
      <c r="I1337" s="467"/>
      <c r="J1337" s="467"/>
      <c r="K1337" s="467"/>
      <c r="L1337" s="467"/>
      <c r="M1337" s="467"/>
      <c r="N1337" s="98"/>
    </row>
    <row r="1338" spans="1:14" ht="15.75" customHeight="1" x14ac:dyDescent="0.2">
      <c r="A1338" s="99"/>
      <c r="B1338" s="5" t="str">
        <f>IF(C1338&lt;&gt;"",COUNTA($C$7:C1338),"")</f>
        <v/>
      </c>
      <c r="C1338" s="9"/>
      <c r="D1338" s="9"/>
      <c r="E1338" s="9"/>
      <c r="F1338" s="9"/>
      <c r="G1338" s="467"/>
      <c r="H1338" s="467"/>
      <c r="I1338" s="467"/>
      <c r="J1338" s="467"/>
      <c r="K1338" s="467"/>
      <c r="L1338" s="467"/>
      <c r="M1338" s="467"/>
      <c r="N1338" s="98"/>
    </row>
    <row r="1339" spans="1:14" ht="15.75" customHeight="1" x14ac:dyDescent="0.2">
      <c r="A1339" s="99"/>
      <c r="B1339" s="5">
        <f>IF(C1339&lt;&gt;"",COUNTA($C$7:C1339),"")</f>
        <v>889</v>
      </c>
      <c r="C1339" s="6">
        <f>$Y$10</f>
        <v>50</v>
      </c>
      <c r="D1339" s="475">
        <f>$R$46%*(C1339+C1340)+$Z$10</f>
        <v>50</v>
      </c>
      <c r="E1339" s="476">
        <f>$R$47%*(D1339+D1342)+$AA$10</f>
        <v>50</v>
      </c>
      <c r="F1339" s="477">
        <f>$R$48%*(E1339+E1345)+$AB$12</f>
        <v>50</v>
      </c>
      <c r="G1339" s="467"/>
      <c r="H1339" s="467"/>
      <c r="I1339" s="467"/>
      <c r="J1339" s="467"/>
      <c r="K1339" s="467"/>
      <c r="L1339" s="467"/>
      <c r="M1339" s="467"/>
      <c r="N1339" s="98"/>
    </row>
    <row r="1340" spans="1:14" ht="15.75" customHeight="1" x14ac:dyDescent="0.2">
      <c r="A1340" s="99"/>
      <c r="B1340" s="5">
        <f>IF(C1340&lt;&gt;"",COUNTA($C$7:C1340),"")</f>
        <v>890</v>
      </c>
      <c r="C1340" s="6">
        <f>$Y$12</f>
        <v>50</v>
      </c>
      <c r="D1340" s="319"/>
      <c r="E1340" s="467"/>
      <c r="F1340" s="467"/>
      <c r="G1340" s="467"/>
      <c r="H1340" s="467"/>
      <c r="I1340" s="467"/>
      <c r="J1340" s="467"/>
      <c r="K1340" s="467"/>
      <c r="L1340" s="467"/>
      <c r="M1340" s="467"/>
      <c r="N1340" s="98"/>
    </row>
    <row r="1341" spans="1:14" ht="15.75" customHeight="1" x14ac:dyDescent="0.2">
      <c r="A1341" s="99"/>
      <c r="B1341" s="5" t="str">
        <f>IF(C1341&lt;&gt;"",COUNTA($C$7:C1341),"")</f>
        <v/>
      </c>
      <c r="C1341" s="9"/>
      <c r="D1341" s="9"/>
      <c r="E1341" s="467"/>
      <c r="F1341" s="467"/>
      <c r="G1341" s="467"/>
      <c r="H1341" s="467"/>
      <c r="I1341" s="467"/>
      <c r="J1341" s="467"/>
      <c r="K1341" s="467"/>
      <c r="L1341" s="467"/>
      <c r="M1341" s="467"/>
      <c r="N1341" s="98"/>
    </row>
    <row r="1342" spans="1:14" ht="15.75" customHeight="1" x14ac:dyDescent="0.2">
      <c r="A1342" s="99"/>
      <c r="B1342" s="5">
        <f>IF(C1342&lt;&gt;"",COUNTA($C$7:C1342),"")</f>
        <v>891</v>
      </c>
      <c r="C1342" s="6">
        <f>$Y$10</f>
        <v>50</v>
      </c>
      <c r="D1342" s="475">
        <f>$R$46%*(C1342+C1343)+$Z$12</f>
        <v>50</v>
      </c>
      <c r="E1342" s="467"/>
      <c r="F1342" s="467"/>
      <c r="G1342" s="467"/>
      <c r="H1342" s="467"/>
      <c r="I1342" s="467"/>
      <c r="J1342" s="467"/>
      <c r="K1342" s="467"/>
      <c r="L1342" s="467"/>
      <c r="M1342" s="467"/>
      <c r="N1342" s="98"/>
    </row>
    <row r="1343" spans="1:14" ht="15.75" customHeight="1" x14ac:dyDescent="0.2">
      <c r="A1343" s="99"/>
      <c r="B1343" s="5">
        <f>IF(C1343&lt;&gt;"",COUNTA($C$7:C1343),"")</f>
        <v>892</v>
      </c>
      <c r="C1343" s="6">
        <f>$Y$12</f>
        <v>50</v>
      </c>
      <c r="D1343" s="319"/>
      <c r="E1343" s="319"/>
      <c r="F1343" s="467"/>
      <c r="G1343" s="467"/>
      <c r="H1343" s="467"/>
      <c r="I1343" s="467"/>
      <c r="J1343" s="467"/>
      <c r="K1343" s="467"/>
      <c r="L1343" s="467"/>
      <c r="M1343" s="467"/>
      <c r="N1343" s="98"/>
    </row>
    <row r="1344" spans="1:14" ht="15.75" customHeight="1" x14ac:dyDescent="0.2">
      <c r="A1344" s="99"/>
      <c r="B1344" s="5" t="str">
        <f>IF(C1344&lt;&gt;"",COUNTA($C$7:C1344),"")</f>
        <v/>
      </c>
      <c r="C1344" s="9"/>
      <c r="D1344" s="9"/>
      <c r="E1344" s="9"/>
      <c r="F1344" s="467"/>
      <c r="G1344" s="467"/>
      <c r="H1344" s="467"/>
      <c r="I1344" s="467"/>
      <c r="J1344" s="467"/>
      <c r="K1344" s="467"/>
      <c r="L1344" s="467"/>
      <c r="M1344" s="467"/>
      <c r="N1344" s="98"/>
    </row>
    <row r="1345" spans="1:14" ht="15.75" customHeight="1" x14ac:dyDescent="0.2">
      <c r="A1345" s="99"/>
      <c r="B1345" s="5">
        <f>IF(C1345&lt;&gt;"",COUNTA($C$7:C1345),"")</f>
        <v>893</v>
      </c>
      <c r="C1345" s="6">
        <f>$Y$10</f>
        <v>50</v>
      </c>
      <c r="D1345" s="475">
        <f>$R$46%*(C1345+C1346)+$Z$10</f>
        <v>50</v>
      </c>
      <c r="E1345" s="476">
        <f>$R$47%*(D1345+D1348)+$AA$12</f>
        <v>50</v>
      </c>
      <c r="F1345" s="467"/>
      <c r="G1345" s="467"/>
      <c r="H1345" s="467"/>
      <c r="I1345" s="467"/>
      <c r="J1345" s="467"/>
      <c r="K1345" s="467"/>
      <c r="L1345" s="467"/>
      <c r="M1345" s="467"/>
      <c r="N1345" s="98"/>
    </row>
    <row r="1346" spans="1:14" ht="15.75" customHeight="1" x14ac:dyDescent="0.2">
      <c r="A1346" s="99"/>
      <c r="B1346" s="5">
        <f>IF(C1346&lt;&gt;"",COUNTA($C$7:C1346),"")</f>
        <v>894</v>
      </c>
      <c r="C1346" s="6">
        <f>$Y$12</f>
        <v>50</v>
      </c>
      <c r="D1346" s="319"/>
      <c r="E1346" s="467"/>
      <c r="F1346" s="467"/>
      <c r="G1346" s="467"/>
      <c r="H1346" s="467"/>
      <c r="I1346" s="467"/>
      <c r="J1346" s="467"/>
      <c r="K1346" s="467"/>
      <c r="L1346" s="467"/>
      <c r="M1346" s="467"/>
      <c r="N1346" s="98"/>
    </row>
    <row r="1347" spans="1:14" ht="15.75" customHeight="1" x14ac:dyDescent="0.2">
      <c r="A1347" s="99"/>
      <c r="B1347" s="5" t="str">
        <f>IF(C1347&lt;&gt;"",COUNTA($C$7:C1347),"")</f>
        <v/>
      </c>
      <c r="C1347" s="9"/>
      <c r="D1347" s="9"/>
      <c r="E1347" s="467"/>
      <c r="F1347" s="467"/>
      <c r="G1347" s="467"/>
      <c r="H1347" s="467"/>
      <c r="I1347" s="467"/>
      <c r="J1347" s="467"/>
      <c r="K1347" s="467"/>
      <c r="L1347" s="467"/>
      <c r="M1347" s="467"/>
      <c r="N1347" s="98"/>
    </row>
    <row r="1348" spans="1:14" ht="15.75" customHeight="1" x14ac:dyDescent="0.2">
      <c r="A1348" s="99"/>
      <c r="B1348" s="5">
        <f>IF(C1348&lt;&gt;"",COUNTA($C$7:C1348),"")</f>
        <v>895</v>
      </c>
      <c r="C1348" s="6">
        <f>$Y$10</f>
        <v>50</v>
      </c>
      <c r="D1348" s="475">
        <f>$R$46%*(C1348+C1349)+$Z$12</f>
        <v>50</v>
      </c>
      <c r="E1348" s="467"/>
      <c r="F1348" s="467"/>
      <c r="G1348" s="467"/>
      <c r="H1348" s="467"/>
      <c r="I1348" s="467"/>
      <c r="J1348" s="467"/>
      <c r="K1348" s="467"/>
      <c r="L1348" s="467"/>
      <c r="M1348" s="467"/>
      <c r="N1348" s="98"/>
    </row>
    <row r="1349" spans="1:14" ht="15.75" customHeight="1" x14ac:dyDescent="0.2">
      <c r="A1349" s="99"/>
      <c r="B1349" s="5">
        <f>IF(C1349&lt;&gt;"",COUNTA($C$7:C1349),"")</f>
        <v>896</v>
      </c>
      <c r="C1349" s="6">
        <f>$Y$12</f>
        <v>50</v>
      </c>
      <c r="D1349" s="319"/>
      <c r="E1349" s="319"/>
      <c r="F1349" s="319"/>
      <c r="G1349" s="319"/>
      <c r="H1349" s="319"/>
      <c r="I1349" s="319"/>
      <c r="J1349" s="319"/>
      <c r="K1349" s="467"/>
      <c r="L1349" s="467"/>
      <c r="M1349" s="467"/>
      <c r="N1349" s="98"/>
    </row>
    <row r="1350" spans="1:14" ht="15.75" customHeight="1" x14ac:dyDescent="0.2">
      <c r="A1350" s="99"/>
      <c r="B1350" s="5" t="str">
        <f>IF(C1350&lt;&gt;"",COUNTA($C$7:C1350),"")</f>
        <v/>
      </c>
      <c r="C1350" s="9"/>
      <c r="D1350" s="9"/>
      <c r="E1350" s="9"/>
      <c r="F1350" s="9"/>
      <c r="G1350" s="9"/>
      <c r="H1350" s="46"/>
      <c r="I1350" s="46"/>
      <c r="J1350" s="47"/>
      <c r="K1350" s="467"/>
      <c r="L1350" s="467"/>
      <c r="M1350" s="467"/>
      <c r="N1350" s="98"/>
    </row>
    <row r="1351" spans="1:14" ht="15.75" customHeight="1" x14ac:dyDescent="0.2">
      <c r="A1351" s="99"/>
      <c r="B1351" s="5">
        <f>IF(C1351&lt;&gt;"",COUNTA($C$7:C1351),"")</f>
        <v>897</v>
      </c>
      <c r="C1351" s="6">
        <f>$Y$10</f>
        <v>50</v>
      </c>
      <c r="D1351" s="475">
        <f>$R$46%*(C1351+C1352)+$Z$10</f>
        <v>50</v>
      </c>
      <c r="E1351" s="476">
        <f>$R$47%*(D1351+D1354)+$AA$10</f>
        <v>50</v>
      </c>
      <c r="F1351" s="477">
        <f>$R$48%*(E1351+E1357)+$AB$10</f>
        <v>50</v>
      </c>
      <c r="G1351" s="513">
        <f>$R$49%*(F1351+F1363)+$AC$10</f>
        <v>50</v>
      </c>
      <c r="H1351" s="514">
        <f>$R$50%*(G1351+G1375)+$AD$10</f>
        <v>50</v>
      </c>
      <c r="I1351" s="515">
        <f>$R$51%*(H1351+H1399)+$AE$10</f>
        <v>50</v>
      </c>
      <c r="J1351" s="522">
        <f>$R$52%*(I1351+I1447)+$AF$12</f>
        <v>50</v>
      </c>
      <c r="K1351" s="467"/>
      <c r="L1351" s="467"/>
      <c r="M1351" s="467"/>
      <c r="N1351" s="98"/>
    </row>
    <row r="1352" spans="1:14" ht="15.75" customHeight="1" x14ac:dyDescent="0.2">
      <c r="A1352" s="99"/>
      <c r="B1352" s="5">
        <f>IF(C1352&lt;&gt;"",COUNTA($C$7:C1352),"")</f>
        <v>898</v>
      </c>
      <c r="C1352" s="6">
        <f>$Y$12</f>
        <v>50</v>
      </c>
      <c r="D1352" s="319"/>
      <c r="E1352" s="467"/>
      <c r="F1352" s="467"/>
      <c r="G1352" s="467"/>
      <c r="H1352" s="467"/>
      <c r="I1352" s="467"/>
      <c r="J1352" s="467"/>
      <c r="K1352" s="467"/>
      <c r="L1352" s="467"/>
      <c r="M1352" s="467"/>
      <c r="N1352" s="98"/>
    </row>
    <row r="1353" spans="1:14" ht="15.75" customHeight="1" x14ac:dyDescent="0.2">
      <c r="A1353" s="99"/>
      <c r="B1353" s="5" t="str">
        <f>IF(C1353&lt;&gt;"",COUNTA($C$7:C1353),"")</f>
        <v/>
      </c>
      <c r="C1353" s="9"/>
      <c r="D1353" s="9"/>
      <c r="E1353" s="467"/>
      <c r="F1353" s="467"/>
      <c r="G1353" s="467"/>
      <c r="H1353" s="467"/>
      <c r="I1353" s="467"/>
      <c r="J1353" s="467"/>
      <c r="K1353" s="467"/>
      <c r="L1353" s="467"/>
      <c r="M1353" s="467"/>
      <c r="N1353" s="98"/>
    </row>
    <row r="1354" spans="1:14" ht="15.75" customHeight="1" x14ac:dyDescent="0.2">
      <c r="A1354" s="99"/>
      <c r="B1354" s="5">
        <f>IF(C1354&lt;&gt;"",COUNTA($C$7:C1354),"")</f>
        <v>899</v>
      </c>
      <c r="C1354" s="6">
        <f>$Y$10</f>
        <v>50</v>
      </c>
      <c r="D1354" s="475">
        <f>$R$46%*(C1354+C1355)+$Z$12</f>
        <v>50</v>
      </c>
      <c r="E1354" s="467"/>
      <c r="F1354" s="467"/>
      <c r="G1354" s="467"/>
      <c r="H1354" s="467"/>
      <c r="I1354" s="467"/>
      <c r="J1354" s="467"/>
      <c r="K1354" s="467"/>
      <c r="L1354" s="467"/>
      <c r="M1354" s="467"/>
      <c r="N1354" s="98"/>
    </row>
    <row r="1355" spans="1:14" ht="15.75" customHeight="1" x14ac:dyDescent="0.2">
      <c r="A1355" s="99"/>
      <c r="B1355" s="5">
        <f>IF(C1355&lt;&gt;"",COUNTA($C$7:C1355),"")</f>
        <v>900</v>
      </c>
      <c r="C1355" s="6">
        <f>$Y$12</f>
        <v>50</v>
      </c>
      <c r="D1355" s="319"/>
      <c r="E1355" s="319"/>
      <c r="F1355" s="467"/>
      <c r="G1355" s="467"/>
      <c r="H1355" s="467"/>
      <c r="I1355" s="467"/>
      <c r="J1355" s="467"/>
      <c r="K1355" s="467"/>
      <c r="L1355" s="467"/>
      <c r="M1355" s="467"/>
      <c r="N1355" s="98"/>
    </row>
    <row r="1356" spans="1:14" ht="15.75" customHeight="1" x14ac:dyDescent="0.2">
      <c r="A1356" s="99"/>
      <c r="B1356" s="5" t="str">
        <f>IF(C1356&lt;&gt;"",COUNTA($C$7:C1356),"")</f>
        <v/>
      </c>
      <c r="C1356" s="9"/>
      <c r="D1356" s="9"/>
      <c r="E1356" s="9"/>
      <c r="F1356" s="467"/>
      <c r="G1356" s="467"/>
      <c r="H1356" s="467"/>
      <c r="I1356" s="467"/>
      <c r="J1356" s="467"/>
      <c r="K1356" s="467"/>
      <c r="L1356" s="467"/>
      <c r="M1356" s="467"/>
      <c r="N1356" s="98"/>
    </row>
    <row r="1357" spans="1:14" ht="15.75" customHeight="1" x14ac:dyDescent="0.2">
      <c r="A1357" s="99"/>
      <c r="B1357" s="5">
        <f>IF(C1357&lt;&gt;"",COUNTA($C$7:C1357),"")</f>
        <v>901</v>
      </c>
      <c r="C1357" s="6">
        <f>$Y$10</f>
        <v>50</v>
      </c>
      <c r="D1357" s="475">
        <f>$R$46%*(C1357+C1358)+$Z$10</f>
        <v>50</v>
      </c>
      <c r="E1357" s="476">
        <f>$R$47%*(D1357+D1360)+$AA$12</f>
        <v>50</v>
      </c>
      <c r="F1357" s="467"/>
      <c r="G1357" s="467"/>
      <c r="H1357" s="467"/>
      <c r="I1357" s="467"/>
      <c r="J1357" s="467"/>
      <c r="K1357" s="467"/>
      <c r="L1357" s="467"/>
      <c r="M1357" s="467"/>
      <c r="N1357" s="98"/>
    </row>
    <row r="1358" spans="1:14" ht="15.75" customHeight="1" x14ac:dyDescent="0.2">
      <c r="A1358" s="99"/>
      <c r="B1358" s="5">
        <f>IF(C1358&lt;&gt;"",COUNTA($C$7:C1358),"")</f>
        <v>902</v>
      </c>
      <c r="C1358" s="6">
        <f>$Y$12</f>
        <v>50</v>
      </c>
      <c r="D1358" s="319"/>
      <c r="E1358" s="467"/>
      <c r="F1358" s="467"/>
      <c r="G1358" s="467"/>
      <c r="H1358" s="467"/>
      <c r="I1358" s="467"/>
      <c r="J1358" s="467"/>
      <c r="K1358" s="467"/>
      <c r="L1358" s="467"/>
      <c r="M1358" s="467"/>
      <c r="N1358" s="98"/>
    </row>
    <row r="1359" spans="1:14" ht="15.75" customHeight="1" x14ac:dyDescent="0.2">
      <c r="A1359" s="99"/>
      <c r="B1359" s="5" t="str">
        <f>IF(C1359&lt;&gt;"",COUNTA($C$7:C1359),"")</f>
        <v/>
      </c>
      <c r="C1359" s="9"/>
      <c r="D1359" s="9"/>
      <c r="E1359" s="467"/>
      <c r="F1359" s="467"/>
      <c r="G1359" s="467"/>
      <c r="H1359" s="467"/>
      <c r="I1359" s="467"/>
      <c r="J1359" s="467"/>
      <c r="K1359" s="467"/>
      <c r="L1359" s="467"/>
      <c r="M1359" s="467"/>
      <c r="N1359" s="98"/>
    </row>
    <row r="1360" spans="1:14" ht="15.75" customHeight="1" x14ac:dyDescent="0.2">
      <c r="A1360" s="99"/>
      <c r="B1360" s="5">
        <f>IF(C1360&lt;&gt;"",COUNTA($C$7:C1360),"")</f>
        <v>903</v>
      </c>
      <c r="C1360" s="6">
        <f>$Y$10</f>
        <v>50</v>
      </c>
      <c r="D1360" s="475">
        <f>$R$46%*(C1360+C1361)+$Z$12</f>
        <v>50</v>
      </c>
      <c r="E1360" s="467"/>
      <c r="F1360" s="467"/>
      <c r="G1360" s="467"/>
      <c r="H1360" s="467"/>
      <c r="I1360" s="467"/>
      <c r="J1360" s="467"/>
      <c r="K1360" s="467"/>
      <c r="L1360" s="467"/>
      <c r="M1360" s="467"/>
      <c r="N1360" s="98"/>
    </row>
    <row r="1361" spans="1:14" ht="15.75" customHeight="1" x14ac:dyDescent="0.2">
      <c r="A1361" s="99"/>
      <c r="B1361" s="5">
        <f>IF(C1361&lt;&gt;"",COUNTA($C$7:C1361),"")</f>
        <v>904</v>
      </c>
      <c r="C1361" s="6">
        <f>$Y$12</f>
        <v>50</v>
      </c>
      <c r="D1361" s="319"/>
      <c r="E1361" s="319"/>
      <c r="F1361" s="319"/>
      <c r="G1361" s="467"/>
      <c r="H1361" s="467"/>
      <c r="I1361" s="467"/>
      <c r="J1361" s="467"/>
      <c r="K1361" s="467"/>
      <c r="L1361" s="467"/>
      <c r="M1361" s="467"/>
      <c r="N1361" s="98"/>
    </row>
    <row r="1362" spans="1:14" ht="15.75" customHeight="1" x14ac:dyDescent="0.2">
      <c r="A1362" s="99"/>
      <c r="B1362" s="5" t="str">
        <f>IF(C1362&lt;&gt;"",COUNTA($C$7:C1362),"")</f>
        <v/>
      </c>
      <c r="C1362" s="9"/>
      <c r="D1362" s="9"/>
      <c r="E1362" s="9"/>
      <c r="F1362" s="9"/>
      <c r="G1362" s="467"/>
      <c r="H1362" s="467"/>
      <c r="I1362" s="467"/>
      <c r="J1362" s="467"/>
      <c r="K1362" s="467"/>
      <c r="L1362" s="467"/>
      <c r="M1362" s="467"/>
      <c r="N1362" s="98"/>
    </row>
    <row r="1363" spans="1:14" ht="15.75" customHeight="1" x14ac:dyDescent="0.2">
      <c r="A1363" s="99"/>
      <c r="B1363" s="5">
        <f>IF(C1363&lt;&gt;"",COUNTA($C$7:C1363),"")</f>
        <v>905</v>
      </c>
      <c r="C1363" s="6">
        <f>$Y$10</f>
        <v>50</v>
      </c>
      <c r="D1363" s="475">
        <f>$R$46%*(C1363+C1364)+$Z$10</f>
        <v>50</v>
      </c>
      <c r="E1363" s="476">
        <f>$R$47%*(D1363+D1366)+$AA$10</f>
        <v>50</v>
      </c>
      <c r="F1363" s="477">
        <f>$R$48%*(E1363+E1369)+$AB$12</f>
        <v>50</v>
      </c>
      <c r="G1363" s="467"/>
      <c r="H1363" s="467"/>
      <c r="I1363" s="467"/>
      <c r="J1363" s="467"/>
      <c r="K1363" s="467"/>
      <c r="L1363" s="467"/>
      <c r="M1363" s="467"/>
      <c r="N1363" s="98"/>
    </row>
    <row r="1364" spans="1:14" ht="15.75" customHeight="1" x14ac:dyDescent="0.2">
      <c r="A1364" s="99"/>
      <c r="B1364" s="5">
        <f>IF(C1364&lt;&gt;"",COUNTA($C$7:C1364),"")</f>
        <v>906</v>
      </c>
      <c r="C1364" s="6">
        <f>$Y$12</f>
        <v>50</v>
      </c>
      <c r="D1364" s="319"/>
      <c r="E1364" s="467"/>
      <c r="F1364" s="467"/>
      <c r="G1364" s="467"/>
      <c r="H1364" s="467"/>
      <c r="I1364" s="467"/>
      <c r="J1364" s="467"/>
      <c r="K1364" s="467"/>
      <c r="L1364" s="467"/>
      <c r="M1364" s="467"/>
      <c r="N1364" s="98"/>
    </row>
    <row r="1365" spans="1:14" ht="15.75" customHeight="1" x14ac:dyDescent="0.2">
      <c r="A1365" s="99"/>
      <c r="B1365" s="5" t="str">
        <f>IF(C1365&lt;&gt;"",COUNTA($C$7:C1365),"")</f>
        <v/>
      </c>
      <c r="C1365" s="9"/>
      <c r="D1365" s="9"/>
      <c r="E1365" s="467"/>
      <c r="F1365" s="467"/>
      <c r="G1365" s="467"/>
      <c r="H1365" s="467"/>
      <c r="I1365" s="467"/>
      <c r="J1365" s="467"/>
      <c r="K1365" s="467"/>
      <c r="L1365" s="467"/>
      <c r="M1365" s="467"/>
      <c r="N1365" s="98"/>
    </row>
    <row r="1366" spans="1:14" ht="15.75" customHeight="1" x14ac:dyDescent="0.2">
      <c r="A1366" s="99"/>
      <c r="B1366" s="5">
        <f>IF(C1366&lt;&gt;"",COUNTA($C$7:C1366),"")</f>
        <v>907</v>
      </c>
      <c r="C1366" s="6">
        <f>$Y$10</f>
        <v>50</v>
      </c>
      <c r="D1366" s="475">
        <f>$R$46%*(C1366+C1367)+$Z$12</f>
        <v>50</v>
      </c>
      <c r="E1366" s="467"/>
      <c r="F1366" s="467"/>
      <c r="G1366" s="467"/>
      <c r="H1366" s="467"/>
      <c r="I1366" s="467"/>
      <c r="J1366" s="467"/>
      <c r="K1366" s="467"/>
      <c r="L1366" s="467"/>
      <c r="M1366" s="467"/>
      <c r="N1366" s="98"/>
    </row>
    <row r="1367" spans="1:14" ht="15.75" customHeight="1" x14ac:dyDescent="0.2">
      <c r="A1367" s="99"/>
      <c r="B1367" s="5">
        <f>IF(C1367&lt;&gt;"",COUNTA($C$7:C1367),"")</f>
        <v>908</v>
      </c>
      <c r="C1367" s="6">
        <f>$Y$12</f>
        <v>50</v>
      </c>
      <c r="D1367" s="319"/>
      <c r="E1367" s="319"/>
      <c r="F1367" s="467"/>
      <c r="G1367" s="467"/>
      <c r="H1367" s="467"/>
      <c r="I1367" s="467"/>
      <c r="J1367" s="467"/>
      <c r="K1367" s="467"/>
      <c r="L1367" s="467"/>
      <c r="M1367" s="467"/>
      <c r="N1367" s="98"/>
    </row>
    <row r="1368" spans="1:14" ht="15.75" customHeight="1" x14ac:dyDescent="0.2">
      <c r="A1368" s="99"/>
      <c r="B1368" s="5" t="str">
        <f>IF(C1368&lt;&gt;"",COUNTA($C$7:C1368),"")</f>
        <v/>
      </c>
      <c r="C1368" s="9"/>
      <c r="D1368" s="9"/>
      <c r="E1368" s="9"/>
      <c r="F1368" s="467"/>
      <c r="G1368" s="467"/>
      <c r="H1368" s="467"/>
      <c r="I1368" s="467"/>
      <c r="J1368" s="467"/>
      <c r="K1368" s="467"/>
      <c r="L1368" s="467"/>
      <c r="M1368" s="467"/>
      <c r="N1368" s="98"/>
    </row>
    <row r="1369" spans="1:14" ht="15.75" customHeight="1" x14ac:dyDescent="0.2">
      <c r="A1369" s="99"/>
      <c r="B1369" s="5">
        <f>IF(C1369&lt;&gt;"",COUNTA($C$7:C1369),"")</f>
        <v>909</v>
      </c>
      <c r="C1369" s="6">
        <f>$Y$10</f>
        <v>50</v>
      </c>
      <c r="D1369" s="475">
        <f>$R$46%*(C1369+C1370)+$Z$10</f>
        <v>50</v>
      </c>
      <c r="E1369" s="476">
        <f>$R$47%*(D1369+D1372)+$AA$12</f>
        <v>50</v>
      </c>
      <c r="F1369" s="467"/>
      <c r="G1369" s="467"/>
      <c r="H1369" s="467"/>
      <c r="I1369" s="467"/>
      <c r="J1369" s="467"/>
      <c r="K1369" s="467"/>
      <c r="L1369" s="467"/>
      <c r="M1369" s="467"/>
      <c r="N1369" s="98"/>
    </row>
    <row r="1370" spans="1:14" ht="15.75" customHeight="1" x14ac:dyDescent="0.2">
      <c r="A1370" s="99"/>
      <c r="B1370" s="5">
        <f>IF(C1370&lt;&gt;"",COUNTA($C$7:C1370),"")</f>
        <v>910</v>
      </c>
      <c r="C1370" s="6">
        <f>$Y$12</f>
        <v>50</v>
      </c>
      <c r="D1370" s="319"/>
      <c r="E1370" s="467"/>
      <c r="F1370" s="467"/>
      <c r="G1370" s="467"/>
      <c r="H1370" s="467"/>
      <c r="I1370" s="467"/>
      <c r="J1370" s="467"/>
      <c r="K1370" s="467"/>
      <c r="L1370" s="467"/>
      <c r="M1370" s="467"/>
      <c r="N1370" s="98"/>
    </row>
    <row r="1371" spans="1:14" ht="15.75" customHeight="1" x14ac:dyDescent="0.2">
      <c r="A1371" s="99"/>
      <c r="B1371" s="5" t="str">
        <f>IF(C1371&lt;&gt;"",COUNTA($C$7:C1371),"")</f>
        <v/>
      </c>
      <c r="C1371" s="9"/>
      <c r="D1371" s="9"/>
      <c r="E1371" s="467"/>
      <c r="F1371" s="467"/>
      <c r="G1371" s="467"/>
      <c r="H1371" s="467"/>
      <c r="I1371" s="467"/>
      <c r="J1371" s="467"/>
      <c r="K1371" s="467"/>
      <c r="L1371" s="467"/>
      <c r="M1371" s="467"/>
      <c r="N1371" s="98"/>
    </row>
    <row r="1372" spans="1:14" ht="15.75" customHeight="1" x14ac:dyDescent="0.2">
      <c r="A1372" s="99"/>
      <c r="B1372" s="5">
        <f>IF(C1372&lt;&gt;"",COUNTA($C$7:C1372),"")</f>
        <v>911</v>
      </c>
      <c r="C1372" s="6">
        <f>$Y$10</f>
        <v>50</v>
      </c>
      <c r="D1372" s="475">
        <f>$R$46%*(C1372+C1373)+$Z$12</f>
        <v>50</v>
      </c>
      <c r="E1372" s="467"/>
      <c r="F1372" s="467"/>
      <c r="G1372" s="467"/>
      <c r="H1372" s="467"/>
      <c r="I1372" s="467"/>
      <c r="J1372" s="467"/>
      <c r="K1372" s="467"/>
      <c r="L1372" s="467"/>
      <c r="M1372" s="467"/>
      <c r="N1372" s="98"/>
    </row>
    <row r="1373" spans="1:14" ht="15.75" customHeight="1" x14ac:dyDescent="0.2">
      <c r="A1373" s="99"/>
      <c r="B1373" s="5">
        <f>IF(C1373&lt;&gt;"",COUNTA($C$7:C1373),"")</f>
        <v>912</v>
      </c>
      <c r="C1373" s="6">
        <f>$Y$12</f>
        <v>50</v>
      </c>
      <c r="D1373" s="319"/>
      <c r="E1373" s="319"/>
      <c r="F1373" s="319"/>
      <c r="G1373" s="319"/>
      <c r="H1373" s="467"/>
      <c r="I1373" s="467"/>
      <c r="J1373" s="467"/>
      <c r="K1373" s="467"/>
      <c r="L1373" s="467"/>
      <c r="M1373" s="467"/>
      <c r="N1373" s="98"/>
    </row>
    <row r="1374" spans="1:14" ht="15.75" customHeight="1" x14ac:dyDescent="0.2">
      <c r="A1374" s="99"/>
      <c r="B1374" s="5" t="str">
        <f>IF(C1374&lt;&gt;"",COUNTA($C$7:C1374),"")</f>
        <v/>
      </c>
      <c r="C1374" s="9"/>
      <c r="D1374" s="9"/>
      <c r="E1374" s="9"/>
      <c r="F1374" s="9"/>
      <c r="G1374" s="9"/>
      <c r="H1374" s="467"/>
      <c r="I1374" s="467"/>
      <c r="J1374" s="467"/>
      <c r="K1374" s="467"/>
      <c r="L1374" s="467"/>
      <c r="M1374" s="467"/>
      <c r="N1374" s="98"/>
    </row>
    <row r="1375" spans="1:14" ht="15.75" customHeight="1" x14ac:dyDescent="0.2">
      <c r="A1375" s="99"/>
      <c r="B1375" s="5">
        <f>IF(C1375&lt;&gt;"",COUNTA($C$7:C1375),"")</f>
        <v>913</v>
      </c>
      <c r="C1375" s="6">
        <f>$Y$10</f>
        <v>50</v>
      </c>
      <c r="D1375" s="475">
        <f>$R$46%*(C1375+C1376)+$Z$10</f>
        <v>50</v>
      </c>
      <c r="E1375" s="476">
        <f>$R$47%*(D1375+D1378)+$AA$10</f>
        <v>50</v>
      </c>
      <c r="F1375" s="477">
        <f>$R$48%*(E1375+E1381)+$AB$10</f>
        <v>50</v>
      </c>
      <c r="G1375" s="513">
        <f>$R$49%*(F1375+F1387)+$AC$12</f>
        <v>50</v>
      </c>
      <c r="H1375" s="467"/>
      <c r="I1375" s="467"/>
      <c r="J1375" s="467"/>
      <c r="K1375" s="467"/>
      <c r="L1375" s="467"/>
      <c r="M1375" s="467"/>
      <c r="N1375" s="98"/>
    </row>
    <row r="1376" spans="1:14" ht="15.75" customHeight="1" x14ac:dyDescent="0.2">
      <c r="A1376" s="99"/>
      <c r="B1376" s="5">
        <f>IF(C1376&lt;&gt;"",COUNTA($C$7:C1376),"")</f>
        <v>914</v>
      </c>
      <c r="C1376" s="6">
        <f>$Y$12</f>
        <v>50</v>
      </c>
      <c r="D1376" s="319"/>
      <c r="E1376" s="467"/>
      <c r="F1376" s="467"/>
      <c r="G1376" s="467"/>
      <c r="H1376" s="467"/>
      <c r="I1376" s="467"/>
      <c r="J1376" s="467"/>
      <c r="K1376" s="467"/>
      <c r="L1376" s="467"/>
      <c r="M1376" s="467"/>
      <c r="N1376" s="98"/>
    </row>
    <row r="1377" spans="1:14" ht="15.75" customHeight="1" x14ac:dyDescent="0.2">
      <c r="A1377" s="99"/>
      <c r="B1377" s="5" t="str">
        <f>IF(C1377&lt;&gt;"",COUNTA($C$7:C1377),"")</f>
        <v/>
      </c>
      <c r="C1377" s="9"/>
      <c r="D1377" s="9"/>
      <c r="E1377" s="467"/>
      <c r="F1377" s="467"/>
      <c r="G1377" s="467"/>
      <c r="H1377" s="467"/>
      <c r="I1377" s="467"/>
      <c r="J1377" s="467"/>
      <c r="K1377" s="467"/>
      <c r="L1377" s="467"/>
      <c r="M1377" s="467"/>
      <c r="N1377" s="98"/>
    </row>
    <row r="1378" spans="1:14" ht="15.75" customHeight="1" x14ac:dyDescent="0.2">
      <c r="A1378" s="99"/>
      <c r="B1378" s="5">
        <f>IF(C1378&lt;&gt;"",COUNTA($C$7:C1378),"")</f>
        <v>915</v>
      </c>
      <c r="C1378" s="6">
        <f>$Y$10</f>
        <v>50</v>
      </c>
      <c r="D1378" s="475">
        <f>$R$46%*(C1378+C1379)+$Z$12</f>
        <v>50</v>
      </c>
      <c r="E1378" s="467"/>
      <c r="F1378" s="467"/>
      <c r="G1378" s="467"/>
      <c r="H1378" s="467"/>
      <c r="I1378" s="467"/>
      <c r="J1378" s="467"/>
      <c r="K1378" s="467"/>
      <c r="L1378" s="467"/>
      <c r="M1378" s="467"/>
      <c r="N1378" s="98"/>
    </row>
    <row r="1379" spans="1:14" ht="15.75" customHeight="1" x14ac:dyDescent="0.2">
      <c r="A1379" s="99"/>
      <c r="B1379" s="5">
        <f>IF(C1379&lt;&gt;"",COUNTA($C$7:C1379),"")</f>
        <v>916</v>
      </c>
      <c r="C1379" s="6">
        <f>$Y$12</f>
        <v>50</v>
      </c>
      <c r="D1379" s="319"/>
      <c r="E1379" s="319"/>
      <c r="F1379" s="467"/>
      <c r="G1379" s="467"/>
      <c r="H1379" s="467"/>
      <c r="I1379" s="467"/>
      <c r="J1379" s="467"/>
      <c r="K1379" s="467"/>
      <c r="L1379" s="467"/>
      <c r="M1379" s="467"/>
      <c r="N1379" s="98"/>
    </row>
    <row r="1380" spans="1:14" ht="15.75" customHeight="1" x14ac:dyDescent="0.2">
      <c r="A1380" s="99"/>
      <c r="B1380" s="5" t="str">
        <f>IF(C1380&lt;&gt;"",COUNTA($C$7:C1380),"")</f>
        <v/>
      </c>
      <c r="C1380" s="9"/>
      <c r="D1380" s="9"/>
      <c r="E1380" s="9"/>
      <c r="F1380" s="467"/>
      <c r="G1380" s="467"/>
      <c r="H1380" s="467"/>
      <c r="I1380" s="467"/>
      <c r="J1380" s="467"/>
      <c r="K1380" s="467"/>
      <c r="L1380" s="467"/>
      <c r="M1380" s="467"/>
      <c r="N1380" s="98"/>
    </row>
    <row r="1381" spans="1:14" ht="15.75" customHeight="1" x14ac:dyDescent="0.2">
      <c r="A1381" s="99"/>
      <c r="B1381" s="5">
        <f>IF(C1381&lt;&gt;"",COUNTA($C$7:C1381),"")</f>
        <v>917</v>
      </c>
      <c r="C1381" s="6">
        <f>$Y$10</f>
        <v>50</v>
      </c>
      <c r="D1381" s="475">
        <f>$R$46%*(C1381+C1382)+$Z$10</f>
        <v>50</v>
      </c>
      <c r="E1381" s="476">
        <f>$R$47%*(D1381+D1384)+$AA$12</f>
        <v>50</v>
      </c>
      <c r="F1381" s="467"/>
      <c r="G1381" s="467"/>
      <c r="H1381" s="467"/>
      <c r="I1381" s="467"/>
      <c r="J1381" s="467"/>
      <c r="K1381" s="467"/>
      <c r="L1381" s="467"/>
      <c r="M1381" s="467"/>
      <c r="N1381" s="98"/>
    </row>
    <row r="1382" spans="1:14" ht="15.75" customHeight="1" x14ac:dyDescent="0.2">
      <c r="A1382" s="99"/>
      <c r="B1382" s="5">
        <f>IF(C1382&lt;&gt;"",COUNTA($C$7:C1382),"")</f>
        <v>918</v>
      </c>
      <c r="C1382" s="6">
        <f>$Y$12</f>
        <v>50</v>
      </c>
      <c r="D1382" s="319"/>
      <c r="E1382" s="467"/>
      <c r="F1382" s="467"/>
      <c r="G1382" s="467"/>
      <c r="H1382" s="467"/>
      <c r="I1382" s="467"/>
      <c r="J1382" s="467"/>
      <c r="K1382" s="467"/>
      <c r="L1382" s="467"/>
      <c r="M1382" s="467"/>
      <c r="N1382" s="98"/>
    </row>
    <row r="1383" spans="1:14" ht="15.75" customHeight="1" x14ac:dyDescent="0.2">
      <c r="A1383" s="99"/>
      <c r="B1383" s="5" t="str">
        <f>IF(C1383&lt;&gt;"",COUNTA($C$7:C1383),"")</f>
        <v/>
      </c>
      <c r="C1383" s="9"/>
      <c r="D1383" s="9"/>
      <c r="E1383" s="467"/>
      <c r="F1383" s="467"/>
      <c r="G1383" s="467"/>
      <c r="H1383" s="467"/>
      <c r="I1383" s="467"/>
      <c r="J1383" s="467"/>
      <c r="K1383" s="467"/>
      <c r="L1383" s="467"/>
      <c r="M1383" s="467"/>
      <c r="N1383" s="98"/>
    </row>
    <row r="1384" spans="1:14" ht="15.75" customHeight="1" x14ac:dyDescent="0.2">
      <c r="A1384" s="99"/>
      <c r="B1384" s="5">
        <f>IF(C1384&lt;&gt;"",COUNTA($C$7:C1384),"")</f>
        <v>919</v>
      </c>
      <c r="C1384" s="6">
        <f>$Y$10</f>
        <v>50</v>
      </c>
      <c r="D1384" s="475">
        <f>$R$46%*(C1384+C1385)+$Z$12</f>
        <v>50</v>
      </c>
      <c r="E1384" s="467"/>
      <c r="F1384" s="467"/>
      <c r="G1384" s="467"/>
      <c r="H1384" s="467"/>
      <c r="I1384" s="467"/>
      <c r="J1384" s="467"/>
      <c r="K1384" s="467"/>
      <c r="L1384" s="467"/>
      <c r="M1384" s="467"/>
      <c r="N1384" s="98"/>
    </row>
    <row r="1385" spans="1:14" ht="15.75" customHeight="1" x14ac:dyDescent="0.2">
      <c r="A1385" s="99"/>
      <c r="B1385" s="5">
        <f>IF(C1385&lt;&gt;"",COUNTA($C$7:C1385),"")</f>
        <v>920</v>
      </c>
      <c r="C1385" s="6">
        <f>$Y$12</f>
        <v>50</v>
      </c>
      <c r="D1385" s="319"/>
      <c r="E1385" s="319"/>
      <c r="F1385" s="319"/>
      <c r="G1385" s="467"/>
      <c r="H1385" s="467"/>
      <c r="I1385" s="467"/>
      <c r="J1385" s="467"/>
      <c r="K1385" s="467"/>
      <c r="L1385" s="467"/>
      <c r="M1385" s="467"/>
      <c r="N1385" s="98"/>
    </row>
    <row r="1386" spans="1:14" ht="15.75" customHeight="1" x14ac:dyDescent="0.2">
      <c r="A1386" s="99"/>
      <c r="B1386" s="5" t="str">
        <f>IF(C1386&lt;&gt;"",COUNTA($C$7:C1386),"")</f>
        <v/>
      </c>
      <c r="C1386" s="9"/>
      <c r="D1386" s="9"/>
      <c r="E1386" s="9"/>
      <c r="F1386" s="9"/>
      <c r="G1386" s="467"/>
      <c r="H1386" s="467"/>
      <c r="I1386" s="467"/>
      <c r="J1386" s="467"/>
      <c r="K1386" s="467"/>
      <c r="L1386" s="467"/>
      <c r="M1386" s="467"/>
      <c r="N1386" s="98"/>
    </row>
    <row r="1387" spans="1:14" ht="15.75" customHeight="1" x14ac:dyDescent="0.2">
      <c r="A1387" s="99"/>
      <c r="B1387" s="5">
        <f>IF(C1387&lt;&gt;"",COUNTA($C$7:C1387),"")</f>
        <v>921</v>
      </c>
      <c r="C1387" s="6">
        <f>$Y$10</f>
        <v>50</v>
      </c>
      <c r="D1387" s="475">
        <f>$R$46%*(C1387+C1388)+$Z$10</f>
        <v>50</v>
      </c>
      <c r="E1387" s="476">
        <f>$R$47%*(D1387+D1390)+$AA$10</f>
        <v>50</v>
      </c>
      <c r="F1387" s="477">
        <f>$R$48%*(E1387+E1393)+$AB$12</f>
        <v>50</v>
      </c>
      <c r="G1387" s="467"/>
      <c r="H1387" s="467"/>
      <c r="I1387" s="467"/>
      <c r="J1387" s="467"/>
      <c r="K1387" s="467"/>
      <c r="L1387" s="467"/>
      <c r="M1387" s="467"/>
      <c r="N1387" s="98"/>
    </row>
    <row r="1388" spans="1:14" ht="15.75" customHeight="1" x14ac:dyDescent="0.2">
      <c r="A1388" s="99"/>
      <c r="B1388" s="5">
        <f>IF(C1388&lt;&gt;"",COUNTA($C$7:C1388),"")</f>
        <v>922</v>
      </c>
      <c r="C1388" s="6">
        <f>$Y$12</f>
        <v>50</v>
      </c>
      <c r="D1388" s="319"/>
      <c r="E1388" s="467"/>
      <c r="F1388" s="467"/>
      <c r="G1388" s="467"/>
      <c r="H1388" s="467"/>
      <c r="I1388" s="467"/>
      <c r="J1388" s="467"/>
      <c r="K1388" s="467"/>
      <c r="L1388" s="467"/>
      <c r="M1388" s="467"/>
      <c r="N1388" s="98"/>
    </row>
    <row r="1389" spans="1:14" ht="15.75" customHeight="1" x14ac:dyDescent="0.2">
      <c r="A1389" s="99"/>
      <c r="B1389" s="5" t="str">
        <f>IF(C1389&lt;&gt;"",COUNTA($C$7:C1389),"")</f>
        <v/>
      </c>
      <c r="C1389" s="9"/>
      <c r="D1389" s="9"/>
      <c r="E1389" s="467"/>
      <c r="F1389" s="467"/>
      <c r="G1389" s="467"/>
      <c r="H1389" s="467"/>
      <c r="I1389" s="467"/>
      <c r="J1389" s="467"/>
      <c r="K1389" s="467"/>
      <c r="L1389" s="467"/>
      <c r="M1389" s="467"/>
      <c r="N1389" s="98"/>
    </row>
    <row r="1390" spans="1:14" ht="15.75" customHeight="1" x14ac:dyDescent="0.2">
      <c r="A1390" s="99"/>
      <c r="B1390" s="5">
        <f>IF(C1390&lt;&gt;"",COUNTA($C$7:C1390),"")</f>
        <v>923</v>
      </c>
      <c r="C1390" s="6">
        <f>$Y$10</f>
        <v>50</v>
      </c>
      <c r="D1390" s="475">
        <f>$R$46%*(C1390+C1391)+$Z$12</f>
        <v>50</v>
      </c>
      <c r="E1390" s="467"/>
      <c r="F1390" s="467"/>
      <c r="G1390" s="467"/>
      <c r="H1390" s="467"/>
      <c r="I1390" s="467"/>
      <c r="J1390" s="467"/>
      <c r="K1390" s="467"/>
      <c r="L1390" s="467"/>
      <c r="M1390" s="467"/>
      <c r="N1390" s="98"/>
    </row>
    <row r="1391" spans="1:14" ht="15.75" customHeight="1" x14ac:dyDescent="0.2">
      <c r="A1391" s="99"/>
      <c r="B1391" s="5">
        <f>IF(C1391&lt;&gt;"",COUNTA($C$7:C1391),"")</f>
        <v>924</v>
      </c>
      <c r="C1391" s="6">
        <f>$Y$12</f>
        <v>50</v>
      </c>
      <c r="D1391" s="319"/>
      <c r="E1391" s="319"/>
      <c r="F1391" s="467"/>
      <c r="G1391" s="467"/>
      <c r="H1391" s="467"/>
      <c r="I1391" s="467"/>
      <c r="J1391" s="467"/>
      <c r="K1391" s="467"/>
      <c r="L1391" s="467"/>
      <c r="M1391" s="467"/>
      <c r="N1391" s="98"/>
    </row>
    <row r="1392" spans="1:14" ht="15.75" customHeight="1" x14ac:dyDescent="0.2">
      <c r="A1392" s="99"/>
      <c r="B1392" s="5" t="str">
        <f>IF(C1392&lt;&gt;"",COUNTA($C$7:C1392),"")</f>
        <v/>
      </c>
      <c r="C1392" s="9"/>
      <c r="D1392" s="9"/>
      <c r="E1392" s="9"/>
      <c r="F1392" s="467"/>
      <c r="G1392" s="467"/>
      <c r="H1392" s="467"/>
      <c r="I1392" s="467"/>
      <c r="J1392" s="467"/>
      <c r="K1392" s="467"/>
      <c r="L1392" s="467"/>
      <c r="M1392" s="467"/>
      <c r="N1392" s="98"/>
    </row>
    <row r="1393" spans="1:14" ht="15.75" customHeight="1" x14ac:dyDescent="0.2">
      <c r="A1393" s="99"/>
      <c r="B1393" s="5">
        <f>IF(C1393&lt;&gt;"",COUNTA($C$7:C1393),"")</f>
        <v>925</v>
      </c>
      <c r="C1393" s="6">
        <f>$Y$10</f>
        <v>50</v>
      </c>
      <c r="D1393" s="475">
        <f>$R$46%*(C1393+C1394)+$Z$10</f>
        <v>50</v>
      </c>
      <c r="E1393" s="476">
        <f>$R$47%*(D1393+D1396)+$AA$12</f>
        <v>50</v>
      </c>
      <c r="F1393" s="467"/>
      <c r="G1393" s="467"/>
      <c r="H1393" s="467"/>
      <c r="I1393" s="467"/>
      <c r="J1393" s="467"/>
      <c r="K1393" s="467"/>
      <c r="L1393" s="467"/>
      <c r="M1393" s="467"/>
      <c r="N1393" s="98"/>
    </row>
    <row r="1394" spans="1:14" ht="15.75" customHeight="1" x14ac:dyDescent="0.2">
      <c r="A1394" s="99"/>
      <c r="B1394" s="5">
        <f>IF(C1394&lt;&gt;"",COUNTA($C$7:C1394),"")</f>
        <v>926</v>
      </c>
      <c r="C1394" s="6">
        <f>$Y$12</f>
        <v>50</v>
      </c>
      <c r="D1394" s="319"/>
      <c r="E1394" s="467"/>
      <c r="F1394" s="467"/>
      <c r="G1394" s="467"/>
      <c r="H1394" s="467"/>
      <c r="I1394" s="467"/>
      <c r="J1394" s="467"/>
      <c r="K1394" s="467"/>
      <c r="L1394" s="467"/>
      <c r="M1394" s="467"/>
      <c r="N1394" s="98"/>
    </row>
    <row r="1395" spans="1:14" ht="15.75" customHeight="1" x14ac:dyDescent="0.2">
      <c r="A1395" s="99"/>
      <c r="B1395" s="5" t="str">
        <f>IF(C1395&lt;&gt;"",COUNTA($C$7:C1395),"")</f>
        <v/>
      </c>
      <c r="C1395" s="9"/>
      <c r="D1395" s="9"/>
      <c r="E1395" s="467"/>
      <c r="F1395" s="467"/>
      <c r="G1395" s="467"/>
      <c r="H1395" s="467"/>
      <c r="I1395" s="467"/>
      <c r="J1395" s="467"/>
      <c r="K1395" s="467"/>
      <c r="L1395" s="467"/>
      <c r="M1395" s="467"/>
      <c r="N1395" s="98"/>
    </row>
    <row r="1396" spans="1:14" ht="15.75" customHeight="1" x14ac:dyDescent="0.2">
      <c r="A1396" s="99"/>
      <c r="B1396" s="5">
        <f>IF(C1396&lt;&gt;"",COUNTA($C$7:C1396),"")</f>
        <v>927</v>
      </c>
      <c r="C1396" s="6">
        <f>$Y$10</f>
        <v>50</v>
      </c>
      <c r="D1396" s="475">
        <f>$R$46%*(C1396+C1397)+$Z$12</f>
        <v>50</v>
      </c>
      <c r="E1396" s="467"/>
      <c r="F1396" s="467"/>
      <c r="G1396" s="467"/>
      <c r="H1396" s="467"/>
      <c r="I1396" s="467"/>
      <c r="J1396" s="467"/>
      <c r="K1396" s="467"/>
      <c r="L1396" s="467"/>
      <c r="M1396" s="467"/>
      <c r="N1396" s="98"/>
    </row>
    <row r="1397" spans="1:14" ht="15.75" customHeight="1" x14ac:dyDescent="0.2">
      <c r="A1397" s="99"/>
      <c r="B1397" s="5">
        <f>IF(C1397&lt;&gt;"",COUNTA($C$7:C1397),"")</f>
        <v>928</v>
      </c>
      <c r="C1397" s="6">
        <f>$Y$12</f>
        <v>50</v>
      </c>
      <c r="D1397" s="319"/>
      <c r="E1397" s="319"/>
      <c r="F1397" s="319"/>
      <c r="G1397" s="319"/>
      <c r="H1397" s="319"/>
      <c r="I1397" s="467"/>
      <c r="J1397" s="467"/>
      <c r="K1397" s="467"/>
      <c r="L1397" s="467"/>
      <c r="M1397" s="467"/>
      <c r="N1397" s="98"/>
    </row>
    <row r="1398" spans="1:14" ht="15.75" customHeight="1" x14ac:dyDescent="0.2">
      <c r="A1398" s="99"/>
      <c r="B1398" s="5" t="str">
        <f>IF(C1398&lt;&gt;"",COUNTA($C$7:C1398),"")</f>
        <v/>
      </c>
      <c r="C1398" s="9"/>
      <c r="D1398" s="9"/>
      <c r="E1398" s="46"/>
      <c r="F1398" s="46"/>
      <c r="G1398" s="9"/>
      <c r="H1398" s="9"/>
      <c r="I1398" s="467"/>
      <c r="J1398" s="467"/>
      <c r="K1398" s="467"/>
      <c r="L1398" s="467"/>
      <c r="M1398" s="467"/>
      <c r="N1398" s="98"/>
    </row>
    <row r="1399" spans="1:14" ht="15.75" customHeight="1" x14ac:dyDescent="0.2">
      <c r="A1399" s="99"/>
      <c r="B1399" s="5">
        <f>IF(C1399&lt;&gt;"",COUNTA($C$7:C1399),"")</f>
        <v>929</v>
      </c>
      <c r="C1399" s="6">
        <f>$Y$10</f>
        <v>50</v>
      </c>
      <c r="D1399" s="475">
        <f>$R$46%*(C1399+C1400)+$Z$10</f>
        <v>50</v>
      </c>
      <c r="E1399" s="476">
        <f>$R$47%*(D1399+D1402)+$AA$10</f>
        <v>50</v>
      </c>
      <c r="F1399" s="477">
        <f>$R$48%*(E1399+E1405)+$AB$10</f>
        <v>50</v>
      </c>
      <c r="G1399" s="513">
        <f>$R$49%*(F1399+F1411)+$AC$10</f>
        <v>50</v>
      </c>
      <c r="H1399" s="514">
        <f>$R$50%*(G1399+G1423)+$AD$12</f>
        <v>50</v>
      </c>
      <c r="I1399" s="467"/>
      <c r="J1399" s="467"/>
      <c r="K1399" s="467"/>
      <c r="L1399" s="467"/>
      <c r="M1399" s="467"/>
      <c r="N1399" s="98"/>
    </row>
    <row r="1400" spans="1:14" ht="15.75" customHeight="1" x14ac:dyDescent="0.2">
      <c r="A1400" s="99"/>
      <c r="B1400" s="5">
        <f>IF(C1400&lt;&gt;"",COUNTA($C$7:C1400),"")</f>
        <v>930</v>
      </c>
      <c r="C1400" s="6">
        <f>$Y$12</f>
        <v>50</v>
      </c>
      <c r="D1400" s="319"/>
      <c r="E1400" s="467"/>
      <c r="F1400" s="467"/>
      <c r="G1400" s="467"/>
      <c r="H1400" s="467"/>
      <c r="I1400" s="467"/>
      <c r="J1400" s="467"/>
      <c r="K1400" s="467"/>
      <c r="L1400" s="467"/>
      <c r="M1400" s="467"/>
      <c r="N1400" s="98"/>
    </row>
    <row r="1401" spans="1:14" ht="15.75" customHeight="1" x14ac:dyDescent="0.2">
      <c r="A1401" s="99"/>
      <c r="B1401" s="5" t="str">
        <f>IF(C1401&lt;&gt;"",COUNTA($C$7:C1401),"")</f>
        <v/>
      </c>
      <c r="C1401" s="9"/>
      <c r="D1401" s="9"/>
      <c r="E1401" s="467"/>
      <c r="F1401" s="467"/>
      <c r="G1401" s="467"/>
      <c r="H1401" s="467"/>
      <c r="I1401" s="467"/>
      <c r="J1401" s="467"/>
      <c r="K1401" s="467"/>
      <c r="L1401" s="467"/>
      <c r="M1401" s="467"/>
      <c r="N1401" s="98"/>
    </row>
    <row r="1402" spans="1:14" ht="15.75" customHeight="1" x14ac:dyDescent="0.2">
      <c r="A1402" s="99"/>
      <c r="B1402" s="5">
        <f>IF(C1402&lt;&gt;"",COUNTA($C$7:C1402),"")</f>
        <v>931</v>
      </c>
      <c r="C1402" s="6">
        <f>$Y$10</f>
        <v>50</v>
      </c>
      <c r="D1402" s="475">
        <f>$R$46%*(C1402+C1403)+$Z$12</f>
        <v>50</v>
      </c>
      <c r="E1402" s="467"/>
      <c r="F1402" s="467"/>
      <c r="G1402" s="467"/>
      <c r="H1402" s="467"/>
      <c r="I1402" s="467"/>
      <c r="J1402" s="467"/>
      <c r="K1402" s="467"/>
      <c r="L1402" s="467"/>
      <c r="M1402" s="467"/>
      <c r="N1402" s="98"/>
    </row>
    <row r="1403" spans="1:14" ht="15.75" customHeight="1" x14ac:dyDescent="0.2">
      <c r="A1403" s="99"/>
      <c r="B1403" s="5">
        <f>IF(C1403&lt;&gt;"",COUNTA($C$7:C1403),"")</f>
        <v>932</v>
      </c>
      <c r="C1403" s="6">
        <f>$Y$12</f>
        <v>50</v>
      </c>
      <c r="D1403" s="319"/>
      <c r="E1403" s="319"/>
      <c r="F1403" s="467"/>
      <c r="G1403" s="467"/>
      <c r="H1403" s="467"/>
      <c r="I1403" s="467"/>
      <c r="J1403" s="467"/>
      <c r="K1403" s="467"/>
      <c r="L1403" s="467"/>
      <c r="M1403" s="467"/>
      <c r="N1403" s="98"/>
    </row>
    <row r="1404" spans="1:14" ht="15.75" customHeight="1" x14ac:dyDescent="0.2">
      <c r="A1404" s="99"/>
      <c r="B1404" s="5" t="str">
        <f>IF(C1404&lt;&gt;"",COUNTA($C$7:C1404),"")</f>
        <v/>
      </c>
      <c r="C1404" s="9"/>
      <c r="D1404" s="9"/>
      <c r="E1404" s="9"/>
      <c r="F1404" s="467"/>
      <c r="G1404" s="467"/>
      <c r="H1404" s="467"/>
      <c r="I1404" s="467"/>
      <c r="J1404" s="467"/>
      <c r="K1404" s="467"/>
      <c r="L1404" s="467"/>
      <c r="M1404" s="467"/>
      <c r="N1404" s="98"/>
    </row>
    <row r="1405" spans="1:14" ht="15.75" customHeight="1" x14ac:dyDescent="0.2">
      <c r="A1405" s="99"/>
      <c r="B1405" s="5">
        <f>IF(C1405&lt;&gt;"",COUNTA($C$7:C1405),"")</f>
        <v>933</v>
      </c>
      <c r="C1405" s="6">
        <f>$Y$10</f>
        <v>50</v>
      </c>
      <c r="D1405" s="475">
        <f>$R$46%*(C1405+C1406)+$Z$10</f>
        <v>50</v>
      </c>
      <c r="E1405" s="476">
        <f>$R$47%*(D1405+D1408)+$AA$12</f>
        <v>50</v>
      </c>
      <c r="F1405" s="467"/>
      <c r="G1405" s="467"/>
      <c r="H1405" s="467"/>
      <c r="I1405" s="467"/>
      <c r="J1405" s="467"/>
      <c r="K1405" s="467"/>
      <c r="L1405" s="467"/>
      <c r="M1405" s="467"/>
      <c r="N1405" s="98"/>
    </row>
    <row r="1406" spans="1:14" ht="15.75" customHeight="1" x14ac:dyDescent="0.2">
      <c r="A1406" s="99"/>
      <c r="B1406" s="5">
        <f>IF(C1406&lt;&gt;"",COUNTA($C$7:C1406),"")</f>
        <v>934</v>
      </c>
      <c r="C1406" s="6">
        <f>$Y$12</f>
        <v>50</v>
      </c>
      <c r="D1406" s="319"/>
      <c r="E1406" s="467"/>
      <c r="F1406" s="467"/>
      <c r="G1406" s="467"/>
      <c r="H1406" s="467"/>
      <c r="I1406" s="467"/>
      <c r="J1406" s="467"/>
      <c r="K1406" s="467"/>
      <c r="L1406" s="467"/>
      <c r="M1406" s="467"/>
      <c r="N1406" s="98"/>
    </row>
    <row r="1407" spans="1:14" ht="15.75" customHeight="1" x14ac:dyDescent="0.2">
      <c r="A1407" s="99"/>
      <c r="B1407" s="5" t="str">
        <f>IF(C1407&lt;&gt;"",COUNTA($C$7:C1407),"")</f>
        <v/>
      </c>
      <c r="C1407" s="9"/>
      <c r="D1407" s="9"/>
      <c r="E1407" s="467"/>
      <c r="F1407" s="467"/>
      <c r="G1407" s="467"/>
      <c r="H1407" s="467"/>
      <c r="I1407" s="467"/>
      <c r="J1407" s="467"/>
      <c r="K1407" s="467"/>
      <c r="L1407" s="467"/>
      <c r="M1407" s="467"/>
      <c r="N1407" s="98"/>
    </row>
    <row r="1408" spans="1:14" ht="15.75" customHeight="1" x14ac:dyDescent="0.2">
      <c r="A1408" s="99"/>
      <c r="B1408" s="5">
        <f>IF(C1408&lt;&gt;"",COUNTA($C$7:C1408),"")</f>
        <v>935</v>
      </c>
      <c r="C1408" s="6">
        <f>$Y$10</f>
        <v>50</v>
      </c>
      <c r="D1408" s="475">
        <f>$R$46%*(C1408+C1409)+$Z$12</f>
        <v>50</v>
      </c>
      <c r="E1408" s="467"/>
      <c r="F1408" s="467"/>
      <c r="G1408" s="467"/>
      <c r="H1408" s="467"/>
      <c r="I1408" s="467"/>
      <c r="J1408" s="467"/>
      <c r="K1408" s="467"/>
      <c r="L1408" s="467"/>
      <c r="M1408" s="467"/>
      <c r="N1408" s="98"/>
    </row>
    <row r="1409" spans="1:14" ht="15.75" customHeight="1" x14ac:dyDescent="0.2">
      <c r="A1409" s="99"/>
      <c r="B1409" s="5">
        <f>IF(C1409&lt;&gt;"",COUNTA($C$7:C1409),"")</f>
        <v>936</v>
      </c>
      <c r="C1409" s="6">
        <f>$Y$12</f>
        <v>50</v>
      </c>
      <c r="D1409" s="319"/>
      <c r="E1409" s="319"/>
      <c r="F1409" s="319"/>
      <c r="G1409" s="467"/>
      <c r="H1409" s="467"/>
      <c r="I1409" s="467"/>
      <c r="J1409" s="467"/>
      <c r="K1409" s="467"/>
      <c r="L1409" s="467"/>
      <c r="M1409" s="467"/>
      <c r="N1409" s="98"/>
    </row>
    <row r="1410" spans="1:14" ht="15.75" customHeight="1" x14ac:dyDescent="0.2">
      <c r="A1410" s="99"/>
      <c r="B1410" s="5" t="str">
        <f>IF(C1410&lt;&gt;"",COUNTA($C$7:C1410),"")</f>
        <v/>
      </c>
      <c r="C1410" s="9"/>
      <c r="D1410" s="9"/>
      <c r="E1410" s="9"/>
      <c r="F1410" s="9"/>
      <c r="G1410" s="467"/>
      <c r="H1410" s="467"/>
      <c r="I1410" s="467"/>
      <c r="J1410" s="467"/>
      <c r="K1410" s="467"/>
      <c r="L1410" s="467"/>
      <c r="M1410" s="467"/>
      <c r="N1410" s="98"/>
    </row>
    <row r="1411" spans="1:14" ht="15.75" customHeight="1" x14ac:dyDescent="0.2">
      <c r="A1411" s="99"/>
      <c r="B1411" s="5">
        <f>IF(C1411&lt;&gt;"",COUNTA($C$7:C1411),"")</f>
        <v>937</v>
      </c>
      <c r="C1411" s="6">
        <f>$Y$10</f>
        <v>50</v>
      </c>
      <c r="D1411" s="475">
        <f>$R$46%*(C1411+C1412)+$Z$10</f>
        <v>50</v>
      </c>
      <c r="E1411" s="476">
        <f>$R$47%*(D1411+D1414)+$AA$10</f>
        <v>50</v>
      </c>
      <c r="F1411" s="477">
        <f>$R$48%*(E1411+E1417)+$AB$12</f>
        <v>50</v>
      </c>
      <c r="G1411" s="467"/>
      <c r="H1411" s="467"/>
      <c r="I1411" s="467"/>
      <c r="J1411" s="467"/>
      <c r="K1411" s="467"/>
      <c r="L1411" s="467"/>
      <c r="M1411" s="467"/>
      <c r="N1411" s="98"/>
    </row>
    <row r="1412" spans="1:14" ht="15.75" customHeight="1" x14ac:dyDescent="0.2">
      <c r="A1412" s="99"/>
      <c r="B1412" s="5">
        <f>IF(C1412&lt;&gt;"",COUNTA($C$7:C1412),"")</f>
        <v>938</v>
      </c>
      <c r="C1412" s="6">
        <f>$Y$12</f>
        <v>50</v>
      </c>
      <c r="D1412" s="319"/>
      <c r="E1412" s="467"/>
      <c r="F1412" s="467"/>
      <c r="G1412" s="467"/>
      <c r="H1412" s="467"/>
      <c r="I1412" s="467"/>
      <c r="J1412" s="467"/>
      <c r="K1412" s="467"/>
      <c r="L1412" s="467"/>
      <c r="M1412" s="467"/>
      <c r="N1412" s="98"/>
    </row>
    <row r="1413" spans="1:14" ht="15.75" customHeight="1" x14ac:dyDescent="0.2">
      <c r="A1413" s="99"/>
      <c r="B1413" s="5" t="str">
        <f>IF(C1413&lt;&gt;"",COUNTA($C$7:C1413),"")</f>
        <v/>
      </c>
      <c r="C1413" s="9"/>
      <c r="D1413" s="9"/>
      <c r="E1413" s="467"/>
      <c r="F1413" s="467"/>
      <c r="G1413" s="467"/>
      <c r="H1413" s="467"/>
      <c r="I1413" s="467"/>
      <c r="J1413" s="467"/>
      <c r="K1413" s="467"/>
      <c r="L1413" s="467"/>
      <c r="M1413" s="467"/>
      <c r="N1413" s="98"/>
    </row>
    <row r="1414" spans="1:14" ht="15.75" customHeight="1" x14ac:dyDescent="0.2">
      <c r="A1414" s="99"/>
      <c r="B1414" s="5">
        <f>IF(C1414&lt;&gt;"",COUNTA($C$7:C1414),"")</f>
        <v>939</v>
      </c>
      <c r="C1414" s="6">
        <f>$Y$10</f>
        <v>50</v>
      </c>
      <c r="D1414" s="475">
        <f>$R$46%*(C1414+C1415)+$Z$12</f>
        <v>50</v>
      </c>
      <c r="E1414" s="467"/>
      <c r="F1414" s="467"/>
      <c r="G1414" s="467"/>
      <c r="H1414" s="467"/>
      <c r="I1414" s="467"/>
      <c r="J1414" s="467"/>
      <c r="K1414" s="467"/>
      <c r="L1414" s="467"/>
      <c r="M1414" s="467"/>
      <c r="N1414" s="98"/>
    </row>
    <row r="1415" spans="1:14" ht="15.75" customHeight="1" x14ac:dyDescent="0.2">
      <c r="A1415" s="99"/>
      <c r="B1415" s="5">
        <f>IF(C1415&lt;&gt;"",COUNTA($C$7:C1415),"")</f>
        <v>940</v>
      </c>
      <c r="C1415" s="6">
        <f>$Y$12</f>
        <v>50</v>
      </c>
      <c r="D1415" s="319"/>
      <c r="E1415" s="319"/>
      <c r="F1415" s="467"/>
      <c r="G1415" s="467"/>
      <c r="H1415" s="467"/>
      <c r="I1415" s="467"/>
      <c r="J1415" s="467"/>
      <c r="K1415" s="467"/>
      <c r="L1415" s="467"/>
      <c r="M1415" s="467"/>
      <c r="N1415" s="98"/>
    </row>
    <row r="1416" spans="1:14" ht="15.75" customHeight="1" x14ac:dyDescent="0.2">
      <c r="A1416" s="99"/>
      <c r="B1416" s="5" t="str">
        <f>IF(C1416&lt;&gt;"",COUNTA($C$7:C1416),"")</f>
        <v/>
      </c>
      <c r="C1416" s="9"/>
      <c r="D1416" s="9"/>
      <c r="E1416" s="9"/>
      <c r="F1416" s="467"/>
      <c r="G1416" s="467"/>
      <c r="H1416" s="467"/>
      <c r="I1416" s="467"/>
      <c r="J1416" s="467"/>
      <c r="K1416" s="467"/>
      <c r="L1416" s="467"/>
      <c r="M1416" s="467"/>
      <c r="N1416" s="98"/>
    </row>
    <row r="1417" spans="1:14" ht="15.75" customHeight="1" x14ac:dyDescent="0.2">
      <c r="A1417" s="99"/>
      <c r="B1417" s="5">
        <f>IF(C1417&lt;&gt;"",COUNTA($C$7:C1417),"")</f>
        <v>941</v>
      </c>
      <c r="C1417" s="6">
        <f>$Y$10</f>
        <v>50</v>
      </c>
      <c r="D1417" s="475">
        <f>$R$46%*(C1417+C1418)+$Z$10</f>
        <v>50</v>
      </c>
      <c r="E1417" s="476">
        <f>$R$47%*(D1417+D1420)+$AA$12</f>
        <v>50</v>
      </c>
      <c r="F1417" s="467"/>
      <c r="G1417" s="467"/>
      <c r="H1417" s="467"/>
      <c r="I1417" s="467"/>
      <c r="J1417" s="467"/>
      <c r="K1417" s="467"/>
      <c r="L1417" s="467"/>
      <c r="M1417" s="467"/>
      <c r="N1417" s="98"/>
    </row>
    <row r="1418" spans="1:14" ht="15.75" customHeight="1" x14ac:dyDescent="0.2">
      <c r="A1418" s="99"/>
      <c r="B1418" s="5">
        <f>IF(C1418&lt;&gt;"",COUNTA($C$7:C1418),"")</f>
        <v>942</v>
      </c>
      <c r="C1418" s="6">
        <f>$Y$12</f>
        <v>50</v>
      </c>
      <c r="D1418" s="319"/>
      <c r="E1418" s="467"/>
      <c r="F1418" s="467"/>
      <c r="G1418" s="467"/>
      <c r="H1418" s="467"/>
      <c r="I1418" s="467"/>
      <c r="J1418" s="467"/>
      <c r="K1418" s="467"/>
      <c r="L1418" s="467"/>
      <c r="M1418" s="467"/>
      <c r="N1418" s="98"/>
    </row>
    <row r="1419" spans="1:14" ht="15.75" customHeight="1" x14ac:dyDescent="0.2">
      <c r="A1419" s="99"/>
      <c r="B1419" s="5" t="str">
        <f>IF(C1419&lt;&gt;"",COUNTA($C$7:C1419),"")</f>
        <v/>
      </c>
      <c r="C1419" s="9"/>
      <c r="D1419" s="9"/>
      <c r="E1419" s="467"/>
      <c r="F1419" s="467"/>
      <c r="G1419" s="467"/>
      <c r="H1419" s="467"/>
      <c r="I1419" s="467"/>
      <c r="J1419" s="467"/>
      <c r="K1419" s="467"/>
      <c r="L1419" s="467"/>
      <c r="M1419" s="467"/>
      <c r="N1419" s="98"/>
    </row>
    <row r="1420" spans="1:14" ht="15.75" customHeight="1" x14ac:dyDescent="0.2">
      <c r="A1420" s="99"/>
      <c r="B1420" s="5">
        <f>IF(C1420&lt;&gt;"",COUNTA($C$7:C1420),"")</f>
        <v>943</v>
      </c>
      <c r="C1420" s="6">
        <f>$Y$10</f>
        <v>50</v>
      </c>
      <c r="D1420" s="475">
        <f>$R$46%*(C1420+C1421)+$Z$12</f>
        <v>50</v>
      </c>
      <c r="E1420" s="467"/>
      <c r="F1420" s="467"/>
      <c r="G1420" s="467"/>
      <c r="H1420" s="467"/>
      <c r="I1420" s="467"/>
      <c r="J1420" s="467"/>
      <c r="K1420" s="467"/>
      <c r="L1420" s="467"/>
      <c r="M1420" s="467"/>
      <c r="N1420" s="98"/>
    </row>
    <row r="1421" spans="1:14" ht="15.75" customHeight="1" x14ac:dyDescent="0.2">
      <c r="A1421" s="99"/>
      <c r="B1421" s="5">
        <f>IF(C1421&lt;&gt;"",COUNTA($C$7:C1421),"")</f>
        <v>944</v>
      </c>
      <c r="C1421" s="6">
        <f>$Y$12</f>
        <v>50</v>
      </c>
      <c r="D1421" s="319"/>
      <c r="E1421" s="319"/>
      <c r="F1421" s="319"/>
      <c r="G1421" s="319"/>
      <c r="H1421" s="467"/>
      <c r="I1421" s="467"/>
      <c r="J1421" s="467"/>
      <c r="K1421" s="467"/>
      <c r="L1421" s="467"/>
      <c r="M1421" s="467"/>
      <c r="N1421" s="98"/>
    </row>
    <row r="1422" spans="1:14" ht="15.75" customHeight="1" x14ac:dyDescent="0.2">
      <c r="A1422" s="99"/>
      <c r="B1422" s="5" t="str">
        <f>IF(C1422&lt;&gt;"",COUNTA($C$7:C1422),"")</f>
        <v/>
      </c>
      <c r="C1422" s="9"/>
      <c r="D1422" s="9"/>
      <c r="E1422" s="9"/>
      <c r="F1422" s="9"/>
      <c r="G1422" s="9"/>
      <c r="H1422" s="467"/>
      <c r="I1422" s="467"/>
      <c r="J1422" s="467"/>
      <c r="K1422" s="467"/>
      <c r="L1422" s="467"/>
      <c r="M1422" s="467"/>
      <c r="N1422" s="98"/>
    </row>
    <row r="1423" spans="1:14" ht="15.75" customHeight="1" x14ac:dyDescent="0.2">
      <c r="A1423" s="99"/>
      <c r="B1423" s="5">
        <f>IF(C1423&lt;&gt;"",COUNTA($C$7:C1423),"")</f>
        <v>945</v>
      </c>
      <c r="C1423" s="6">
        <f>$Y$10</f>
        <v>50</v>
      </c>
      <c r="D1423" s="475">
        <f>$R$46%*(C1423+C1424)+$Z$10</f>
        <v>50</v>
      </c>
      <c r="E1423" s="476">
        <f>$R$47%*(D1423+D1426)+$AA$10</f>
        <v>50</v>
      </c>
      <c r="F1423" s="477">
        <f>$R$48%*(E1423+E1429)+$AB$10</f>
        <v>50</v>
      </c>
      <c r="G1423" s="513">
        <f>$R$49%*(F1423+F1435)+$AC$12</f>
        <v>50</v>
      </c>
      <c r="H1423" s="467"/>
      <c r="I1423" s="467"/>
      <c r="J1423" s="467"/>
      <c r="K1423" s="467"/>
      <c r="L1423" s="467"/>
      <c r="M1423" s="467"/>
      <c r="N1423" s="98"/>
    </row>
    <row r="1424" spans="1:14" ht="15.75" customHeight="1" x14ac:dyDescent="0.2">
      <c r="A1424" s="99"/>
      <c r="B1424" s="5">
        <f>IF(C1424&lt;&gt;"",COUNTA($C$7:C1424),"")</f>
        <v>946</v>
      </c>
      <c r="C1424" s="6">
        <f>$Y$12</f>
        <v>50</v>
      </c>
      <c r="D1424" s="319"/>
      <c r="E1424" s="467"/>
      <c r="F1424" s="467"/>
      <c r="G1424" s="467"/>
      <c r="H1424" s="467"/>
      <c r="I1424" s="467"/>
      <c r="J1424" s="467"/>
      <c r="K1424" s="467"/>
      <c r="L1424" s="467"/>
      <c r="M1424" s="467"/>
      <c r="N1424" s="98"/>
    </row>
    <row r="1425" spans="1:14" ht="15.75" customHeight="1" x14ac:dyDescent="0.2">
      <c r="A1425" s="99"/>
      <c r="B1425" s="5" t="str">
        <f>IF(C1425&lt;&gt;"",COUNTA($C$7:C1425),"")</f>
        <v/>
      </c>
      <c r="C1425" s="9"/>
      <c r="D1425" s="9"/>
      <c r="E1425" s="467"/>
      <c r="F1425" s="467"/>
      <c r="G1425" s="467"/>
      <c r="H1425" s="467"/>
      <c r="I1425" s="467"/>
      <c r="J1425" s="467"/>
      <c r="K1425" s="467"/>
      <c r="L1425" s="467"/>
      <c r="M1425" s="467"/>
      <c r="N1425" s="98"/>
    </row>
    <row r="1426" spans="1:14" ht="15.75" customHeight="1" x14ac:dyDescent="0.2">
      <c r="A1426" s="99"/>
      <c r="B1426" s="5">
        <f>IF(C1426&lt;&gt;"",COUNTA($C$7:C1426),"")</f>
        <v>947</v>
      </c>
      <c r="C1426" s="6">
        <f>$Y$10</f>
        <v>50</v>
      </c>
      <c r="D1426" s="475">
        <f>$R$46%*(C1426+C1427)+$Z$12</f>
        <v>50</v>
      </c>
      <c r="E1426" s="467"/>
      <c r="F1426" s="467"/>
      <c r="G1426" s="467"/>
      <c r="H1426" s="467"/>
      <c r="I1426" s="467"/>
      <c r="J1426" s="467"/>
      <c r="K1426" s="467"/>
      <c r="L1426" s="467"/>
      <c r="M1426" s="467"/>
      <c r="N1426" s="98"/>
    </row>
    <row r="1427" spans="1:14" ht="15.75" customHeight="1" x14ac:dyDescent="0.2">
      <c r="A1427" s="99"/>
      <c r="B1427" s="5">
        <f>IF(C1427&lt;&gt;"",COUNTA($C$7:C1427),"")</f>
        <v>948</v>
      </c>
      <c r="C1427" s="6">
        <f>$Y$12</f>
        <v>50</v>
      </c>
      <c r="D1427" s="319"/>
      <c r="E1427" s="319"/>
      <c r="F1427" s="467"/>
      <c r="G1427" s="467"/>
      <c r="H1427" s="467"/>
      <c r="I1427" s="467"/>
      <c r="J1427" s="467"/>
      <c r="K1427" s="467"/>
      <c r="L1427" s="467"/>
      <c r="M1427" s="467"/>
      <c r="N1427" s="98"/>
    </row>
    <row r="1428" spans="1:14" ht="15.75" customHeight="1" x14ac:dyDescent="0.2">
      <c r="A1428" s="99"/>
      <c r="B1428" s="5" t="str">
        <f>IF(C1428&lt;&gt;"",COUNTA($C$7:C1428),"")</f>
        <v/>
      </c>
      <c r="C1428" s="9"/>
      <c r="D1428" s="9"/>
      <c r="E1428" s="9"/>
      <c r="F1428" s="467"/>
      <c r="G1428" s="467"/>
      <c r="H1428" s="467"/>
      <c r="I1428" s="467"/>
      <c r="J1428" s="467"/>
      <c r="K1428" s="467"/>
      <c r="L1428" s="467"/>
      <c r="M1428" s="467"/>
      <c r="N1428" s="98"/>
    </row>
    <row r="1429" spans="1:14" ht="15.75" customHeight="1" x14ac:dyDescent="0.2">
      <c r="A1429" s="99"/>
      <c r="B1429" s="5">
        <f>IF(C1429&lt;&gt;"",COUNTA($C$7:C1429),"")</f>
        <v>949</v>
      </c>
      <c r="C1429" s="6">
        <f>$Y$10</f>
        <v>50</v>
      </c>
      <c r="D1429" s="475">
        <f>$R$46%*(C1429+C1430)+$Z$10</f>
        <v>50</v>
      </c>
      <c r="E1429" s="476">
        <f>$R$47%*(D1429+D1432)+$AA$12</f>
        <v>50</v>
      </c>
      <c r="F1429" s="467"/>
      <c r="G1429" s="467"/>
      <c r="H1429" s="467"/>
      <c r="I1429" s="467"/>
      <c r="J1429" s="467"/>
      <c r="K1429" s="467"/>
      <c r="L1429" s="467"/>
      <c r="M1429" s="467"/>
      <c r="N1429" s="98"/>
    </row>
    <row r="1430" spans="1:14" ht="15.75" customHeight="1" x14ac:dyDescent="0.2">
      <c r="A1430" s="99"/>
      <c r="B1430" s="5">
        <f>IF(C1430&lt;&gt;"",COUNTA($C$7:C1430),"")</f>
        <v>950</v>
      </c>
      <c r="C1430" s="6">
        <f>$Y$12</f>
        <v>50</v>
      </c>
      <c r="D1430" s="319"/>
      <c r="E1430" s="467"/>
      <c r="F1430" s="467"/>
      <c r="G1430" s="467"/>
      <c r="H1430" s="467"/>
      <c r="I1430" s="467"/>
      <c r="J1430" s="467"/>
      <c r="K1430" s="467"/>
      <c r="L1430" s="467"/>
      <c r="M1430" s="467"/>
      <c r="N1430" s="98"/>
    </row>
    <row r="1431" spans="1:14" ht="15.75" customHeight="1" x14ac:dyDescent="0.2">
      <c r="A1431" s="99"/>
      <c r="B1431" s="5" t="str">
        <f>IF(C1431&lt;&gt;"",COUNTA($C$7:C1431),"")</f>
        <v/>
      </c>
      <c r="C1431" s="9"/>
      <c r="D1431" s="9"/>
      <c r="E1431" s="467"/>
      <c r="F1431" s="467"/>
      <c r="G1431" s="467"/>
      <c r="H1431" s="467"/>
      <c r="I1431" s="467"/>
      <c r="J1431" s="467"/>
      <c r="K1431" s="467"/>
      <c r="L1431" s="467"/>
      <c r="M1431" s="467"/>
      <c r="N1431" s="98"/>
    </row>
    <row r="1432" spans="1:14" ht="15.75" customHeight="1" x14ac:dyDescent="0.2">
      <c r="A1432" s="99"/>
      <c r="B1432" s="5">
        <f>IF(C1432&lt;&gt;"",COUNTA($C$7:C1432),"")</f>
        <v>951</v>
      </c>
      <c r="C1432" s="6">
        <f>$Y$10</f>
        <v>50</v>
      </c>
      <c r="D1432" s="475">
        <f>$R$46%*(C1432+C1433)+$Z$12</f>
        <v>50</v>
      </c>
      <c r="E1432" s="467"/>
      <c r="F1432" s="467"/>
      <c r="G1432" s="467"/>
      <c r="H1432" s="467"/>
      <c r="I1432" s="467"/>
      <c r="J1432" s="467"/>
      <c r="K1432" s="467"/>
      <c r="L1432" s="467"/>
      <c r="M1432" s="467"/>
      <c r="N1432" s="98"/>
    </row>
    <row r="1433" spans="1:14" ht="15.75" customHeight="1" x14ac:dyDescent="0.2">
      <c r="A1433" s="99"/>
      <c r="B1433" s="5">
        <f>IF(C1433&lt;&gt;"",COUNTA($C$7:C1433),"")</f>
        <v>952</v>
      </c>
      <c r="C1433" s="6">
        <f>$Y$12</f>
        <v>50</v>
      </c>
      <c r="D1433" s="319"/>
      <c r="E1433" s="319"/>
      <c r="F1433" s="319"/>
      <c r="G1433" s="467"/>
      <c r="H1433" s="467"/>
      <c r="I1433" s="467"/>
      <c r="J1433" s="467"/>
      <c r="K1433" s="467"/>
      <c r="L1433" s="467"/>
      <c r="M1433" s="467"/>
      <c r="N1433" s="98"/>
    </row>
    <row r="1434" spans="1:14" ht="15.75" customHeight="1" x14ac:dyDescent="0.2">
      <c r="A1434" s="99"/>
      <c r="B1434" s="5" t="str">
        <f>IF(C1434&lt;&gt;"",COUNTA($C$7:C1434),"")</f>
        <v/>
      </c>
      <c r="C1434" s="9"/>
      <c r="D1434" s="9"/>
      <c r="E1434" s="9"/>
      <c r="F1434" s="9"/>
      <c r="G1434" s="467"/>
      <c r="H1434" s="467"/>
      <c r="I1434" s="467"/>
      <c r="J1434" s="467"/>
      <c r="K1434" s="467"/>
      <c r="L1434" s="467"/>
      <c r="M1434" s="467"/>
      <c r="N1434" s="98"/>
    </row>
    <row r="1435" spans="1:14" ht="15.75" customHeight="1" x14ac:dyDescent="0.2">
      <c r="A1435" s="99"/>
      <c r="B1435" s="5">
        <f>IF(C1435&lt;&gt;"",COUNTA($C$7:C1435),"")</f>
        <v>953</v>
      </c>
      <c r="C1435" s="6">
        <f>$Y$10</f>
        <v>50</v>
      </c>
      <c r="D1435" s="475">
        <f>$R$46%*(C1435+C1436)+$Z$10</f>
        <v>50</v>
      </c>
      <c r="E1435" s="476">
        <f>$R$47%*(D1435+D1438)+$AA$10</f>
        <v>50</v>
      </c>
      <c r="F1435" s="477">
        <f>$R$48%*(E1435+E1441)+$AB$12</f>
        <v>50</v>
      </c>
      <c r="G1435" s="467"/>
      <c r="H1435" s="467"/>
      <c r="I1435" s="467"/>
      <c r="J1435" s="467"/>
      <c r="K1435" s="467"/>
      <c r="L1435" s="467"/>
      <c r="M1435" s="467"/>
      <c r="N1435" s="98"/>
    </row>
    <row r="1436" spans="1:14" ht="15.75" customHeight="1" x14ac:dyDescent="0.2">
      <c r="A1436" s="99"/>
      <c r="B1436" s="5">
        <f>IF(C1436&lt;&gt;"",COUNTA($C$7:C1436),"")</f>
        <v>954</v>
      </c>
      <c r="C1436" s="6">
        <f>$Y$12</f>
        <v>50</v>
      </c>
      <c r="D1436" s="319"/>
      <c r="E1436" s="467"/>
      <c r="F1436" s="467"/>
      <c r="G1436" s="467"/>
      <c r="H1436" s="467"/>
      <c r="I1436" s="467"/>
      <c r="J1436" s="467"/>
      <c r="K1436" s="467"/>
      <c r="L1436" s="467"/>
      <c r="M1436" s="467"/>
      <c r="N1436" s="98"/>
    </row>
    <row r="1437" spans="1:14" ht="15.75" customHeight="1" x14ac:dyDescent="0.2">
      <c r="A1437" s="99"/>
      <c r="B1437" s="5" t="str">
        <f>IF(C1437&lt;&gt;"",COUNTA($C$7:C1437),"")</f>
        <v/>
      </c>
      <c r="C1437" s="9"/>
      <c r="D1437" s="9"/>
      <c r="E1437" s="467"/>
      <c r="F1437" s="467"/>
      <c r="G1437" s="467"/>
      <c r="H1437" s="467"/>
      <c r="I1437" s="467"/>
      <c r="J1437" s="467"/>
      <c r="K1437" s="467"/>
      <c r="L1437" s="467"/>
      <c r="M1437" s="467"/>
      <c r="N1437" s="98"/>
    </row>
    <row r="1438" spans="1:14" ht="15.75" customHeight="1" x14ac:dyDescent="0.2">
      <c r="A1438" s="99"/>
      <c r="B1438" s="5">
        <f>IF(C1438&lt;&gt;"",COUNTA($C$7:C1438),"")</f>
        <v>955</v>
      </c>
      <c r="C1438" s="6">
        <f>$Y$10</f>
        <v>50</v>
      </c>
      <c r="D1438" s="475">
        <f>$R$46%*(C1438+C1439)+$Z$12</f>
        <v>50</v>
      </c>
      <c r="E1438" s="467"/>
      <c r="F1438" s="467"/>
      <c r="G1438" s="467"/>
      <c r="H1438" s="467"/>
      <c r="I1438" s="467"/>
      <c r="J1438" s="467"/>
      <c r="K1438" s="467"/>
      <c r="L1438" s="467"/>
      <c r="M1438" s="467"/>
      <c r="N1438" s="98"/>
    </row>
    <row r="1439" spans="1:14" ht="15.75" customHeight="1" x14ac:dyDescent="0.2">
      <c r="A1439" s="99"/>
      <c r="B1439" s="5">
        <f>IF(C1439&lt;&gt;"",COUNTA($C$7:C1439),"")</f>
        <v>956</v>
      </c>
      <c r="C1439" s="6">
        <f>$Y$12</f>
        <v>50</v>
      </c>
      <c r="D1439" s="319"/>
      <c r="E1439" s="319"/>
      <c r="F1439" s="467"/>
      <c r="G1439" s="467"/>
      <c r="H1439" s="467"/>
      <c r="I1439" s="467"/>
      <c r="J1439" s="467"/>
      <c r="K1439" s="467"/>
      <c r="L1439" s="467"/>
      <c r="M1439" s="467"/>
      <c r="N1439" s="98"/>
    </row>
    <row r="1440" spans="1:14" ht="15.75" customHeight="1" x14ac:dyDescent="0.2">
      <c r="A1440" s="99"/>
      <c r="B1440" s="5" t="str">
        <f>IF(C1440&lt;&gt;"",COUNTA($C$7:C1440),"")</f>
        <v/>
      </c>
      <c r="C1440" s="9"/>
      <c r="D1440" s="9"/>
      <c r="E1440" s="9"/>
      <c r="F1440" s="467"/>
      <c r="G1440" s="467"/>
      <c r="H1440" s="467"/>
      <c r="I1440" s="467"/>
      <c r="J1440" s="467"/>
      <c r="K1440" s="467"/>
      <c r="L1440" s="467"/>
      <c r="M1440" s="467"/>
      <c r="N1440" s="98"/>
    </row>
    <row r="1441" spans="1:14" ht="15.75" customHeight="1" x14ac:dyDescent="0.2">
      <c r="A1441" s="99"/>
      <c r="B1441" s="5">
        <f>IF(C1441&lt;&gt;"",COUNTA($C$7:C1441),"")</f>
        <v>957</v>
      </c>
      <c r="C1441" s="6">
        <f>$Y$10</f>
        <v>50</v>
      </c>
      <c r="D1441" s="475">
        <f>$R$46%*(C1441+C1442)+$Z$10</f>
        <v>50</v>
      </c>
      <c r="E1441" s="476">
        <f>$R$47%*(D1441+D1444)+$AA$12</f>
        <v>50</v>
      </c>
      <c r="F1441" s="467"/>
      <c r="G1441" s="467"/>
      <c r="H1441" s="467"/>
      <c r="I1441" s="467"/>
      <c r="J1441" s="467"/>
      <c r="K1441" s="467"/>
      <c r="L1441" s="467"/>
      <c r="M1441" s="467"/>
      <c r="N1441" s="98"/>
    </row>
    <row r="1442" spans="1:14" ht="15.75" customHeight="1" x14ac:dyDescent="0.2">
      <c r="A1442" s="99"/>
      <c r="B1442" s="5">
        <f>IF(C1442&lt;&gt;"",COUNTA($C$7:C1442),"")</f>
        <v>958</v>
      </c>
      <c r="C1442" s="6">
        <f>$Y$12</f>
        <v>50</v>
      </c>
      <c r="D1442" s="319"/>
      <c r="E1442" s="467"/>
      <c r="F1442" s="467"/>
      <c r="G1442" s="467"/>
      <c r="H1442" s="467"/>
      <c r="I1442" s="467"/>
      <c r="J1442" s="467"/>
      <c r="K1442" s="467"/>
      <c r="L1442" s="467"/>
      <c r="M1442" s="467"/>
      <c r="N1442" s="98"/>
    </row>
    <row r="1443" spans="1:14" ht="15.75" customHeight="1" x14ac:dyDescent="0.2">
      <c r="A1443" s="99"/>
      <c r="B1443" s="5" t="str">
        <f>IF(C1443&lt;&gt;"",COUNTA($C$7:C1443),"")</f>
        <v/>
      </c>
      <c r="C1443" s="9"/>
      <c r="D1443" s="9"/>
      <c r="E1443" s="467"/>
      <c r="F1443" s="467"/>
      <c r="G1443" s="467"/>
      <c r="H1443" s="467"/>
      <c r="I1443" s="467"/>
      <c r="J1443" s="467"/>
      <c r="K1443" s="467"/>
      <c r="L1443" s="467"/>
      <c r="M1443" s="467"/>
      <c r="N1443" s="98"/>
    </row>
    <row r="1444" spans="1:14" ht="15.75" customHeight="1" x14ac:dyDescent="0.2">
      <c r="A1444" s="99"/>
      <c r="B1444" s="5">
        <f>IF(C1444&lt;&gt;"",COUNTA($C$7:C1444),"")</f>
        <v>959</v>
      </c>
      <c r="C1444" s="6">
        <f>$Y$10</f>
        <v>50</v>
      </c>
      <c r="D1444" s="475">
        <f>$R$46%*(C1444+C1445)+$Z$12</f>
        <v>50</v>
      </c>
      <c r="E1444" s="467"/>
      <c r="F1444" s="467"/>
      <c r="G1444" s="467"/>
      <c r="H1444" s="467"/>
      <c r="I1444" s="467"/>
      <c r="J1444" s="467"/>
      <c r="K1444" s="467"/>
      <c r="L1444" s="467"/>
      <c r="M1444" s="467"/>
      <c r="N1444" s="98"/>
    </row>
    <row r="1445" spans="1:14" ht="15.75" customHeight="1" x14ac:dyDescent="0.2">
      <c r="A1445" s="99"/>
      <c r="B1445" s="5">
        <f>IF(C1445&lt;&gt;"",COUNTA($C$7:C1445),"")</f>
        <v>960</v>
      </c>
      <c r="C1445" s="6">
        <f>$Y$12</f>
        <v>50</v>
      </c>
      <c r="D1445" s="319"/>
      <c r="E1445" s="319"/>
      <c r="F1445" s="319"/>
      <c r="G1445" s="319"/>
      <c r="H1445" s="319"/>
      <c r="I1445" s="319"/>
      <c r="J1445" s="467"/>
      <c r="K1445" s="467"/>
      <c r="L1445" s="467"/>
      <c r="M1445" s="467"/>
      <c r="N1445" s="98"/>
    </row>
    <row r="1446" spans="1:14" ht="15.75" customHeight="1" x14ac:dyDescent="0.2">
      <c r="A1446" s="99"/>
      <c r="B1446" s="5" t="str">
        <f>IF(C1446&lt;&gt;"",COUNTA($C$7:C1446),"")</f>
        <v/>
      </c>
      <c r="C1446" s="9"/>
      <c r="D1446" s="9"/>
      <c r="E1446" s="9"/>
      <c r="F1446" s="9"/>
      <c r="G1446" s="9"/>
      <c r="H1446" s="9"/>
      <c r="I1446" s="9"/>
      <c r="J1446" s="467"/>
      <c r="K1446" s="467"/>
      <c r="L1446" s="467"/>
      <c r="M1446" s="467"/>
      <c r="N1446" s="98"/>
    </row>
    <row r="1447" spans="1:14" ht="15.75" customHeight="1" x14ac:dyDescent="0.2">
      <c r="A1447" s="99"/>
      <c r="B1447" s="5">
        <f>IF(C1447&lt;&gt;"",COUNTA($C$7:C1447),"")</f>
        <v>961</v>
      </c>
      <c r="C1447" s="6">
        <f>$Y$10</f>
        <v>50</v>
      </c>
      <c r="D1447" s="475">
        <f>$R$46%*(C1447+C1448)+$Z$10</f>
        <v>50</v>
      </c>
      <c r="E1447" s="476">
        <f>$R$47%*(D1447+D1450)+$AA$10</f>
        <v>50</v>
      </c>
      <c r="F1447" s="477">
        <f>$R$48%*(E1447+E1453)+$AB$10</f>
        <v>50</v>
      </c>
      <c r="G1447" s="513">
        <f>$R$49%*(F1447+F1459)+$AC$10</f>
        <v>50</v>
      </c>
      <c r="H1447" s="514">
        <f>$R$50%*(G1447+G1471)+$AD$10</f>
        <v>50</v>
      </c>
      <c r="I1447" s="515">
        <f>$R$51%*(H1447+H1495)+$AE$12</f>
        <v>50</v>
      </c>
      <c r="J1447" s="467"/>
      <c r="K1447" s="467"/>
      <c r="L1447" s="467"/>
      <c r="M1447" s="467"/>
      <c r="N1447" s="98"/>
    </row>
    <row r="1448" spans="1:14" ht="15.75" customHeight="1" x14ac:dyDescent="0.2">
      <c r="A1448" s="99"/>
      <c r="B1448" s="5">
        <f>IF(C1448&lt;&gt;"",COUNTA($C$7:C1448),"")</f>
        <v>962</v>
      </c>
      <c r="C1448" s="6">
        <f>$Y$12</f>
        <v>50</v>
      </c>
      <c r="D1448" s="319"/>
      <c r="E1448" s="467"/>
      <c r="F1448" s="467"/>
      <c r="G1448" s="467"/>
      <c r="H1448" s="467"/>
      <c r="I1448" s="467"/>
      <c r="J1448" s="467"/>
      <c r="K1448" s="467"/>
      <c r="L1448" s="467"/>
      <c r="M1448" s="467"/>
      <c r="N1448" s="98"/>
    </row>
    <row r="1449" spans="1:14" ht="15.75" customHeight="1" x14ac:dyDescent="0.2">
      <c r="A1449" s="99"/>
      <c r="B1449" s="5" t="str">
        <f>IF(C1449&lt;&gt;"",COUNTA($C$7:C1449),"")</f>
        <v/>
      </c>
      <c r="C1449" s="9"/>
      <c r="D1449" s="9"/>
      <c r="E1449" s="467"/>
      <c r="F1449" s="467"/>
      <c r="G1449" s="467"/>
      <c r="H1449" s="467"/>
      <c r="I1449" s="467"/>
      <c r="J1449" s="467"/>
      <c r="K1449" s="467"/>
      <c r="L1449" s="467"/>
      <c r="M1449" s="467"/>
      <c r="N1449" s="98"/>
    </row>
    <row r="1450" spans="1:14" ht="15.75" customHeight="1" x14ac:dyDescent="0.2">
      <c r="A1450" s="99"/>
      <c r="B1450" s="5">
        <f>IF(C1450&lt;&gt;"",COUNTA($C$7:C1450),"")</f>
        <v>963</v>
      </c>
      <c r="C1450" s="6">
        <f>$Y$10</f>
        <v>50</v>
      </c>
      <c r="D1450" s="475">
        <f>$R$46%*(C1450+C1451)+$Z$12</f>
        <v>50</v>
      </c>
      <c r="E1450" s="467"/>
      <c r="F1450" s="467"/>
      <c r="G1450" s="467"/>
      <c r="H1450" s="467"/>
      <c r="I1450" s="467"/>
      <c r="J1450" s="467"/>
      <c r="K1450" s="467"/>
      <c r="L1450" s="467"/>
      <c r="M1450" s="467"/>
      <c r="N1450" s="98"/>
    </row>
    <row r="1451" spans="1:14" ht="15.75" customHeight="1" x14ac:dyDescent="0.2">
      <c r="A1451" s="99"/>
      <c r="B1451" s="5">
        <f>IF(C1451&lt;&gt;"",COUNTA($C$7:C1451),"")</f>
        <v>964</v>
      </c>
      <c r="C1451" s="6">
        <f>$Y$12</f>
        <v>50</v>
      </c>
      <c r="D1451" s="319"/>
      <c r="E1451" s="319"/>
      <c r="F1451" s="467"/>
      <c r="G1451" s="467"/>
      <c r="H1451" s="467"/>
      <c r="I1451" s="467"/>
      <c r="J1451" s="467"/>
      <c r="K1451" s="467"/>
      <c r="L1451" s="467"/>
      <c r="M1451" s="467"/>
      <c r="N1451" s="98"/>
    </row>
    <row r="1452" spans="1:14" ht="15.75" customHeight="1" x14ac:dyDescent="0.2">
      <c r="A1452" s="99"/>
      <c r="B1452" s="5" t="str">
        <f>IF(C1452&lt;&gt;"",COUNTA($C$7:C1452),"")</f>
        <v/>
      </c>
      <c r="C1452" s="9"/>
      <c r="D1452" s="9"/>
      <c r="E1452" s="9"/>
      <c r="F1452" s="467"/>
      <c r="G1452" s="467"/>
      <c r="H1452" s="467"/>
      <c r="I1452" s="467"/>
      <c r="J1452" s="467"/>
      <c r="K1452" s="467"/>
      <c r="L1452" s="467"/>
      <c r="M1452" s="467"/>
      <c r="N1452" s="98"/>
    </row>
    <row r="1453" spans="1:14" ht="15.75" customHeight="1" x14ac:dyDescent="0.2">
      <c r="A1453" s="99"/>
      <c r="B1453" s="5">
        <f>IF(C1453&lt;&gt;"",COUNTA($C$7:C1453),"")</f>
        <v>965</v>
      </c>
      <c r="C1453" s="6">
        <f>$Y$10</f>
        <v>50</v>
      </c>
      <c r="D1453" s="475">
        <f>$R$46%*(C1453+C1454)+$Z$10</f>
        <v>50</v>
      </c>
      <c r="E1453" s="476">
        <f>$R$47%*(D1453+D1456)+$AA$12</f>
        <v>50</v>
      </c>
      <c r="F1453" s="467"/>
      <c r="G1453" s="467"/>
      <c r="H1453" s="467"/>
      <c r="I1453" s="467"/>
      <c r="J1453" s="467"/>
      <c r="K1453" s="467"/>
      <c r="L1453" s="467"/>
      <c r="M1453" s="467"/>
      <c r="N1453" s="98"/>
    </row>
    <row r="1454" spans="1:14" ht="15.75" customHeight="1" x14ac:dyDescent="0.2">
      <c r="A1454" s="99"/>
      <c r="B1454" s="5">
        <f>IF(C1454&lt;&gt;"",COUNTA($C$7:C1454),"")</f>
        <v>966</v>
      </c>
      <c r="C1454" s="6">
        <f>$Y$12</f>
        <v>50</v>
      </c>
      <c r="D1454" s="319"/>
      <c r="E1454" s="467"/>
      <c r="F1454" s="467"/>
      <c r="G1454" s="467"/>
      <c r="H1454" s="467"/>
      <c r="I1454" s="467"/>
      <c r="J1454" s="467"/>
      <c r="K1454" s="467"/>
      <c r="L1454" s="467"/>
      <c r="M1454" s="467"/>
      <c r="N1454" s="98"/>
    </row>
    <row r="1455" spans="1:14" ht="15.75" customHeight="1" x14ac:dyDescent="0.2">
      <c r="A1455" s="99"/>
      <c r="B1455" s="5" t="str">
        <f>IF(C1455&lt;&gt;"",COUNTA($C$7:C1455),"")</f>
        <v/>
      </c>
      <c r="C1455" s="9"/>
      <c r="D1455" s="9"/>
      <c r="E1455" s="467"/>
      <c r="F1455" s="467"/>
      <c r="G1455" s="467"/>
      <c r="H1455" s="467"/>
      <c r="I1455" s="467"/>
      <c r="J1455" s="467"/>
      <c r="K1455" s="467"/>
      <c r="L1455" s="467"/>
      <c r="M1455" s="467"/>
      <c r="N1455" s="98"/>
    </row>
    <row r="1456" spans="1:14" ht="15.75" customHeight="1" x14ac:dyDescent="0.2">
      <c r="A1456" s="99"/>
      <c r="B1456" s="5">
        <f>IF(C1456&lt;&gt;"",COUNTA($C$7:C1456),"")</f>
        <v>967</v>
      </c>
      <c r="C1456" s="6">
        <f>$Y$10</f>
        <v>50</v>
      </c>
      <c r="D1456" s="475">
        <f>$R$46%*(C1456+C1457)+$Z$12</f>
        <v>50</v>
      </c>
      <c r="E1456" s="467"/>
      <c r="F1456" s="467"/>
      <c r="G1456" s="467"/>
      <c r="H1456" s="467"/>
      <c r="I1456" s="467"/>
      <c r="J1456" s="467"/>
      <c r="K1456" s="467"/>
      <c r="L1456" s="467"/>
      <c r="M1456" s="467"/>
      <c r="N1456" s="98"/>
    </row>
    <row r="1457" spans="1:14" ht="15.75" customHeight="1" x14ac:dyDescent="0.2">
      <c r="A1457" s="99"/>
      <c r="B1457" s="5">
        <f>IF(C1457&lt;&gt;"",COUNTA($C$7:C1457),"")</f>
        <v>968</v>
      </c>
      <c r="C1457" s="6">
        <f>$Y$12</f>
        <v>50</v>
      </c>
      <c r="D1457" s="319"/>
      <c r="E1457" s="319"/>
      <c r="F1457" s="319"/>
      <c r="G1457" s="467"/>
      <c r="H1457" s="467"/>
      <c r="I1457" s="467"/>
      <c r="J1457" s="467"/>
      <c r="K1457" s="467"/>
      <c r="L1457" s="467"/>
      <c r="M1457" s="467"/>
      <c r="N1457" s="98"/>
    </row>
    <row r="1458" spans="1:14" ht="15.75" customHeight="1" x14ac:dyDescent="0.2">
      <c r="A1458" s="99"/>
      <c r="B1458" s="5" t="str">
        <f>IF(C1458&lt;&gt;"",COUNTA($C$7:C1458),"")</f>
        <v/>
      </c>
      <c r="C1458" s="9"/>
      <c r="D1458" s="9"/>
      <c r="E1458" s="9"/>
      <c r="F1458" s="9"/>
      <c r="G1458" s="467"/>
      <c r="H1458" s="467"/>
      <c r="I1458" s="467"/>
      <c r="J1458" s="467"/>
      <c r="K1458" s="467"/>
      <c r="L1458" s="467"/>
      <c r="M1458" s="467"/>
      <c r="N1458" s="98"/>
    </row>
    <row r="1459" spans="1:14" ht="15.75" customHeight="1" x14ac:dyDescent="0.2">
      <c r="A1459" s="99"/>
      <c r="B1459" s="5">
        <f>IF(C1459&lt;&gt;"",COUNTA($C$7:C1459),"")</f>
        <v>969</v>
      </c>
      <c r="C1459" s="6">
        <f>$Y$10</f>
        <v>50</v>
      </c>
      <c r="D1459" s="475">
        <f>$R$46%*(C1459+C1460)+$Z$10</f>
        <v>50</v>
      </c>
      <c r="E1459" s="476">
        <f>$R$47%*(D1459+D1462)+$AA$10</f>
        <v>50</v>
      </c>
      <c r="F1459" s="477">
        <f>$R$48%*(E1459+E1465)+$AB$12</f>
        <v>50</v>
      </c>
      <c r="G1459" s="467"/>
      <c r="H1459" s="467"/>
      <c r="I1459" s="467"/>
      <c r="J1459" s="467"/>
      <c r="K1459" s="467"/>
      <c r="L1459" s="467"/>
      <c r="M1459" s="467"/>
      <c r="N1459" s="98"/>
    </row>
    <row r="1460" spans="1:14" ht="15.75" customHeight="1" x14ac:dyDescent="0.2">
      <c r="A1460" s="99"/>
      <c r="B1460" s="5">
        <f>IF(C1460&lt;&gt;"",COUNTA($C$7:C1460),"")</f>
        <v>970</v>
      </c>
      <c r="C1460" s="6">
        <f>$Y$12</f>
        <v>50</v>
      </c>
      <c r="D1460" s="319"/>
      <c r="E1460" s="467"/>
      <c r="F1460" s="467"/>
      <c r="G1460" s="467"/>
      <c r="H1460" s="467"/>
      <c r="I1460" s="467"/>
      <c r="J1460" s="467"/>
      <c r="K1460" s="467"/>
      <c r="L1460" s="467"/>
      <c r="M1460" s="467"/>
      <c r="N1460" s="98"/>
    </row>
    <row r="1461" spans="1:14" ht="15.75" customHeight="1" x14ac:dyDescent="0.2">
      <c r="A1461" s="99"/>
      <c r="B1461" s="5" t="str">
        <f>IF(C1461&lt;&gt;"",COUNTA($C$7:C1461),"")</f>
        <v/>
      </c>
      <c r="C1461" s="9"/>
      <c r="D1461" s="9"/>
      <c r="E1461" s="467"/>
      <c r="F1461" s="467"/>
      <c r="G1461" s="467"/>
      <c r="H1461" s="467"/>
      <c r="I1461" s="467"/>
      <c r="J1461" s="467"/>
      <c r="K1461" s="467"/>
      <c r="L1461" s="467"/>
      <c r="M1461" s="467"/>
      <c r="N1461" s="98"/>
    </row>
    <row r="1462" spans="1:14" ht="15.75" customHeight="1" x14ac:dyDescent="0.2">
      <c r="A1462" s="99"/>
      <c r="B1462" s="5">
        <f>IF(C1462&lt;&gt;"",COUNTA($C$7:C1462),"")</f>
        <v>971</v>
      </c>
      <c r="C1462" s="6">
        <f>$Y$10</f>
        <v>50</v>
      </c>
      <c r="D1462" s="475">
        <f>$R$46%*(C1462+C1463)+$Z$12</f>
        <v>50</v>
      </c>
      <c r="E1462" s="467"/>
      <c r="F1462" s="467"/>
      <c r="G1462" s="467"/>
      <c r="H1462" s="467"/>
      <c r="I1462" s="467"/>
      <c r="J1462" s="467"/>
      <c r="K1462" s="467"/>
      <c r="L1462" s="467"/>
      <c r="M1462" s="467"/>
      <c r="N1462" s="98"/>
    </row>
    <row r="1463" spans="1:14" ht="15.75" customHeight="1" x14ac:dyDescent="0.2">
      <c r="A1463" s="99"/>
      <c r="B1463" s="5">
        <f>IF(C1463&lt;&gt;"",COUNTA($C$7:C1463),"")</f>
        <v>972</v>
      </c>
      <c r="C1463" s="6">
        <f>$Y$12</f>
        <v>50</v>
      </c>
      <c r="D1463" s="319"/>
      <c r="E1463" s="319"/>
      <c r="F1463" s="467"/>
      <c r="G1463" s="467"/>
      <c r="H1463" s="467"/>
      <c r="I1463" s="467"/>
      <c r="J1463" s="467"/>
      <c r="K1463" s="467"/>
      <c r="L1463" s="467"/>
      <c r="M1463" s="467"/>
      <c r="N1463" s="98"/>
    </row>
    <row r="1464" spans="1:14" ht="15.75" customHeight="1" x14ac:dyDescent="0.2">
      <c r="A1464" s="99"/>
      <c r="B1464" s="5" t="str">
        <f>IF(C1464&lt;&gt;"",COUNTA($C$7:C1464),"")</f>
        <v/>
      </c>
      <c r="C1464" s="9"/>
      <c r="D1464" s="9"/>
      <c r="E1464" s="9"/>
      <c r="F1464" s="467"/>
      <c r="G1464" s="467"/>
      <c r="H1464" s="467"/>
      <c r="I1464" s="467"/>
      <c r="J1464" s="467"/>
      <c r="K1464" s="467"/>
      <c r="L1464" s="467"/>
      <c r="M1464" s="467"/>
      <c r="N1464" s="98"/>
    </row>
    <row r="1465" spans="1:14" ht="15.75" customHeight="1" x14ac:dyDescent="0.2">
      <c r="A1465" s="99"/>
      <c r="B1465" s="5">
        <f>IF(C1465&lt;&gt;"",COUNTA($C$7:C1465),"")</f>
        <v>973</v>
      </c>
      <c r="C1465" s="6">
        <f>$Y$10</f>
        <v>50</v>
      </c>
      <c r="D1465" s="475">
        <f>$R$46%*(C1465+C1466)+$Z$10</f>
        <v>50</v>
      </c>
      <c r="E1465" s="476">
        <f>$R$47%*(D1465+D1468)+$AA$12</f>
        <v>50</v>
      </c>
      <c r="F1465" s="467"/>
      <c r="G1465" s="467"/>
      <c r="H1465" s="467"/>
      <c r="I1465" s="467"/>
      <c r="J1465" s="467"/>
      <c r="K1465" s="467"/>
      <c r="L1465" s="467"/>
      <c r="M1465" s="467"/>
      <c r="N1465" s="98"/>
    </row>
    <row r="1466" spans="1:14" ht="15.75" customHeight="1" x14ac:dyDescent="0.2">
      <c r="A1466" s="99"/>
      <c r="B1466" s="5">
        <f>IF(C1466&lt;&gt;"",COUNTA($C$7:C1466),"")</f>
        <v>974</v>
      </c>
      <c r="C1466" s="6">
        <f>$Y$12</f>
        <v>50</v>
      </c>
      <c r="D1466" s="319"/>
      <c r="E1466" s="467"/>
      <c r="F1466" s="467"/>
      <c r="G1466" s="467"/>
      <c r="H1466" s="467"/>
      <c r="I1466" s="467"/>
      <c r="J1466" s="467"/>
      <c r="K1466" s="467"/>
      <c r="L1466" s="467"/>
      <c r="M1466" s="467"/>
      <c r="N1466" s="98"/>
    </row>
    <row r="1467" spans="1:14" ht="15.75" customHeight="1" x14ac:dyDescent="0.2">
      <c r="A1467" s="99"/>
      <c r="B1467" s="5" t="str">
        <f>IF(C1467&lt;&gt;"",COUNTA($C$7:C1467),"")</f>
        <v/>
      </c>
      <c r="C1467" s="9"/>
      <c r="D1467" s="9"/>
      <c r="E1467" s="467"/>
      <c r="F1467" s="467"/>
      <c r="G1467" s="467"/>
      <c r="H1467" s="467"/>
      <c r="I1467" s="467"/>
      <c r="J1467" s="467"/>
      <c r="K1467" s="467"/>
      <c r="L1467" s="467"/>
      <c r="M1467" s="467"/>
      <c r="N1467" s="98"/>
    </row>
    <row r="1468" spans="1:14" ht="15.75" customHeight="1" x14ac:dyDescent="0.2">
      <c r="A1468" s="99"/>
      <c r="B1468" s="5">
        <f>IF(C1468&lt;&gt;"",COUNTA($C$7:C1468),"")</f>
        <v>975</v>
      </c>
      <c r="C1468" s="6">
        <f>$Y$10</f>
        <v>50</v>
      </c>
      <c r="D1468" s="475">
        <f>$R$46%*(C1468+C1469)+$Z$12</f>
        <v>50</v>
      </c>
      <c r="E1468" s="467"/>
      <c r="F1468" s="467"/>
      <c r="G1468" s="467"/>
      <c r="H1468" s="467"/>
      <c r="I1468" s="467"/>
      <c r="J1468" s="467"/>
      <c r="K1468" s="467"/>
      <c r="L1468" s="467"/>
      <c r="M1468" s="467"/>
      <c r="N1468" s="98"/>
    </row>
    <row r="1469" spans="1:14" ht="15.75" customHeight="1" x14ac:dyDescent="0.2">
      <c r="A1469" s="99"/>
      <c r="B1469" s="5">
        <f>IF(C1469&lt;&gt;"",COUNTA($C$7:C1469),"")</f>
        <v>976</v>
      </c>
      <c r="C1469" s="6">
        <f>$Y$12</f>
        <v>50</v>
      </c>
      <c r="D1469" s="319"/>
      <c r="E1469" s="319"/>
      <c r="F1469" s="319"/>
      <c r="G1469" s="319"/>
      <c r="H1469" s="467"/>
      <c r="I1469" s="467"/>
      <c r="J1469" s="467"/>
      <c r="K1469" s="467"/>
      <c r="L1469" s="467"/>
      <c r="M1469" s="467"/>
      <c r="N1469" s="98"/>
    </row>
    <row r="1470" spans="1:14" ht="15.75" customHeight="1" x14ac:dyDescent="0.2">
      <c r="A1470" s="99"/>
      <c r="B1470" s="5" t="str">
        <f>IF(C1470&lt;&gt;"",COUNTA($C$7:C1470),"")</f>
        <v/>
      </c>
      <c r="C1470" s="9"/>
      <c r="D1470" s="9"/>
      <c r="E1470" s="9"/>
      <c r="F1470" s="9"/>
      <c r="G1470" s="9"/>
      <c r="H1470" s="467"/>
      <c r="I1470" s="467"/>
      <c r="J1470" s="467"/>
      <c r="K1470" s="467"/>
      <c r="L1470" s="467"/>
      <c r="M1470" s="467"/>
      <c r="N1470" s="98"/>
    </row>
    <row r="1471" spans="1:14" ht="15.75" customHeight="1" x14ac:dyDescent="0.2">
      <c r="A1471" s="99"/>
      <c r="B1471" s="5">
        <f>IF(C1471&lt;&gt;"",COUNTA($C$7:C1471),"")</f>
        <v>977</v>
      </c>
      <c r="C1471" s="6">
        <f>$Y$10</f>
        <v>50</v>
      </c>
      <c r="D1471" s="475">
        <f>$R$46%*(C1471+C1472)+$Z$10</f>
        <v>50</v>
      </c>
      <c r="E1471" s="476">
        <f>$R$47%*(D1471+D1474)+$AA$10</f>
        <v>50</v>
      </c>
      <c r="F1471" s="477">
        <f>$R$48%*(E1471+E1477)+$AB$10</f>
        <v>50</v>
      </c>
      <c r="G1471" s="513">
        <f>$R$49%*(F1471+F1483)+$AC$12</f>
        <v>50</v>
      </c>
      <c r="H1471" s="467"/>
      <c r="I1471" s="467"/>
      <c r="J1471" s="467"/>
      <c r="K1471" s="467"/>
      <c r="L1471" s="467"/>
      <c r="M1471" s="467"/>
      <c r="N1471" s="98"/>
    </row>
    <row r="1472" spans="1:14" ht="15.75" customHeight="1" x14ac:dyDescent="0.2">
      <c r="A1472" s="99"/>
      <c r="B1472" s="5">
        <f>IF(C1472&lt;&gt;"",COUNTA($C$7:C1472),"")</f>
        <v>978</v>
      </c>
      <c r="C1472" s="6">
        <f>$Y$12</f>
        <v>50</v>
      </c>
      <c r="D1472" s="319"/>
      <c r="E1472" s="467"/>
      <c r="F1472" s="467"/>
      <c r="G1472" s="467"/>
      <c r="H1472" s="467"/>
      <c r="I1472" s="467"/>
      <c r="J1472" s="467"/>
      <c r="K1472" s="467"/>
      <c r="L1472" s="467"/>
      <c r="M1472" s="467"/>
      <c r="N1472" s="98"/>
    </row>
    <row r="1473" spans="1:14" ht="15.75" customHeight="1" x14ac:dyDescent="0.2">
      <c r="A1473" s="99"/>
      <c r="B1473" s="5" t="str">
        <f>IF(C1473&lt;&gt;"",COUNTA($C$7:C1473),"")</f>
        <v/>
      </c>
      <c r="C1473" s="9"/>
      <c r="D1473" s="9"/>
      <c r="E1473" s="467"/>
      <c r="F1473" s="467"/>
      <c r="G1473" s="467"/>
      <c r="H1473" s="467"/>
      <c r="I1473" s="467"/>
      <c r="J1473" s="467"/>
      <c r="K1473" s="467"/>
      <c r="L1473" s="467"/>
      <c r="M1473" s="467"/>
      <c r="N1473" s="98"/>
    </row>
    <row r="1474" spans="1:14" ht="15.75" customHeight="1" x14ac:dyDescent="0.2">
      <c r="A1474" s="99"/>
      <c r="B1474" s="5">
        <f>IF(C1474&lt;&gt;"",COUNTA($C$7:C1474),"")</f>
        <v>979</v>
      </c>
      <c r="C1474" s="6">
        <f>$Y$10</f>
        <v>50</v>
      </c>
      <c r="D1474" s="475">
        <f>$R$46%*(C1474+C1475)+$Z$12</f>
        <v>50</v>
      </c>
      <c r="E1474" s="467"/>
      <c r="F1474" s="467"/>
      <c r="G1474" s="467"/>
      <c r="H1474" s="467"/>
      <c r="I1474" s="467"/>
      <c r="J1474" s="467"/>
      <c r="K1474" s="467"/>
      <c r="L1474" s="467"/>
      <c r="M1474" s="467"/>
      <c r="N1474" s="98"/>
    </row>
    <row r="1475" spans="1:14" ht="15.75" customHeight="1" x14ac:dyDescent="0.2">
      <c r="A1475" s="99"/>
      <c r="B1475" s="5">
        <f>IF(C1475&lt;&gt;"",COUNTA($C$7:C1475),"")</f>
        <v>980</v>
      </c>
      <c r="C1475" s="6">
        <f>$Y$12</f>
        <v>50</v>
      </c>
      <c r="D1475" s="319"/>
      <c r="E1475" s="319"/>
      <c r="F1475" s="467"/>
      <c r="G1475" s="467"/>
      <c r="H1475" s="467"/>
      <c r="I1475" s="467"/>
      <c r="J1475" s="467"/>
      <c r="K1475" s="467"/>
      <c r="L1475" s="467"/>
      <c r="M1475" s="467"/>
      <c r="N1475" s="98"/>
    </row>
    <row r="1476" spans="1:14" ht="15.75" customHeight="1" x14ac:dyDescent="0.2">
      <c r="A1476" s="99"/>
      <c r="B1476" s="5" t="str">
        <f>IF(C1476&lt;&gt;"",COUNTA($C$7:C1476),"")</f>
        <v/>
      </c>
      <c r="C1476" s="9"/>
      <c r="D1476" s="9"/>
      <c r="E1476" s="9"/>
      <c r="F1476" s="467"/>
      <c r="G1476" s="467"/>
      <c r="H1476" s="467"/>
      <c r="I1476" s="467"/>
      <c r="J1476" s="467"/>
      <c r="K1476" s="467"/>
      <c r="L1476" s="467"/>
      <c r="M1476" s="467"/>
      <c r="N1476" s="98"/>
    </row>
    <row r="1477" spans="1:14" ht="15.75" customHeight="1" x14ac:dyDescent="0.2">
      <c r="A1477" s="99"/>
      <c r="B1477" s="5">
        <f>IF(C1477&lt;&gt;"",COUNTA($C$7:C1477),"")</f>
        <v>981</v>
      </c>
      <c r="C1477" s="6">
        <f>$Y$10</f>
        <v>50</v>
      </c>
      <c r="D1477" s="475">
        <f>$R$46%*(C1477+C1478)+$Z$10</f>
        <v>50</v>
      </c>
      <c r="E1477" s="476">
        <f>$R$47%*(D1477+D1480)+$AA$12</f>
        <v>50</v>
      </c>
      <c r="F1477" s="467"/>
      <c r="G1477" s="467"/>
      <c r="H1477" s="467"/>
      <c r="I1477" s="467"/>
      <c r="J1477" s="467"/>
      <c r="K1477" s="467"/>
      <c r="L1477" s="467"/>
      <c r="M1477" s="467"/>
      <c r="N1477" s="98"/>
    </row>
    <row r="1478" spans="1:14" ht="15.75" customHeight="1" x14ac:dyDescent="0.2">
      <c r="A1478" s="99"/>
      <c r="B1478" s="5">
        <f>IF(C1478&lt;&gt;"",COUNTA($C$7:C1478),"")</f>
        <v>982</v>
      </c>
      <c r="C1478" s="6">
        <f>$Y$12</f>
        <v>50</v>
      </c>
      <c r="D1478" s="319"/>
      <c r="E1478" s="467"/>
      <c r="F1478" s="467"/>
      <c r="G1478" s="467"/>
      <c r="H1478" s="467"/>
      <c r="I1478" s="467"/>
      <c r="J1478" s="467"/>
      <c r="K1478" s="467"/>
      <c r="L1478" s="467"/>
      <c r="M1478" s="467"/>
      <c r="N1478" s="98"/>
    </row>
    <row r="1479" spans="1:14" ht="15.75" customHeight="1" x14ac:dyDescent="0.2">
      <c r="A1479" s="99"/>
      <c r="B1479" s="5" t="str">
        <f>IF(C1479&lt;&gt;"",COUNTA($C$7:C1479),"")</f>
        <v/>
      </c>
      <c r="C1479" s="9"/>
      <c r="D1479" s="9"/>
      <c r="E1479" s="467"/>
      <c r="F1479" s="467"/>
      <c r="G1479" s="467"/>
      <c r="H1479" s="467"/>
      <c r="I1479" s="467"/>
      <c r="J1479" s="467"/>
      <c r="K1479" s="467"/>
      <c r="L1479" s="467"/>
      <c r="M1479" s="467"/>
      <c r="N1479" s="98"/>
    </row>
    <row r="1480" spans="1:14" ht="15.75" customHeight="1" x14ac:dyDescent="0.2">
      <c r="A1480" s="99"/>
      <c r="B1480" s="5">
        <f>IF(C1480&lt;&gt;"",COUNTA($C$7:C1480),"")</f>
        <v>983</v>
      </c>
      <c r="C1480" s="6">
        <f>$Y$10</f>
        <v>50</v>
      </c>
      <c r="D1480" s="475">
        <f>$R$46%*(C1480+C1481)+$Z$12</f>
        <v>50</v>
      </c>
      <c r="E1480" s="467"/>
      <c r="F1480" s="467"/>
      <c r="G1480" s="467"/>
      <c r="H1480" s="467"/>
      <c r="I1480" s="467"/>
      <c r="J1480" s="467"/>
      <c r="K1480" s="467"/>
      <c r="L1480" s="467"/>
      <c r="M1480" s="467"/>
      <c r="N1480" s="98"/>
    </row>
    <row r="1481" spans="1:14" ht="15.75" customHeight="1" x14ac:dyDescent="0.2">
      <c r="A1481" s="99"/>
      <c r="B1481" s="5">
        <f>IF(C1481&lt;&gt;"",COUNTA($C$7:C1481),"")</f>
        <v>984</v>
      </c>
      <c r="C1481" s="6">
        <f>$Y$12</f>
        <v>50</v>
      </c>
      <c r="D1481" s="319"/>
      <c r="E1481" s="319"/>
      <c r="F1481" s="319"/>
      <c r="G1481" s="467"/>
      <c r="H1481" s="467"/>
      <c r="I1481" s="467"/>
      <c r="J1481" s="467"/>
      <c r="K1481" s="467"/>
      <c r="L1481" s="467"/>
      <c r="M1481" s="467"/>
      <c r="N1481" s="98"/>
    </row>
    <row r="1482" spans="1:14" ht="15.75" customHeight="1" x14ac:dyDescent="0.2">
      <c r="A1482" s="99"/>
      <c r="B1482" s="5" t="str">
        <f>IF(C1482&lt;&gt;"",COUNTA($C$7:C1482),"")</f>
        <v/>
      </c>
      <c r="C1482" s="9"/>
      <c r="D1482" s="9"/>
      <c r="E1482" s="9"/>
      <c r="F1482" s="9"/>
      <c r="G1482" s="467"/>
      <c r="H1482" s="467"/>
      <c r="I1482" s="467"/>
      <c r="J1482" s="467"/>
      <c r="K1482" s="467"/>
      <c r="L1482" s="467"/>
      <c r="M1482" s="467"/>
      <c r="N1482" s="98"/>
    </row>
    <row r="1483" spans="1:14" ht="15.75" customHeight="1" x14ac:dyDescent="0.2">
      <c r="A1483" s="99"/>
      <c r="B1483" s="5">
        <f>IF(C1483&lt;&gt;"",COUNTA($C$7:C1483),"")</f>
        <v>985</v>
      </c>
      <c r="C1483" s="6">
        <f>$Y$10</f>
        <v>50</v>
      </c>
      <c r="D1483" s="475">
        <f>$R$46%*(C1483+C1484)+$Z$10</f>
        <v>50</v>
      </c>
      <c r="E1483" s="476">
        <f>$R$47%*(D1483+D1486)+$AA$10</f>
        <v>50</v>
      </c>
      <c r="F1483" s="477">
        <f>$R$48%*(E1483+E1489)+$AB$12</f>
        <v>50</v>
      </c>
      <c r="G1483" s="467"/>
      <c r="H1483" s="467"/>
      <c r="I1483" s="467"/>
      <c r="J1483" s="467"/>
      <c r="K1483" s="467"/>
      <c r="L1483" s="467"/>
      <c r="M1483" s="467"/>
      <c r="N1483" s="98"/>
    </row>
    <row r="1484" spans="1:14" ht="15.75" customHeight="1" x14ac:dyDescent="0.2">
      <c r="A1484" s="99"/>
      <c r="B1484" s="5">
        <f>IF(C1484&lt;&gt;"",COUNTA($C$7:C1484),"")</f>
        <v>986</v>
      </c>
      <c r="C1484" s="6">
        <f>$Y$12</f>
        <v>50</v>
      </c>
      <c r="D1484" s="319"/>
      <c r="E1484" s="467"/>
      <c r="F1484" s="467"/>
      <c r="G1484" s="467"/>
      <c r="H1484" s="467"/>
      <c r="I1484" s="467"/>
      <c r="J1484" s="467"/>
      <c r="K1484" s="467"/>
      <c r="L1484" s="467"/>
      <c r="M1484" s="467"/>
      <c r="N1484" s="98"/>
    </row>
    <row r="1485" spans="1:14" ht="15.75" customHeight="1" x14ac:dyDescent="0.2">
      <c r="A1485" s="99"/>
      <c r="B1485" s="5" t="str">
        <f>IF(C1485&lt;&gt;"",COUNTA($C$7:C1485),"")</f>
        <v/>
      </c>
      <c r="C1485" s="9"/>
      <c r="D1485" s="9"/>
      <c r="E1485" s="467"/>
      <c r="F1485" s="467"/>
      <c r="G1485" s="467"/>
      <c r="H1485" s="467"/>
      <c r="I1485" s="467"/>
      <c r="J1485" s="467"/>
      <c r="K1485" s="467"/>
      <c r="L1485" s="467"/>
      <c r="M1485" s="467"/>
      <c r="N1485" s="98"/>
    </row>
    <row r="1486" spans="1:14" ht="15.75" customHeight="1" x14ac:dyDescent="0.2">
      <c r="A1486" s="99"/>
      <c r="B1486" s="5">
        <f>IF(C1486&lt;&gt;"",COUNTA($C$7:C1486),"")</f>
        <v>987</v>
      </c>
      <c r="C1486" s="6">
        <f>$Y$10</f>
        <v>50</v>
      </c>
      <c r="D1486" s="475">
        <f>$R$46%*(C1486+C1487)+$Z$12</f>
        <v>50</v>
      </c>
      <c r="E1486" s="467"/>
      <c r="F1486" s="467"/>
      <c r="G1486" s="467"/>
      <c r="H1486" s="467"/>
      <c r="I1486" s="467"/>
      <c r="J1486" s="467"/>
      <c r="K1486" s="467"/>
      <c r="L1486" s="467"/>
      <c r="M1486" s="467"/>
      <c r="N1486" s="98"/>
    </row>
    <row r="1487" spans="1:14" ht="15.75" customHeight="1" x14ac:dyDescent="0.2">
      <c r="A1487" s="99"/>
      <c r="B1487" s="5">
        <f>IF(C1487&lt;&gt;"",COUNTA($C$7:C1487),"")</f>
        <v>988</v>
      </c>
      <c r="C1487" s="6">
        <f>$Y$12</f>
        <v>50</v>
      </c>
      <c r="D1487" s="319"/>
      <c r="E1487" s="319"/>
      <c r="F1487" s="467"/>
      <c r="G1487" s="467"/>
      <c r="H1487" s="467"/>
      <c r="I1487" s="467"/>
      <c r="J1487" s="467"/>
      <c r="K1487" s="467"/>
      <c r="L1487" s="467"/>
      <c r="M1487" s="467"/>
      <c r="N1487" s="98"/>
    </row>
    <row r="1488" spans="1:14" ht="15.75" customHeight="1" x14ac:dyDescent="0.2">
      <c r="A1488" s="99"/>
      <c r="B1488" s="5" t="str">
        <f>IF(C1488&lt;&gt;"",COUNTA($C$7:C1488),"")</f>
        <v/>
      </c>
      <c r="C1488" s="9"/>
      <c r="D1488" s="9"/>
      <c r="E1488" s="9"/>
      <c r="F1488" s="467"/>
      <c r="G1488" s="467"/>
      <c r="H1488" s="467"/>
      <c r="I1488" s="467"/>
      <c r="J1488" s="467"/>
      <c r="K1488" s="467"/>
      <c r="L1488" s="467"/>
      <c r="M1488" s="467"/>
      <c r="N1488" s="98"/>
    </row>
    <row r="1489" spans="1:14" ht="15.75" customHeight="1" x14ac:dyDescent="0.2">
      <c r="A1489" s="99"/>
      <c r="B1489" s="5">
        <f>IF(C1489&lt;&gt;"",COUNTA($C$7:C1489),"")</f>
        <v>989</v>
      </c>
      <c r="C1489" s="6">
        <f>$Y$10</f>
        <v>50</v>
      </c>
      <c r="D1489" s="475">
        <f>$R$46%*(C1489+C1490)+$Z$10</f>
        <v>50</v>
      </c>
      <c r="E1489" s="476">
        <f>$R$47%*(D1489+D1492)+$AA$12</f>
        <v>50</v>
      </c>
      <c r="F1489" s="467"/>
      <c r="G1489" s="467"/>
      <c r="H1489" s="467"/>
      <c r="I1489" s="467"/>
      <c r="J1489" s="467"/>
      <c r="K1489" s="467"/>
      <c r="L1489" s="467"/>
      <c r="M1489" s="467"/>
      <c r="N1489" s="98"/>
    </row>
    <row r="1490" spans="1:14" ht="15.75" customHeight="1" x14ac:dyDescent="0.2">
      <c r="A1490" s="99"/>
      <c r="B1490" s="5">
        <f>IF(C1490&lt;&gt;"",COUNTA($C$7:C1490),"")</f>
        <v>990</v>
      </c>
      <c r="C1490" s="6">
        <f>$Y$12</f>
        <v>50</v>
      </c>
      <c r="D1490" s="319"/>
      <c r="E1490" s="467"/>
      <c r="F1490" s="467"/>
      <c r="G1490" s="467"/>
      <c r="H1490" s="467"/>
      <c r="I1490" s="467"/>
      <c r="J1490" s="467"/>
      <c r="K1490" s="467"/>
      <c r="L1490" s="467"/>
      <c r="M1490" s="467"/>
      <c r="N1490" s="98"/>
    </row>
    <row r="1491" spans="1:14" ht="15.75" customHeight="1" x14ac:dyDescent="0.2">
      <c r="A1491" s="99"/>
      <c r="B1491" s="5" t="str">
        <f>IF(C1491&lt;&gt;"",COUNTA($C$7:C1491),"")</f>
        <v/>
      </c>
      <c r="C1491" s="9"/>
      <c r="D1491" s="9"/>
      <c r="E1491" s="467"/>
      <c r="F1491" s="467"/>
      <c r="G1491" s="467"/>
      <c r="H1491" s="467"/>
      <c r="I1491" s="467"/>
      <c r="J1491" s="467"/>
      <c r="K1491" s="467"/>
      <c r="L1491" s="467"/>
      <c r="M1491" s="467"/>
      <c r="N1491" s="98"/>
    </row>
    <row r="1492" spans="1:14" ht="15.75" customHeight="1" x14ac:dyDescent="0.2">
      <c r="A1492" s="99"/>
      <c r="B1492" s="5">
        <f>IF(C1492&lt;&gt;"",COUNTA($C$7:C1492),"")</f>
        <v>991</v>
      </c>
      <c r="C1492" s="6">
        <f>$Y$10</f>
        <v>50</v>
      </c>
      <c r="D1492" s="475">
        <f>$R$46%*(C1492+C1493)+$Z$12</f>
        <v>50</v>
      </c>
      <c r="E1492" s="467"/>
      <c r="F1492" s="467"/>
      <c r="G1492" s="467"/>
      <c r="H1492" s="467"/>
      <c r="I1492" s="467"/>
      <c r="J1492" s="467"/>
      <c r="K1492" s="467"/>
      <c r="L1492" s="467"/>
      <c r="M1492" s="467"/>
      <c r="N1492" s="98"/>
    </row>
    <row r="1493" spans="1:14" ht="15.75" customHeight="1" x14ac:dyDescent="0.2">
      <c r="A1493" s="99"/>
      <c r="B1493" s="5">
        <f>IF(C1493&lt;&gt;"",COUNTA($C$7:C1493),"")</f>
        <v>992</v>
      </c>
      <c r="C1493" s="6">
        <f>$Y$12</f>
        <v>50</v>
      </c>
      <c r="D1493" s="319"/>
      <c r="E1493" s="319"/>
      <c r="F1493" s="319"/>
      <c r="G1493" s="319"/>
      <c r="H1493" s="319"/>
      <c r="I1493" s="467"/>
      <c r="J1493" s="467"/>
      <c r="K1493" s="467"/>
      <c r="L1493" s="467"/>
      <c r="M1493" s="467"/>
      <c r="N1493" s="98"/>
    </row>
    <row r="1494" spans="1:14" ht="15.75" customHeight="1" x14ac:dyDescent="0.2">
      <c r="A1494" s="99"/>
      <c r="B1494" s="5" t="str">
        <f>IF(C1494&lt;&gt;"",COUNTA($C$7:C1494),"")</f>
        <v/>
      </c>
      <c r="C1494" s="9"/>
      <c r="D1494" s="9"/>
      <c r="E1494" s="9"/>
      <c r="F1494" s="9"/>
      <c r="G1494" s="9"/>
      <c r="H1494" s="9"/>
      <c r="I1494" s="467"/>
      <c r="J1494" s="467"/>
      <c r="K1494" s="467"/>
      <c r="L1494" s="467"/>
      <c r="M1494" s="467"/>
      <c r="N1494" s="98"/>
    </row>
    <row r="1495" spans="1:14" ht="15.75" customHeight="1" x14ac:dyDescent="0.2">
      <c r="A1495" s="99"/>
      <c r="B1495" s="5">
        <f>IF(C1495&lt;&gt;"",COUNTA($C$7:C1495),"")</f>
        <v>993</v>
      </c>
      <c r="C1495" s="6">
        <f>$Y$10</f>
        <v>50</v>
      </c>
      <c r="D1495" s="475">
        <f>$R$46%*(C1495+C1496)+$Z$10</f>
        <v>50</v>
      </c>
      <c r="E1495" s="476">
        <f>$R$47%*(D1495+D1498)+$AA$10</f>
        <v>50</v>
      </c>
      <c r="F1495" s="477">
        <f>$R$48%*(E1495+E1501)+$AB$10</f>
        <v>50</v>
      </c>
      <c r="G1495" s="513">
        <f>$R$49%*(F1495+F1507)+$AC$10</f>
        <v>50</v>
      </c>
      <c r="H1495" s="514">
        <f>$R$50%*(G1495+G1519)+$AD$12</f>
        <v>50</v>
      </c>
      <c r="I1495" s="467"/>
      <c r="J1495" s="467"/>
      <c r="K1495" s="467"/>
      <c r="L1495" s="467"/>
      <c r="M1495" s="467"/>
      <c r="N1495" s="98"/>
    </row>
    <row r="1496" spans="1:14" ht="15.75" customHeight="1" x14ac:dyDescent="0.2">
      <c r="A1496" s="99"/>
      <c r="B1496" s="5">
        <f>IF(C1496&lt;&gt;"",COUNTA($C$7:C1496),"")</f>
        <v>994</v>
      </c>
      <c r="C1496" s="6">
        <f>$Y$12</f>
        <v>50</v>
      </c>
      <c r="D1496" s="319"/>
      <c r="E1496" s="467"/>
      <c r="F1496" s="467"/>
      <c r="G1496" s="467"/>
      <c r="H1496" s="467"/>
      <c r="I1496" s="467"/>
      <c r="J1496" s="467"/>
      <c r="K1496" s="467"/>
      <c r="L1496" s="467"/>
      <c r="M1496" s="467"/>
      <c r="N1496" s="98"/>
    </row>
    <row r="1497" spans="1:14" ht="15.75" customHeight="1" x14ac:dyDescent="0.2">
      <c r="A1497" s="99"/>
      <c r="B1497" s="5" t="str">
        <f>IF(C1497&lt;&gt;"",COUNTA($C$7:C1497),"")</f>
        <v/>
      </c>
      <c r="C1497" s="9"/>
      <c r="D1497" s="9"/>
      <c r="E1497" s="467"/>
      <c r="F1497" s="467"/>
      <c r="G1497" s="467"/>
      <c r="H1497" s="467"/>
      <c r="I1497" s="467"/>
      <c r="J1497" s="467"/>
      <c r="K1497" s="467"/>
      <c r="L1497" s="467"/>
      <c r="M1497" s="467"/>
      <c r="N1497" s="98"/>
    </row>
    <row r="1498" spans="1:14" ht="15.75" customHeight="1" x14ac:dyDescent="0.2">
      <c r="A1498" s="99"/>
      <c r="B1498" s="5">
        <f>IF(C1498&lt;&gt;"",COUNTA($C$7:C1498),"")</f>
        <v>995</v>
      </c>
      <c r="C1498" s="6">
        <f>$Y$10</f>
        <v>50</v>
      </c>
      <c r="D1498" s="475">
        <f>$R$46%*(C1498+C1499)+$Z$12</f>
        <v>50</v>
      </c>
      <c r="E1498" s="467"/>
      <c r="F1498" s="467"/>
      <c r="G1498" s="467"/>
      <c r="H1498" s="467"/>
      <c r="I1498" s="467"/>
      <c r="J1498" s="467"/>
      <c r="K1498" s="467"/>
      <c r="L1498" s="467"/>
      <c r="M1498" s="467"/>
      <c r="N1498" s="98"/>
    </row>
    <row r="1499" spans="1:14" ht="15.75" customHeight="1" x14ac:dyDescent="0.2">
      <c r="A1499" s="99"/>
      <c r="B1499" s="5">
        <f>IF(C1499&lt;&gt;"",COUNTA($C$7:C1499),"")</f>
        <v>996</v>
      </c>
      <c r="C1499" s="6">
        <f>$Y$12</f>
        <v>50</v>
      </c>
      <c r="D1499" s="319"/>
      <c r="E1499" s="319"/>
      <c r="F1499" s="467"/>
      <c r="G1499" s="467"/>
      <c r="H1499" s="467"/>
      <c r="I1499" s="467"/>
      <c r="J1499" s="467"/>
      <c r="K1499" s="467"/>
      <c r="L1499" s="467"/>
      <c r="M1499" s="467"/>
      <c r="N1499" s="98"/>
    </row>
    <row r="1500" spans="1:14" ht="15.75" customHeight="1" x14ac:dyDescent="0.2">
      <c r="A1500" s="99"/>
      <c r="B1500" s="5" t="str">
        <f>IF(C1500&lt;&gt;"",COUNTA($C$7:C1500),"")</f>
        <v/>
      </c>
      <c r="C1500" s="9"/>
      <c r="D1500" s="9"/>
      <c r="E1500" s="9"/>
      <c r="F1500" s="467"/>
      <c r="G1500" s="467"/>
      <c r="H1500" s="467"/>
      <c r="I1500" s="467"/>
      <c r="J1500" s="467"/>
      <c r="K1500" s="467"/>
      <c r="L1500" s="467"/>
      <c r="M1500" s="467"/>
      <c r="N1500" s="98"/>
    </row>
    <row r="1501" spans="1:14" ht="15.75" customHeight="1" x14ac:dyDescent="0.2">
      <c r="A1501" s="99"/>
      <c r="B1501" s="5">
        <f>IF(C1501&lt;&gt;"",COUNTA($C$7:C1501),"")</f>
        <v>997</v>
      </c>
      <c r="C1501" s="6">
        <f>$Y$10</f>
        <v>50</v>
      </c>
      <c r="D1501" s="475">
        <f>$R$46%*(C1501+C1502)+$Z$10</f>
        <v>50</v>
      </c>
      <c r="E1501" s="476">
        <f>$R$47%*(D1501+D1504)+$AA$12</f>
        <v>50</v>
      </c>
      <c r="F1501" s="467"/>
      <c r="G1501" s="467"/>
      <c r="H1501" s="467"/>
      <c r="I1501" s="467"/>
      <c r="J1501" s="467"/>
      <c r="K1501" s="467"/>
      <c r="L1501" s="467"/>
      <c r="M1501" s="467"/>
      <c r="N1501" s="98"/>
    </row>
    <row r="1502" spans="1:14" ht="15.75" customHeight="1" x14ac:dyDescent="0.2">
      <c r="A1502" s="99"/>
      <c r="B1502" s="5">
        <f>IF(C1502&lt;&gt;"",COUNTA($C$7:C1502),"")</f>
        <v>998</v>
      </c>
      <c r="C1502" s="6">
        <f>$Y$12</f>
        <v>50</v>
      </c>
      <c r="D1502" s="319"/>
      <c r="E1502" s="467"/>
      <c r="F1502" s="467"/>
      <c r="G1502" s="467"/>
      <c r="H1502" s="467"/>
      <c r="I1502" s="467"/>
      <c r="J1502" s="467"/>
      <c r="K1502" s="467"/>
      <c r="L1502" s="467"/>
      <c r="M1502" s="467"/>
      <c r="N1502" s="98"/>
    </row>
    <row r="1503" spans="1:14" ht="15.75" customHeight="1" x14ac:dyDescent="0.2">
      <c r="A1503" s="99"/>
      <c r="B1503" s="5" t="str">
        <f>IF(C1503&lt;&gt;"",COUNTA($C$7:C1503),"")</f>
        <v/>
      </c>
      <c r="C1503" s="9"/>
      <c r="D1503" s="9"/>
      <c r="E1503" s="467"/>
      <c r="F1503" s="467"/>
      <c r="G1503" s="467"/>
      <c r="H1503" s="467"/>
      <c r="I1503" s="467"/>
      <c r="J1503" s="467"/>
      <c r="K1503" s="467"/>
      <c r="L1503" s="467"/>
      <c r="M1503" s="467"/>
      <c r="N1503" s="98"/>
    </row>
    <row r="1504" spans="1:14" ht="15.75" customHeight="1" x14ac:dyDescent="0.2">
      <c r="A1504" s="99"/>
      <c r="B1504" s="5">
        <f>IF(C1504&lt;&gt;"",COUNTA($C$7:C1504),"")</f>
        <v>999</v>
      </c>
      <c r="C1504" s="6">
        <f>$Y$10</f>
        <v>50</v>
      </c>
      <c r="D1504" s="475">
        <f>$R$46%*(C1504+C1505)+$Z$12</f>
        <v>50</v>
      </c>
      <c r="E1504" s="467"/>
      <c r="F1504" s="467"/>
      <c r="G1504" s="467"/>
      <c r="H1504" s="467"/>
      <c r="I1504" s="467"/>
      <c r="J1504" s="467"/>
      <c r="K1504" s="467"/>
      <c r="L1504" s="467"/>
      <c r="M1504" s="467"/>
      <c r="N1504" s="98"/>
    </row>
    <row r="1505" spans="1:14" ht="15.75" customHeight="1" x14ac:dyDescent="0.2">
      <c r="A1505" s="99"/>
      <c r="B1505" s="5">
        <f>IF(C1505&lt;&gt;"",COUNTA($C$7:C1505),"")</f>
        <v>1000</v>
      </c>
      <c r="C1505" s="6">
        <f>$Y$12</f>
        <v>50</v>
      </c>
      <c r="D1505" s="319"/>
      <c r="E1505" s="319"/>
      <c r="F1505" s="319"/>
      <c r="G1505" s="467"/>
      <c r="H1505" s="467"/>
      <c r="I1505" s="467"/>
      <c r="J1505" s="467"/>
      <c r="K1505" s="467"/>
      <c r="L1505" s="467"/>
      <c r="M1505" s="467"/>
      <c r="N1505" s="98"/>
    </row>
    <row r="1506" spans="1:14" ht="15.75" customHeight="1" x14ac:dyDescent="0.2">
      <c r="A1506" s="99"/>
      <c r="B1506" s="5" t="str">
        <f>IF(C1506&lt;&gt;"",COUNTA($C$7:C1506),"")</f>
        <v/>
      </c>
      <c r="C1506" s="9"/>
      <c r="D1506" s="9"/>
      <c r="E1506" s="9"/>
      <c r="F1506" s="9"/>
      <c r="G1506" s="467"/>
      <c r="H1506" s="467"/>
      <c r="I1506" s="467"/>
      <c r="J1506" s="467"/>
      <c r="K1506" s="467"/>
      <c r="L1506" s="467"/>
      <c r="M1506" s="467"/>
      <c r="N1506" s="98"/>
    </row>
    <row r="1507" spans="1:14" ht="15.75" customHeight="1" x14ac:dyDescent="0.2">
      <c r="A1507" s="99"/>
      <c r="B1507" s="5">
        <f>IF(C1507&lt;&gt;"",COUNTA($C$7:C1507),"")</f>
        <v>1001</v>
      </c>
      <c r="C1507" s="6">
        <f>$Y$10</f>
        <v>50</v>
      </c>
      <c r="D1507" s="475">
        <f>$R$46%*(C1507+C1508)+$Z$10</f>
        <v>50</v>
      </c>
      <c r="E1507" s="476">
        <f>$R$47%*(D1507+D1510)+$AA$10</f>
        <v>50</v>
      </c>
      <c r="F1507" s="477">
        <f>$R$48%*(E1507+E1513)+$AB$12</f>
        <v>50</v>
      </c>
      <c r="G1507" s="467"/>
      <c r="H1507" s="467"/>
      <c r="I1507" s="467"/>
      <c r="J1507" s="467"/>
      <c r="K1507" s="467"/>
      <c r="L1507" s="467"/>
      <c r="M1507" s="467"/>
      <c r="N1507" s="98"/>
    </row>
    <row r="1508" spans="1:14" ht="15.75" customHeight="1" x14ac:dyDescent="0.2">
      <c r="A1508" s="99"/>
      <c r="B1508" s="5">
        <f>IF(C1508&lt;&gt;"",COUNTA($C$7:C1508),"")</f>
        <v>1002</v>
      </c>
      <c r="C1508" s="6">
        <f>$Y$12</f>
        <v>50</v>
      </c>
      <c r="D1508" s="319"/>
      <c r="E1508" s="467"/>
      <c r="F1508" s="467"/>
      <c r="G1508" s="467"/>
      <c r="H1508" s="467"/>
      <c r="I1508" s="467"/>
      <c r="J1508" s="467"/>
      <c r="K1508" s="467"/>
      <c r="L1508" s="467"/>
      <c r="M1508" s="467"/>
      <c r="N1508" s="98"/>
    </row>
    <row r="1509" spans="1:14" ht="15.75" customHeight="1" x14ac:dyDescent="0.2">
      <c r="A1509" s="99"/>
      <c r="B1509" s="5" t="str">
        <f>IF(C1509&lt;&gt;"",COUNTA($C$7:C1509),"")</f>
        <v/>
      </c>
      <c r="C1509" s="9"/>
      <c r="D1509" s="9"/>
      <c r="E1509" s="467"/>
      <c r="F1509" s="467"/>
      <c r="G1509" s="467"/>
      <c r="H1509" s="467"/>
      <c r="I1509" s="467"/>
      <c r="J1509" s="467"/>
      <c r="K1509" s="467"/>
      <c r="L1509" s="467"/>
      <c r="M1509" s="467"/>
      <c r="N1509" s="98"/>
    </row>
    <row r="1510" spans="1:14" ht="15.75" customHeight="1" x14ac:dyDescent="0.2">
      <c r="A1510" s="99"/>
      <c r="B1510" s="5">
        <f>IF(C1510&lt;&gt;"",COUNTA($C$7:C1510),"")</f>
        <v>1003</v>
      </c>
      <c r="C1510" s="6">
        <f>$Y$10</f>
        <v>50</v>
      </c>
      <c r="D1510" s="475">
        <f>$R$46%*(C1510+C1511)+$Z$12</f>
        <v>50</v>
      </c>
      <c r="E1510" s="467"/>
      <c r="F1510" s="467"/>
      <c r="G1510" s="467"/>
      <c r="H1510" s="467"/>
      <c r="I1510" s="467"/>
      <c r="J1510" s="467"/>
      <c r="K1510" s="467"/>
      <c r="L1510" s="467"/>
      <c r="M1510" s="467"/>
      <c r="N1510" s="98"/>
    </row>
    <row r="1511" spans="1:14" ht="15.75" customHeight="1" x14ac:dyDescent="0.2">
      <c r="A1511" s="99"/>
      <c r="B1511" s="5">
        <f>IF(C1511&lt;&gt;"",COUNTA($C$7:C1511),"")</f>
        <v>1004</v>
      </c>
      <c r="C1511" s="6">
        <f>$Y$12</f>
        <v>50</v>
      </c>
      <c r="D1511" s="319"/>
      <c r="E1511" s="319"/>
      <c r="F1511" s="467"/>
      <c r="G1511" s="467"/>
      <c r="H1511" s="467"/>
      <c r="I1511" s="467"/>
      <c r="J1511" s="467"/>
      <c r="K1511" s="467"/>
      <c r="L1511" s="467"/>
      <c r="M1511" s="467"/>
      <c r="N1511" s="98"/>
    </row>
    <row r="1512" spans="1:14" ht="15.75" customHeight="1" x14ac:dyDescent="0.2">
      <c r="A1512" s="99"/>
      <c r="B1512" s="5" t="str">
        <f>IF(C1512&lt;&gt;"",COUNTA($C$7:C1512),"")</f>
        <v/>
      </c>
      <c r="C1512" s="9"/>
      <c r="D1512" s="9"/>
      <c r="E1512" s="9"/>
      <c r="F1512" s="467"/>
      <c r="G1512" s="467"/>
      <c r="H1512" s="467"/>
      <c r="I1512" s="467"/>
      <c r="J1512" s="467"/>
      <c r="K1512" s="467"/>
      <c r="L1512" s="467"/>
      <c r="M1512" s="467"/>
      <c r="N1512" s="98"/>
    </row>
    <row r="1513" spans="1:14" ht="15.75" customHeight="1" x14ac:dyDescent="0.2">
      <c r="A1513" s="99"/>
      <c r="B1513" s="5">
        <f>IF(C1513&lt;&gt;"",COUNTA($C$7:C1513),"")</f>
        <v>1005</v>
      </c>
      <c r="C1513" s="6">
        <f>$Y$10</f>
        <v>50</v>
      </c>
      <c r="D1513" s="475">
        <f>$R$46%*(C1513+C1514)+$Z$10</f>
        <v>50</v>
      </c>
      <c r="E1513" s="476">
        <f>$R$47%*(D1513+D1516)+$AA$12</f>
        <v>50</v>
      </c>
      <c r="F1513" s="467"/>
      <c r="G1513" s="467"/>
      <c r="H1513" s="467"/>
      <c r="I1513" s="467"/>
      <c r="J1513" s="467"/>
      <c r="K1513" s="467"/>
      <c r="L1513" s="467"/>
      <c r="M1513" s="467"/>
      <c r="N1513" s="98"/>
    </row>
    <row r="1514" spans="1:14" ht="15.75" customHeight="1" x14ac:dyDescent="0.2">
      <c r="A1514" s="99"/>
      <c r="B1514" s="5">
        <f>IF(C1514&lt;&gt;"",COUNTA($C$7:C1514),"")</f>
        <v>1006</v>
      </c>
      <c r="C1514" s="6">
        <f>$Y$12</f>
        <v>50</v>
      </c>
      <c r="D1514" s="319"/>
      <c r="E1514" s="467"/>
      <c r="F1514" s="467"/>
      <c r="G1514" s="467"/>
      <c r="H1514" s="467"/>
      <c r="I1514" s="467"/>
      <c r="J1514" s="467"/>
      <c r="K1514" s="467"/>
      <c r="L1514" s="467"/>
      <c r="M1514" s="467"/>
      <c r="N1514" s="98"/>
    </row>
    <row r="1515" spans="1:14" ht="15.75" customHeight="1" x14ac:dyDescent="0.2">
      <c r="A1515" s="99"/>
      <c r="B1515" s="5" t="str">
        <f>IF(C1515&lt;&gt;"",COUNTA($C$7:C1515),"")</f>
        <v/>
      </c>
      <c r="C1515" s="9"/>
      <c r="D1515" s="9"/>
      <c r="E1515" s="467"/>
      <c r="F1515" s="467"/>
      <c r="G1515" s="467"/>
      <c r="H1515" s="467"/>
      <c r="I1515" s="467"/>
      <c r="J1515" s="467"/>
      <c r="K1515" s="467"/>
      <c r="L1515" s="467"/>
      <c r="M1515" s="467"/>
      <c r="N1515" s="98"/>
    </row>
    <row r="1516" spans="1:14" ht="15.75" customHeight="1" x14ac:dyDescent="0.2">
      <c r="A1516" s="99"/>
      <c r="B1516" s="5">
        <f>IF(C1516&lt;&gt;"",COUNTA($C$7:C1516),"")</f>
        <v>1007</v>
      </c>
      <c r="C1516" s="6">
        <f>$Y$10</f>
        <v>50</v>
      </c>
      <c r="D1516" s="475">
        <f>$R$46%*(C1516+C1517)+$Z$12</f>
        <v>50</v>
      </c>
      <c r="E1516" s="467"/>
      <c r="F1516" s="467"/>
      <c r="G1516" s="467"/>
      <c r="H1516" s="467"/>
      <c r="I1516" s="467"/>
      <c r="J1516" s="467"/>
      <c r="K1516" s="467"/>
      <c r="L1516" s="467"/>
      <c r="M1516" s="467"/>
      <c r="N1516" s="98"/>
    </row>
    <row r="1517" spans="1:14" ht="15.75" customHeight="1" x14ac:dyDescent="0.2">
      <c r="A1517" s="99"/>
      <c r="B1517" s="5">
        <f>IF(C1517&lt;&gt;"",COUNTA($C$7:C1517),"")</f>
        <v>1008</v>
      </c>
      <c r="C1517" s="6">
        <f>$Y$12</f>
        <v>50</v>
      </c>
      <c r="D1517" s="319"/>
      <c r="E1517" s="319"/>
      <c r="F1517" s="319"/>
      <c r="G1517" s="319"/>
      <c r="H1517" s="467"/>
      <c r="I1517" s="467"/>
      <c r="J1517" s="467"/>
      <c r="K1517" s="467"/>
      <c r="L1517" s="467"/>
      <c r="M1517" s="467"/>
      <c r="N1517" s="98"/>
    </row>
    <row r="1518" spans="1:14" ht="15.75" customHeight="1" x14ac:dyDescent="0.2">
      <c r="A1518" s="99"/>
      <c r="B1518" s="5" t="str">
        <f>IF(C1518&lt;&gt;"",COUNTA($C$7:C1518),"")</f>
        <v/>
      </c>
      <c r="C1518" s="9"/>
      <c r="D1518" s="9"/>
      <c r="E1518" s="9"/>
      <c r="F1518" s="9"/>
      <c r="G1518" s="9"/>
      <c r="H1518" s="467"/>
      <c r="I1518" s="467"/>
      <c r="J1518" s="467"/>
      <c r="K1518" s="467"/>
      <c r="L1518" s="467"/>
      <c r="M1518" s="467"/>
      <c r="N1518" s="98"/>
    </row>
    <row r="1519" spans="1:14" ht="15.75" customHeight="1" x14ac:dyDescent="0.2">
      <c r="A1519" s="99"/>
      <c r="B1519" s="5">
        <f>IF(C1519&lt;&gt;"",COUNTA($C$7:C1519),"")</f>
        <v>1009</v>
      </c>
      <c r="C1519" s="6">
        <f>$Y$10</f>
        <v>50</v>
      </c>
      <c r="D1519" s="475">
        <f>$R$46%*(C1519+C1520)+$Z$10</f>
        <v>50</v>
      </c>
      <c r="E1519" s="476">
        <f>$R$47%*(D1519+D1522)+$AA$10</f>
        <v>50</v>
      </c>
      <c r="F1519" s="477">
        <f>$R$48%*(E1519+E1525)+$AB$10</f>
        <v>50</v>
      </c>
      <c r="G1519" s="513">
        <f>$R$49%*(F1519+F1531)+$AC$12</f>
        <v>50</v>
      </c>
      <c r="H1519" s="467"/>
      <c r="I1519" s="467"/>
      <c r="J1519" s="467"/>
      <c r="K1519" s="467"/>
      <c r="L1519" s="467"/>
      <c r="M1519" s="467"/>
      <c r="N1519" s="98"/>
    </row>
    <row r="1520" spans="1:14" ht="15.75" customHeight="1" x14ac:dyDescent="0.2">
      <c r="A1520" s="99"/>
      <c r="B1520" s="5">
        <f>IF(C1520&lt;&gt;"",COUNTA($C$7:C1520),"")</f>
        <v>1010</v>
      </c>
      <c r="C1520" s="6">
        <f>$Y$12</f>
        <v>50</v>
      </c>
      <c r="D1520" s="319"/>
      <c r="E1520" s="467"/>
      <c r="F1520" s="467"/>
      <c r="G1520" s="467"/>
      <c r="H1520" s="467"/>
      <c r="I1520" s="467"/>
      <c r="J1520" s="467"/>
      <c r="K1520" s="467"/>
      <c r="L1520" s="467"/>
      <c r="M1520" s="467"/>
      <c r="N1520" s="98"/>
    </row>
    <row r="1521" spans="1:14" ht="15.75" customHeight="1" x14ac:dyDescent="0.2">
      <c r="A1521" s="99"/>
      <c r="B1521" s="5" t="str">
        <f>IF(C1521&lt;&gt;"",COUNTA($C$7:C1521),"")</f>
        <v/>
      </c>
      <c r="C1521" s="9"/>
      <c r="D1521" s="9"/>
      <c r="E1521" s="467"/>
      <c r="F1521" s="467"/>
      <c r="G1521" s="467"/>
      <c r="H1521" s="467"/>
      <c r="I1521" s="467"/>
      <c r="J1521" s="467"/>
      <c r="K1521" s="467"/>
      <c r="L1521" s="467"/>
      <c r="M1521" s="467"/>
      <c r="N1521" s="98"/>
    </row>
    <row r="1522" spans="1:14" ht="15.75" customHeight="1" x14ac:dyDescent="0.2">
      <c r="A1522" s="99"/>
      <c r="B1522" s="5">
        <f>IF(C1522&lt;&gt;"",COUNTA($C$7:C1522),"")</f>
        <v>1011</v>
      </c>
      <c r="C1522" s="6">
        <f>$Y$10</f>
        <v>50</v>
      </c>
      <c r="D1522" s="475">
        <f>$R$46%*(C1522+C1523)+$Z$12</f>
        <v>50</v>
      </c>
      <c r="E1522" s="467"/>
      <c r="F1522" s="467"/>
      <c r="G1522" s="467"/>
      <c r="H1522" s="467"/>
      <c r="I1522" s="467"/>
      <c r="J1522" s="467"/>
      <c r="K1522" s="467"/>
      <c r="L1522" s="467"/>
      <c r="M1522" s="467"/>
      <c r="N1522" s="98"/>
    </row>
    <row r="1523" spans="1:14" ht="15.75" customHeight="1" x14ac:dyDescent="0.2">
      <c r="A1523" s="99"/>
      <c r="B1523" s="5">
        <f>IF(C1523&lt;&gt;"",COUNTA($C$7:C1523),"")</f>
        <v>1012</v>
      </c>
      <c r="C1523" s="6">
        <f>$Y$12</f>
        <v>50</v>
      </c>
      <c r="D1523" s="319"/>
      <c r="E1523" s="319"/>
      <c r="F1523" s="467"/>
      <c r="G1523" s="467"/>
      <c r="H1523" s="467"/>
      <c r="I1523" s="467"/>
      <c r="J1523" s="467"/>
      <c r="K1523" s="467"/>
      <c r="L1523" s="467"/>
      <c r="M1523" s="467"/>
      <c r="N1523" s="98"/>
    </row>
    <row r="1524" spans="1:14" ht="15.75" customHeight="1" x14ac:dyDescent="0.2">
      <c r="A1524" s="99"/>
      <c r="B1524" s="5" t="str">
        <f>IF(C1524&lt;&gt;"",COUNTA($C$7:C1524),"")</f>
        <v/>
      </c>
      <c r="C1524" s="9"/>
      <c r="D1524" s="9"/>
      <c r="E1524" s="9"/>
      <c r="F1524" s="467"/>
      <c r="G1524" s="467"/>
      <c r="H1524" s="467"/>
      <c r="I1524" s="467"/>
      <c r="J1524" s="467"/>
      <c r="K1524" s="467"/>
      <c r="L1524" s="467"/>
      <c r="M1524" s="467"/>
      <c r="N1524" s="98"/>
    </row>
    <row r="1525" spans="1:14" ht="15.75" customHeight="1" x14ac:dyDescent="0.2">
      <c r="A1525" s="99"/>
      <c r="B1525" s="5">
        <f>IF(C1525&lt;&gt;"",COUNTA($C$7:C1525),"")</f>
        <v>1013</v>
      </c>
      <c r="C1525" s="6">
        <f>$Y$10</f>
        <v>50</v>
      </c>
      <c r="D1525" s="475">
        <f>$R$46%*(C1525+C1526)+$Z$10</f>
        <v>50</v>
      </c>
      <c r="E1525" s="476">
        <f>$R$47%*(D1525+D1528)+$AA$12</f>
        <v>50</v>
      </c>
      <c r="F1525" s="467"/>
      <c r="G1525" s="467"/>
      <c r="H1525" s="467"/>
      <c r="I1525" s="467"/>
      <c r="J1525" s="467"/>
      <c r="K1525" s="467"/>
      <c r="L1525" s="467"/>
      <c r="M1525" s="467"/>
      <c r="N1525" s="98"/>
    </row>
    <row r="1526" spans="1:14" ht="15.75" customHeight="1" x14ac:dyDescent="0.2">
      <c r="A1526" s="99"/>
      <c r="B1526" s="5">
        <f>IF(C1526&lt;&gt;"",COUNTA($C$7:C1526),"")</f>
        <v>1014</v>
      </c>
      <c r="C1526" s="6">
        <f>$Y$12</f>
        <v>50</v>
      </c>
      <c r="D1526" s="319"/>
      <c r="E1526" s="467"/>
      <c r="F1526" s="467"/>
      <c r="G1526" s="467"/>
      <c r="H1526" s="467"/>
      <c r="I1526" s="467"/>
      <c r="J1526" s="467"/>
      <c r="K1526" s="467"/>
      <c r="L1526" s="467"/>
      <c r="M1526" s="467"/>
      <c r="N1526" s="98"/>
    </row>
    <row r="1527" spans="1:14" ht="15.75" customHeight="1" x14ac:dyDescent="0.2">
      <c r="A1527" s="99"/>
      <c r="B1527" s="5" t="str">
        <f>IF(C1527&lt;&gt;"",COUNTA($C$7:C1527),"")</f>
        <v/>
      </c>
      <c r="C1527" s="9"/>
      <c r="D1527" s="9"/>
      <c r="E1527" s="467"/>
      <c r="F1527" s="467"/>
      <c r="G1527" s="467"/>
      <c r="H1527" s="467"/>
      <c r="I1527" s="467"/>
      <c r="J1527" s="467"/>
      <c r="K1527" s="467"/>
      <c r="L1527" s="467"/>
      <c r="M1527" s="467"/>
      <c r="N1527" s="98"/>
    </row>
    <row r="1528" spans="1:14" ht="15.75" customHeight="1" x14ac:dyDescent="0.2">
      <c r="A1528" s="99"/>
      <c r="B1528" s="5">
        <f>IF(C1528&lt;&gt;"",COUNTA($C$7:C1528),"")</f>
        <v>1015</v>
      </c>
      <c r="C1528" s="6">
        <f>$Y$10</f>
        <v>50</v>
      </c>
      <c r="D1528" s="475">
        <f>$R$46%*(C1528+C1529)+$Z$12</f>
        <v>50</v>
      </c>
      <c r="E1528" s="467"/>
      <c r="F1528" s="467"/>
      <c r="G1528" s="467"/>
      <c r="H1528" s="467"/>
      <c r="I1528" s="467"/>
      <c r="J1528" s="467"/>
      <c r="K1528" s="467"/>
      <c r="L1528" s="467"/>
      <c r="M1528" s="467"/>
      <c r="N1528" s="98"/>
    </row>
    <row r="1529" spans="1:14" ht="15.75" customHeight="1" x14ac:dyDescent="0.2">
      <c r="A1529" s="99"/>
      <c r="B1529" s="5">
        <f>IF(C1529&lt;&gt;"",COUNTA($C$7:C1529),"")</f>
        <v>1016</v>
      </c>
      <c r="C1529" s="6">
        <f>$Y$12</f>
        <v>50</v>
      </c>
      <c r="D1529" s="319"/>
      <c r="E1529" s="319"/>
      <c r="F1529" s="319"/>
      <c r="G1529" s="467"/>
      <c r="H1529" s="467"/>
      <c r="I1529" s="467"/>
      <c r="J1529" s="467"/>
      <c r="K1529" s="467"/>
      <c r="L1529" s="467"/>
      <c r="M1529" s="467"/>
      <c r="N1529" s="98"/>
    </row>
    <row r="1530" spans="1:14" ht="15.75" customHeight="1" x14ac:dyDescent="0.2">
      <c r="A1530" s="99"/>
      <c r="B1530" s="5" t="str">
        <f>IF(C1530&lt;&gt;"",COUNTA($C$7:C1530),"")</f>
        <v/>
      </c>
      <c r="C1530" s="9"/>
      <c r="D1530" s="9"/>
      <c r="E1530" s="9"/>
      <c r="F1530" s="9"/>
      <c r="G1530" s="467"/>
      <c r="H1530" s="467"/>
      <c r="I1530" s="467"/>
      <c r="J1530" s="467"/>
      <c r="K1530" s="467"/>
      <c r="L1530" s="467"/>
      <c r="M1530" s="467"/>
      <c r="N1530" s="98"/>
    </row>
    <row r="1531" spans="1:14" ht="15.75" customHeight="1" x14ac:dyDescent="0.2">
      <c r="A1531" s="99"/>
      <c r="B1531" s="5">
        <f>IF(C1531&lt;&gt;"",COUNTA($C$7:C1531),"")</f>
        <v>1017</v>
      </c>
      <c r="C1531" s="6">
        <f>$Y$10</f>
        <v>50</v>
      </c>
      <c r="D1531" s="475">
        <f>$R$46%*(C1531+C1532)+$Z$10</f>
        <v>50</v>
      </c>
      <c r="E1531" s="476">
        <f>$R$47%*(D1531+D1534)+$AA$10</f>
        <v>50</v>
      </c>
      <c r="F1531" s="477">
        <f>$R$48%*(E1531+E1537)+$AB$12</f>
        <v>50</v>
      </c>
      <c r="G1531" s="467"/>
      <c r="H1531" s="467"/>
      <c r="I1531" s="467"/>
      <c r="J1531" s="467"/>
      <c r="K1531" s="467"/>
      <c r="L1531" s="467"/>
      <c r="M1531" s="467"/>
      <c r="N1531" s="98"/>
    </row>
    <row r="1532" spans="1:14" ht="15.75" customHeight="1" x14ac:dyDescent="0.2">
      <c r="A1532" s="99"/>
      <c r="B1532" s="5">
        <f>IF(C1532&lt;&gt;"",COUNTA($C$7:C1532),"")</f>
        <v>1018</v>
      </c>
      <c r="C1532" s="6">
        <f>$Y$12</f>
        <v>50</v>
      </c>
      <c r="D1532" s="319"/>
      <c r="E1532" s="467"/>
      <c r="F1532" s="467"/>
      <c r="G1532" s="467"/>
      <c r="H1532" s="467"/>
      <c r="I1532" s="467"/>
      <c r="J1532" s="467"/>
      <c r="K1532" s="467"/>
      <c r="L1532" s="467"/>
      <c r="M1532" s="467"/>
      <c r="N1532" s="98"/>
    </row>
    <row r="1533" spans="1:14" ht="15.75" customHeight="1" x14ac:dyDescent="0.2">
      <c r="A1533" s="99"/>
      <c r="B1533" s="5" t="str">
        <f>IF(C1533&lt;&gt;"",COUNTA($C$7:C1533),"")</f>
        <v/>
      </c>
      <c r="C1533" s="9"/>
      <c r="D1533" s="9"/>
      <c r="E1533" s="467"/>
      <c r="F1533" s="467"/>
      <c r="G1533" s="467"/>
      <c r="H1533" s="467"/>
      <c r="I1533" s="467"/>
      <c r="J1533" s="467"/>
      <c r="K1533" s="467"/>
      <c r="L1533" s="467"/>
      <c r="M1533" s="467"/>
      <c r="N1533" s="98"/>
    </row>
    <row r="1534" spans="1:14" ht="15.75" customHeight="1" x14ac:dyDescent="0.2">
      <c r="A1534" s="99"/>
      <c r="B1534" s="5">
        <f>IF(C1534&lt;&gt;"",COUNTA($C$7:C1534),"")</f>
        <v>1019</v>
      </c>
      <c r="C1534" s="6">
        <f>$Y$10</f>
        <v>50</v>
      </c>
      <c r="D1534" s="475">
        <f>$R$46%*(C1534+C1535)+$Z$12</f>
        <v>50</v>
      </c>
      <c r="E1534" s="467"/>
      <c r="F1534" s="467"/>
      <c r="G1534" s="467"/>
      <c r="H1534" s="467"/>
      <c r="I1534" s="467"/>
      <c r="J1534" s="467"/>
      <c r="K1534" s="467"/>
      <c r="L1534" s="467"/>
      <c r="M1534" s="467"/>
      <c r="N1534" s="98"/>
    </row>
    <row r="1535" spans="1:14" ht="15.75" customHeight="1" x14ac:dyDescent="0.2">
      <c r="A1535" s="99"/>
      <c r="B1535" s="5">
        <f>IF(C1535&lt;&gt;"",COUNTA($C$7:C1535),"")</f>
        <v>1020</v>
      </c>
      <c r="C1535" s="6">
        <f>$Y$12</f>
        <v>50</v>
      </c>
      <c r="D1535" s="319"/>
      <c r="E1535" s="319"/>
      <c r="F1535" s="467"/>
      <c r="G1535" s="467"/>
      <c r="H1535" s="467"/>
      <c r="I1535" s="467"/>
      <c r="J1535" s="467"/>
      <c r="K1535" s="467"/>
      <c r="L1535" s="467"/>
      <c r="M1535" s="467"/>
      <c r="N1535" s="98"/>
    </row>
    <row r="1536" spans="1:14" ht="15.75" customHeight="1" x14ac:dyDescent="0.2">
      <c r="A1536" s="99"/>
      <c r="B1536" s="5" t="str">
        <f>IF(C1536&lt;&gt;"",COUNTA($C$7:C1536),"")</f>
        <v/>
      </c>
      <c r="C1536" s="9"/>
      <c r="D1536" s="9"/>
      <c r="E1536" s="9"/>
      <c r="F1536" s="467"/>
      <c r="G1536" s="467"/>
      <c r="H1536" s="467"/>
      <c r="I1536" s="467"/>
      <c r="J1536" s="467"/>
      <c r="K1536" s="467"/>
      <c r="L1536" s="467"/>
      <c r="M1536" s="467"/>
      <c r="N1536" s="98"/>
    </row>
    <row r="1537" spans="1:14" ht="15.75" customHeight="1" x14ac:dyDescent="0.2">
      <c r="A1537" s="99"/>
      <c r="B1537" s="5">
        <f>IF(C1537&lt;&gt;"",COUNTA($C$7:C1537),"")</f>
        <v>1021</v>
      </c>
      <c r="C1537" s="6">
        <f>$Y$10</f>
        <v>50</v>
      </c>
      <c r="D1537" s="475">
        <f>$R$46%*(C1537+C1538)+$Z$10</f>
        <v>50</v>
      </c>
      <c r="E1537" s="476">
        <f>$R$47%*(D1537+D1540)+$AA$12</f>
        <v>50</v>
      </c>
      <c r="F1537" s="467"/>
      <c r="G1537" s="467"/>
      <c r="H1537" s="467"/>
      <c r="I1537" s="467"/>
      <c r="J1537" s="467"/>
      <c r="K1537" s="467"/>
      <c r="L1537" s="467"/>
      <c r="M1537" s="467"/>
      <c r="N1537" s="98"/>
    </row>
    <row r="1538" spans="1:14" ht="15.75" customHeight="1" x14ac:dyDescent="0.2">
      <c r="A1538" s="99"/>
      <c r="B1538" s="5">
        <f>IF(C1538&lt;&gt;"",COUNTA($C$7:C1538),"")</f>
        <v>1022</v>
      </c>
      <c r="C1538" s="6">
        <f>$Y$12</f>
        <v>50</v>
      </c>
      <c r="D1538" s="319"/>
      <c r="E1538" s="467"/>
      <c r="F1538" s="467"/>
      <c r="G1538" s="467"/>
      <c r="H1538" s="467"/>
      <c r="I1538" s="467"/>
      <c r="J1538" s="467"/>
      <c r="K1538" s="467"/>
      <c r="L1538" s="467"/>
      <c r="M1538" s="467"/>
      <c r="N1538" s="98"/>
    </row>
    <row r="1539" spans="1:14" ht="15.75" customHeight="1" x14ac:dyDescent="0.2">
      <c r="A1539" s="99"/>
      <c r="B1539" s="5" t="str">
        <f>IF(C1539&lt;&gt;"",COUNTA($C$7:C1539),"")</f>
        <v/>
      </c>
      <c r="C1539" s="9"/>
      <c r="D1539" s="9"/>
      <c r="E1539" s="467"/>
      <c r="F1539" s="467"/>
      <c r="G1539" s="467"/>
      <c r="H1539" s="467"/>
      <c r="I1539" s="467"/>
      <c r="J1539" s="467"/>
      <c r="K1539" s="467"/>
      <c r="L1539" s="467"/>
      <c r="M1539" s="467"/>
      <c r="N1539" s="98"/>
    </row>
    <row r="1540" spans="1:14" ht="15.75" customHeight="1" x14ac:dyDescent="0.2">
      <c r="A1540" s="99"/>
      <c r="B1540" s="5">
        <f>IF(C1540&lt;&gt;"",COUNTA($C$7:C1540),"")</f>
        <v>1023</v>
      </c>
      <c r="C1540" s="6">
        <f>$Y$10</f>
        <v>50</v>
      </c>
      <c r="D1540" s="475">
        <f>$R$46%*(C1540+C1541)+$Z$12</f>
        <v>50</v>
      </c>
      <c r="E1540" s="467"/>
      <c r="F1540" s="467"/>
      <c r="G1540" s="467"/>
      <c r="H1540" s="467"/>
      <c r="I1540" s="467"/>
      <c r="J1540" s="467"/>
      <c r="K1540" s="467"/>
      <c r="L1540" s="467"/>
      <c r="M1540" s="467"/>
      <c r="N1540" s="98"/>
    </row>
    <row r="1541" spans="1:14" ht="15.75" customHeight="1" x14ac:dyDescent="0.2">
      <c r="A1541" s="99"/>
      <c r="B1541" s="5">
        <f>IF(C1541&lt;&gt;"",COUNTA($C$7:C1541),"")</f>
        <v>1024</v>
      </c>
      <c r="C1541" s="6">
        <f>$Y$12</f>
        <v>50</v>
      </c>
      <c r="D1541" s="319"/>
      <c r="E1541" s="319"/>
      <c r="F1541" s="319"/>
      <c r="G1541" s="319"/>
      <c r="H1541" s="319"/>
      <c r="I1541" s="319"/>
      <c r="J1541" s="319"/>
      <c r="K1541" s="319"/>
      <c r="L1541" s="319"/>
      <c r="M1541" s="319"/>
      <c r="N1541" s="98"/>
    </row>
    <row r="1542" spans="1:14" ht="15.75" customHeight="1" x14ac:dyDescent="0.2">
      <c r="A1542" s="99"/>
      <c r="N1542" s="98"/>
    </row>
    <row r="1543" spans="1:14" ht="15" customHeight="1" thickBot="1" x14ac:dyDescent="0.25">
      <c r="A1543" s="260"/>
      <c r="B1543" s="111"/>
      <c r="C1543" s="111"/>
      <c r="D1543" s="111"/>
      <c r="E1543" s="111"/>
      <c r="F1543" s="111"/>
      <c r="G1543" s="111"/>
      <c r="H1543" s="111"/>
      <c r="I1543" s="111"/>
      <c r="J1543" s="111"/>
      <c r="K1543" s="111"/>
      <c r="L1543" s="111"/>
      <c r="M1543" s="111"/>
      <c r="N1543" s="112"/>
    </row>
    <row r="1554" ht="15.75" customHeight="1" x14ac:dyDescent="0.2"/>
    <row r="1566" ht="15.75" customHeight="1" x14ac:dyDescent="0.2"/>
    <row r="1578" ht="15.75" customHeight="1" x14ac:dyDescent="0.2"/>
    <row r="1590" ht="15.75" customHeight="1" x14ac:dyDescent="0.2"/>
    <row r="1602" ht="15.75" customHeight="1" x14ac:dyDescent="0.2"/>
    <row r="1614" ht="15.75" customHeight="1" x14ac:dyDescent="0.2"/>
    <row r="1626" ht="15.75" customHeight="1" x14ac:dyDescent="0.2"/>
    <row r="1638" ht="15.75" customHeight="1" x14ac:dyDescent="0.2"/>
    <row r="1650" ht="15.75" customHeight="1" x14ac:dyDescent="0.2"/>
    <row r="1662" ht="15.75" customHeight="1" x14ac:dyDescent="0.2"/>
    <row r="1674" ht="15.75" customHeight="1" x14ac:dyDescent="0.2"/>
    <row r="1686" ht="15.75" customHeight="1" x14ac:dyDescent="0.2"/>
    <row r="1698" ht="15.75" customHeight="1" x14ac:dyDescent="0.2"/>
    <row r="1710" ht="15.75" customHeight="1" x14ac:dyDescent="0.2"/>
    <row r="1722" ht="15.75" customHeight="1" x14ac:dyDescent="0.2"/>
    <row r="1734" ht="15.75" customHeight="1" x14ac:dyDescent="0.2"/>
  </sheetData>
  <mergeCells count="1995">
    <mergeCell ref="R5:S6"/>
    <mergeCell ref="R18:S19"/>
    <mergeCell ref="Z5:AD6"/>
    <mergeCell ref="Q41:T42"/>
    <mergeCell ref="Q58:S59"/>
    <mergeCell ref="AN132:AN133"/>
    <mergeCell ref="AN128:AN129"/>
    <mergeCell ref="AO128:AO129"/>
    <mergeCell ref="AW139:BA140"/>
    <mergeCell ref="AO132:AO133"/>
    <mergeCell ref="AP132:AP133"/>
    <mergeCell ref="AQ132:AQ133"/>
    <mergeCell ref="AR132:AR133"/>
    <mergeCell ref="AP128:AP129"/>
    <mergeCell ref="AQ128:AQ129"/>
    <mergeCell ref="AR128:AR129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AK130:AK131"/>
    <mergeCell ref="AL130:AL131"/>
    <mergeCell ref="AM130:AM131"/>
    <mergeCell ref="AN130:AN131"/>
    <mergeCell ref="AO130:AO131"/>
    <mergeCell ref="AP130:AP131"/>
    <mergeCell ref="AQ130:AQ131"/>
    <mergeCell ref="AR130:AR131"/>
    <mergeCell ref="Y121:AI121"/>
    <mergeCell ref="Y124:Z124"/>
    <mergeCell ref="AA124:AB124"/>
    <mergeCell ref="AC124:AD124"/>
    <mergeCell ref="AE124:AF124"/>
    <mergeCell ref="AG124:AH124"/>
    <mergeCell ref="AI124:AJ124"/>
    <mergeCell ref="AK124:AL124"/>
    <mergeCell ref="AM124:AN124"/>
    <mergeCell ref="AO124:AP124"/>
    <mergeCell ref="AQ124:AR124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AK126:AK127"/>
    <mergeCell ref="AL126:AL127"/>
    <mergeCell ref="AM126:AM127"/>
    <mergeCell ref="AN126:AN127"/>
    <mergeCell ref="AO126:AO127"/>
    <mergeCell ref="AP126:AP127"/>
    <mergeCell ref="AQ126:AQ127"/>
    <mergeCell ref="AR126:AR127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AK132:AK133"/>
    <mergeCell ref="AL132:AL133"/>
    <mergeCell ref="AM132:AM133"/>
    <mergeCell ref="X128:X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AK128:AK129"/>
    <mergeCell ref="AL128:AL129"/>
    <mergeCell ref="AM128:AM129"/>
    <mergeCell ref="Z128:Z129"/>
    <mergeCell ref="AB128:AB129"/>
    <mergeCell ref="Y128:Y129"/>
    <mergeCell ref="X212:X213"/>
    <mergeCell ref="Y212:Z213"/>
    <mergeCell ref="AA212:AB213"/>
    <mergeCell ref="AC212:AD213"/>
    <mergeCell ref="AE212:AF213"/>
    <mergeCell ref="AG212:AH213"/>
    <mergeCell ref="AI212:AJ213"/>
    <mergeCell ref="AK212:AL213"/>
    <mergeCell ref="E1237:E1241"/>
    <mergeCell ref="E1189:E1193"/>
    <mergeCell ref="F1159:F1169"/>
    <mergeCell ref="E1117:E1121"/>
    <mergeCell ref="E1123:E1127"/>
    <mergeCell ref="AY199:AZ199"/>
    <mergeCell ref="AX206:AX207"/>
    <mergeCell ref="AY145:AZ145"/>
    <mergeCell ref="AW150:AW153"/>
    <mergeCell ref="AX150:AX151"/>
    <mergeCell ref="AX152:AX153"/>
    <mergeCell ref="AW157:AW158"/>
    <mergeCell ref="AX157:AX158"/>
    <mergeCell ref="AW160:AW163"/>
    <mergeCell ref="AX160:AX161"/>
    <mergeCell ref="AX162:AX163"/>
    <mergeCell ref="AY166:AZ166"/>
    <mergeCell ref="AW171:AW172"/>
    <mergeCell ref="AX171:AX172"/>
    <mergeCell ref="AW173:AW174"/>
    <mergeCell ref="AX173:AX174"/>
    <mergeCell ref="AW209:AW210"/>
    <mergeCell ref="AX209:AX210"/>
    <mergeCell ref="AI170:AI171"/>
    <mergeCell ref="E1243:E1247"/>
    <mergeCell ref="D1243:D1244"/>
    <mergeCell ref="D1246:D1247"/>
    <mergeCell ref="E1129:E1133"/>
    <mergeCell ref="E1135:E1139"/>
    <mergeCell ref="E1141:E1145"/>
    <mergeCell ref="E1147:E1151"/>
    <mergeCell ref="D1147:D1148"/>
    <mergeCell ref="D1150:D1151"/>
    <mergeCell ref="D1153:D1154"/>
    <mergeCell ref="D1156:D1157"/>
    <mergeCell ref="D1159:D1160"/>
    <mergeCell ref="D1162:D1163"/>
    <mergeCell ref="D1165:D1166"/>
    <mergeCell ref="D1189:D1190"/>
    <mergeCell ref="D1192:D1193"/>
    <mergeCell ref="D1195:D1196"/>
    <mergeCell ref="D1198:D1199"/>
    <mergeCell ref="D1201:D1202"/>
    <mergeCell ref="D1204:D1205"/>
    <mergeCell ref="D1168:D1169"/>
    <mergeCell ref="D1171:D1172"/>
    <mergeCell ref="D1174:D1175"/>
    <mergeCell ref="D1177:D1178"/>
    <mergeCell ref="D1180:D1181"/>
    <mergeCell ref="D1183:D1184"/>
    <mergeCell ref="D1186:D1187"/>
    <mergeCell ref="E1195:E1199"/>
    <mergeCell ref="E1201:E1205"/>
    <mergeCell ref="E1153:E1157"/>
    <mergeCell ref="E1159:E1163"/>
    <mergeCell ref="E1165:E1169"/>
    <mergeCell ref="D1252:D1253"/>
    <mergeCell ref="D1255:D1256"/>
    <mergeCell ref="D1258:D1259"/>
    <mergeCell ref="D1261:D1262"/>
    <mergeCell ref="D1285:D1286"/>
    <mergeCell ref="D1288:D1289"/>
    <mergeCell ref="D1291:D1292"/>
    <mergeCell ref="D1294:D1295"/>
    <mergeCell ref="D1297:D1298"/>
    <mergeCell ref="D1264:D1265"/>
    <mergeCell ref="D1267:D1268"/>
    <mergeCell ref="D1270:D1271"/>
    <mergeCell ref="D1273:D1274"/>
    <mergeCell ref="D1276:D1277"/>
    <mergeCell ref="D1279:D1280"/>
    <mergeCell ref="D1282:D1283"/>
    <mergeCell ref="AA128:AA129"/>
    <mergeCell ref="E1219:E1223"/>
    <mergeCell ref="F1219:F1229"/>
    <mergeCell ref="E1225:E1229"/>
    <mergeCell ref="E1231:E1235"/>
    <mergeCell ref="D1249:D1250"/>
    <mergeCell ref="F1171:F1181"/>
    <mergeCell ref="F1183:F1193"/>
    <mergeCell ref="F1195:F1205"/>
    <mergeCell ref="D1126:D1127"/>
    <mergeCell ref="D1129:D1130"/>
    <mergeCell ref="D1132:D1133"/>
    <mergeCell ref="D1135:D1136"/>
    <mergeCell ref="D1138:D1139"/>
    <mergeCell ref="D1141:D1142"/>
    <mergeCell ref="D1144:D1145"/>
    <mergeCell ref="Q121:S121"/>
    <mergeCell ref="R168:S168"/>
    <mergeCell ref="Q170:S170"/>
    <mergeCell ref="R116:AL117"/>
    <mergeCell ref="E1249:E1253"/>
    <mergeCell ref="E1255:E1259"/>
    <mergeCell ref="E1261:E1265"/>
    <mergeCell ref="E1267:E1271"/>
    <mergeCell ref="E1273:E1277"/>
    <mergeCell ref="E1279:E1283"/>
    <mergeCell ref="E1285:E1289"/>
    <mergeCell ref="D1207:D1208"/>
    <mergeCell ref="E1207:E1211"/>
    <mergeCell ref="F1207:F1217"/>
    <mergeCell ref="D1210:D1211"/>
    <mergeCell ref="D1213:D1214"/>
    <mergeCell ref="D1216:D1217"/>
    <mergeCell ref="D1219:D1220"/>
    <mergeCell ref="F1231:F1241"/>
    <mergeCell ref="F1243:F1253"/>
    <mergeCell ref="F1255:F1265"/>
    <mergeCell ref="F1267:F1277"/>
    <mergeCell ref="F1279:F1289"/>
    <mergeCell ref="D1222:D1223"/>
    <mergeCell ref="D1225:D1226"/>
    <mergeCell ref="D1228:D1229"/>
    <mergeCell ref="D1231:D1232"/>
    <mergeCell ref="D1234:D1235"/>
    <mergeCell ref="D1237:D1238"/>
    <mergeCell ref="D1240:D1241"/>
    <mergeCell ref="E1213:E1217"/>
    <mergeCell ref="F1123:F1133"/>
    <mergeCell ref="D1111:D1112"/>
    <mergeCell ref="E1111:E1115"/>
    <mergeCell ref="F1111:F1121"/>
    <mergeCell ref="D1114:D1115"/>
    <mergeCell ref="D1117:D1118"/>
    <mergeCell ref="D1120:D1121"/>
    <mergeCell ref="E1093:E1097"/>
    <mergeCell ref="E1171:E1175"/>
    <mergeCell ref="E1177:E1181"/>
    <mergeCell ref="E1183:E1187"/>
    <mergeCell ref="D1123:D1124"/>
    <mergeCell ref="F1135:F1145"/>
    <mergeCell ref="F1147:F1157"/>
    <mergeCell ref="F1099:F1109"/>
    <mergeCell ref="D1060:D1061"/>
    <mergeCell ref="D1063:D1064"/>
    <mergeCell ref="D1066:D1067"/>
    <mergeCell ref="D1069:D1070"/>
    <mergeCell ref="D1093:D1094"/>
    <mergeCell ref="D1096:D1097"/>
    <mergeCell ref="D1099:D1100"/>
    <mergeCell ref="D1102:D1103"/>
    <mergeCell ref="D1105:D1106"/>
    <mergeCell ref="D1108:D1109"/>
    <mergeCell ref="D1072:D1073"/>
    <mergeCell ref="D1075:D1076"/>
    <mergeCell ref="D1078:D1079"/>
    <mergeCell ref="D1081:D1082"/>
    <mergeCell ref="D976:D977"/>
    <mergeCell ref="D979:D980"/>
    <mergeCell ref="D982:D983"/>
    <mergeCell ref="D985:D986"/>
    <mergeCell ref="E979:E983"/>
    <mergeCell ref="E985:E989"/>
    <mergeCell ref="E991:E995"/>
    <mergeCell ref="D1015:D1016"/>
    <mergeCell ref="E1015:E1019"/>
    <mergeCell ref="F1015:F1025"/>
    <mergeCell ref="E1051:E1055"/>
    <mergeCell ref="D1051:D1052"/>
    <mergeCell ref="D1054:D1055"/>
    <mergeCell ref="D1057:D1058"/>
    <mergeCell ref="E1099:E1103"/>
    <mergeCell ref="E1105:E1109"/>
    <mergeCell ref="E1057:E1061"/>
    <mergeCell ref="E1063:E1067"/>
    <mergeCell ref="E1069:E1073"/>
    <mergeCell ref="E1075:E1079"/>
    <mergeCell ref="E1081:E1085"/>
    <mergeCell ref="E1087:E1091"/>
    <mergeCell ref="D997:D998"/>
    <mergeCell ref="D1000:D1001"/>
    <mergeCell ref="D1003:D1004"/>
    <mergeCell ref="D1030:D1031"/>
    <mergeCell ref="D1033:D1034"/>
    <mergeCell ref="D1036:D1037"/>
    <mergeCell ref="D1039:D1040"/>
    <mergeCell ref="D1042:D1043"/>
    <mergeCell ref="D1045:D1046"/>
    <mergeCell ref="D1048:D1049"/>
    <mergeCell ref="E1021:E1025"/>
    <mergeCell ref="E1027:E1031"/>
    <mergeCell ref="F1027:F1037"/>
    <mergeCell ref="E1033:E1037"/>
    <mergeCell ref="E1039:E1043"/>
    <mergeCell ref="E1045:E1049"/>
    <mergeCell ref="D1012:D1013"/>
    <mergeCell ref="D1018:D1019"/>
    <mergeCell ref="D1021:D1022"/>
    <mergeCell ref="D1024:D1025"/>
    <mergeCell ref="D1027:D1028"/>
    <mergeCell ref="F1039:F1049"/>
    <mergeCell ref="F1051:F1061"/>
    <mergeCell ref="F1063:F1073"/>
    <mergeCell ref="F1075:F1085"/>
    <mergeCell ref="F1087:F1097"/>
    <mergeCell ref="D1084:D1085"/>
    <mergeCell ref="D1087:D1088"/>
    <mergeCell ref="D1090:D1091"/>
    <mergeCell ref="F919:F929"/>
    <mergeCell ref="D922:D923"/>
    <mergeCell ref="D925:D926"/>
    <mergeCell ref="D928:D929"/>
    <mergeCell ref="D931:D932"/>
    <mergeCell ref="F943:F953"/>
    <mergeCell ref="F955:F965"/>
    <mergeCell ref="F967:F977"/>
    <mergeCell ref="F979:F989"/>
    <mergeCell ref="F991:F1001"/>
    <mergeCell ref="D988:D989"/>
    <mergeCell ref="D991:D992"/>
    <mergeCell ref="D994:D995"/>
    <mergeCell ref="D961:D962"/>
    <mergeCell ref="E961:E965"/>
    <mergeCell ref="F1003:F1013"/>
    <mergeCell ref="D964:D965"/>
    <mergeCell ref="D967:D968"/>
    <mergeCell ref="D970:D971"/>
    <mergeCell ref="D973:D974"/>
    <mergeCell ref="D880:D881"/>
    <mergeCell ref="D883:D884"/>
    <mergeCell ref="F931:F941"/>
    <mergeCell ref="E937:E941"/>
    <mergeCell ref="E943:E947"/>
    <mergeCell ref="E949:E953"/>
    <mergeCell ref="E955:E959"/>
    <mergeCell ref="D955:D956"/>
    <mergeCell ref="D958:D959"/>
    <mergeCell ref="D886:D887"/>
    <mergeCell ref="D889:D890"/>
    <mergeCell ref="D892:D893"/>
    <mergeCell ref="D895:D896"/>
    <mergeCell ref="D898:D899"/>
    <mergeCell ref="E907:E911"/>
    <mergeCell ref="E913:E917"/>
    <mergeCell ref="E901:E905"/>
    <mergeCell ref="D823:D824"/>
    <mergeCell ref="E823:E827"/>
    <mergeCell ref="D1006:D1007"/>
    <mergeCell ref="D1009:D1010"/>
    <mergeCell ref="D940:D941"/>
    <mergeCell ref="D943:D944"/>
    <mergeCell ref="D946:D947"/>
    <mergeCell ref="D949:D950"/>
    <mergeCell ref="D952:D953"/>
    <mergeCell ref="E925:E929"/>
    <mergeCell ref="E931:E935"/>
    <mergeCell ref="E865:E869"/>
    <mergeCell ref="E871:E875"/>
    <mergeCell ref="E877:E881"/>
    <mergeCell ref="E883:E887"/>
    <mergeCell ref="E889:E893"/>
    <mergeCell ref="E895:E899"/>
    <mergeCell ref="E997:E1001"/>
    <mergeCell ref="D919:D920"/>
    <mergeCell ref="E919:E923"/>
    <mergeCell ref="E1003:E1007"/>
    <mergeCell ref="E1009:E1013"/>
    <mergeCell ref="E967:E971"/>
    <mergeCell ref="E973:E977"/>
    <mergeCell ref="D871:D872"/>
    <mergeCell ref="D874:D875"/>
    <mergeCell ref="D877:D878"/>
    <mergeCell ref="D934:D935"/>
    <mergeCell ref="D937:D938"/>
    <mergeCell ref="D910:D911"/>
    <mergeCell ref="D913:D914"/>
    <mergeCell ref="D916:D917"/>
    <mergeCell ref="F823:F833"/>
    <mergeCell ref="D826:D827"/>
    <mergeCell ref="D829:D830"/>
    <mergeCell ref="D832:D833"/>
    <mergeCell ref="D835:D836"/>
    <mergeCell ref="F847:F857"/>
    <mergeCell ref="F859:F869"/>
    <mergeCell ref="F871:F881"/>
    <mergeCell ref="F883:F893"/>
    <mergeCell ref="F895:F905"/>
    <mergeCell ref="F907:F917"/>
    <mergeCell ref="D838:D839"/>
    <mergeCell ref="D841:D842"/>
    <mergeCell ref="D844:D845"/>
    <mergeCell ref="D847:D848"/>
    <mergeCell ref="D850:D851"/>
    <mergeCell ref="D853:D854"/>
    <mergeCell ref="D856:D857"/>
    <mergeCell ref="E829:E833"/>
    <mergeCell ref="E835:E839"/>
    <mergeCell ref="F835:F845"/>
    <mergeCell ref="E841:E845"/>
    <mergeCell ref="E847:E851"/>
    <mergeCell ref="E853:E857"/>
    <mergeCell ref="E859:E863"/>
    <mergeCell ref="D859:D860"/>
    <mergeCell ref="D862:D863"/>
    <mergeCell ref="D865:D866"/>
    <mergeCell ref="D868:D869"/>
    <mergeCell ref="D901:D902"/>
    <mergeCell ref="D904:D905"/>
    <mergeCell ref="D907:D908"/>
    <mergeCell ref="D814:D815"/>
    <mergeCell ref="D817:D818"/>
    <mergeCell ref="D820:D821"/>
    <mergeCell ref="D778:D779"/>
    <mergeCell ref="D781:D782"/>
    <mergeCell ref="D784:D785"/>
    <mergeCell ref="D787:D788"/>
    <mergeCell ref="D790:D791"/>
    <mergeCell ref="D793:D794"/>
    <mergeCell ref="D796:D797"/>
    <mergeCell ref="E799:E803"/>
    <mergeCell ref="E805:E809"/>
    <mergeCell ref="E811:E815"/>
    <mergeCell ref="E817:E821"/>
    <mergeCell ref="E769:E773"/>
    <mergeCell ref="E775:E779"/>
    <mergeCell ref="F775:F785"/>
    <mergeCell ref="E781:E785"/>
    <mergeCell ref="E787:E791"/>
    <mergeCell ref="E793:E797"/>
    <mergeCell ref="F799:F809"/>
    <mergeCell ref="D751:D752"/>
    <mergeCell ref="E751:E755"/>
    <mergeCell ref="D754:D755"/>
    <mergeCell ref="D757:D758"/>
    <mergeCell ref="E757:E761"/>
    <mergeCell ref="D760:D761"/>
    <mergeCell ref="D763:D764"/>
    <mergeCell ref="E763:E767"/>
    <mergeCell ref="D766:D767"/>
    <mergeCell ref="D769:D770"/>
    <mergeCell ref="D772:D773"/>
    <mergeCell ref="D775:D776"/>
    <mergeCell ref="D799:D800"/>
    <mergeCell ref="D802:D803"/>
    <mergeCell ref="D805:D806"/>
    <mergeCell ref="D808:D809"/>
    <mergeCell ref="D811:D812"/>
    <mergeCell ref="D721:D722"/>
    <mergeCell ref="D697:D698"/>
    <mergeCell ref="E697:E701"/>
    <mergeCell ref="D700:D701"/>
    <mergeCell ref="E703:E707"/>
    <mergeCell ref="F703:F713"/>
    <mergeCell ref="G703:G725"/>
    <mergeCell ref="F715:F725"/>
    <mergeCell ref="E727:E731"/>
    <mergeCell ref="E733:E737"/>
    <mergeCell ref="D736:D737"/>
    <mergeCell ref="D739:D740"/>
    <mergeCell ref="D742:D743"/>
    <mergeCell ref="D745:D746"/>
    <mergeCell ref="G799:G821"/>
    <mergeCell ref="F811:F821"/>
    <mergeCell ref="F727:F737"/>
    <mergeCell ref="F739:F749"/>
    <mergeCell ref="F751:F761"/>
    <mergeCell ref="G751:G773"/>
    <mergeCell ref="F763:F773"/>
    <mergeCell ref="G775:G797"/>
    <mergeCell ref="F787:F797"/>
    <mergeCell ref="E721:E725"/>
    <mergeCell ref="D724:D725"/>
    <mergeCell ref="D727:D728"/>
    <mergeCell ref="G727:G749"/>
    <mergeCell ref="D730:D731"/>
    <mergeCell ref="D733:D734"/>
    <mergeCell ref="E739:E743"/>
    <mergeCell ref="E745:E749"/>
    <mergeCell ref="D748:D749"/>
    <mergeCell ref="H1447:H1493"/>
    <mergeCell ref="H1495:H1541"/>
    <mergeCell ref="H1111:H1157"/>
    <mergeCell ref="H1159:H1205"/>
    <mergeCell ref="H1207:H1253"/>
    <mergeCell ref="H1255:H1301"/>
    <mergeCell ref="H1303:H1349"/>
    <mergeCell ref="H1351:H1397"/>
    <mergeCell ref="H1399:H1445"/>
    <mergeCell ref="K7:K389"/>
    <mergeCell ref="K391:K773"/>
    <mergeCell ref="I871:I965"/>
    <mergeCell ref="I967:I1061"/>
    <mergeCell ref="J967:J1157"/>
    <mergeCell ref="I1063:I1157"/>
    <mergeCell ref="H7:H53"/>
    <mergeCell ref="H823:H869"/>
    <mergeCell ref="H871:H917"/>
    <mergeCell ref="H919:H965"/>
    <mergeCell ref="H967:H1013"/>
    <mergeCell ref="H1015:H1061"/>
    <mergeCell ref="H1063:H1109"/>
    <mergeCell ref="I1159:I1253"/>
    <mergeCell ref="J1159:J1349"/>
    <mergeCell ref="I1255:I1349"/>
    <mergeCell ref="K1159:K1541"/>
    <mergeCell ref="I1351:I1445"/>
    <mergeCell ref="J1351:J1541"/>
    <mergeCell ref="I1447:I1541"/>
    <mergeCell ref="I7:I101"/>
    <mergeCell ref="I103:I197"/>
    <mergeCell ref="I199:I293"/>
    <mergeCell ref="E1495:E1499"/>
    <mergeCell ref="E1501:E1505"/>
    <mergeCell ref="D1504:D1505"/>
    <mergeCell ref="D1507:D1508"/>
    <mergeCell ref="F1495:F1505"/>
    <mergeCell ref="F1507:F1517"/>
    <mergeCell ref="F1519:F1529"/>
    <mergeCell ref="G1519:G1541"/>
    <mergeCell ref="F1531:F1541"/>
    <mergeCell ref="D1510:D1511"/>
    <mergeCell ref="D1513:D1514"/>
    <mergeCell ref="E1471:E1475"/>
    <mergeCell ref="E1477:E1481"/>
    <mergeCell ref="D1495:D1496"/>
    <mergeCell ref="G1495:G1517"/>
    <mergeCell ref="D1498:D1499"/>
    <mergeCell ref="D1501:D1502"/>
    <mergeCell ref="E1507:E1511"/>
    <mergeCell ref="D1528:D1529"/>
    <mergeCell ref="D1531:D1532"/>
    <mergeCell ref="E1531:E1535"/>
    <mergeCell ref="D1534:D1535"/>
    <mergeCell ref="D1537:D1538"/>
    <mergeCell ref="E1537:E1541"/>
    <mergeCell ref="D1540:D1541"/>
    <mergeCell ref="E1513:E1517"/>
    <mergeCell ref="D1516:D1517"/>
    <mergeCell ref="D1519:D1520"/>
    <mergeCell ref="E1519:E1523"/>
    <mergeCell ref="D1522:D1523"/>
    <mergeCell ref="D1525:D1526"/>
    <mergeCell ref="E1525:E1529"/>
    <mergeCell ref="E91:E95"/>
    <mergeCell ref="F91:F101"/>
    <mergeCell ref="D97:D98"/>
    <mergeCell ref="D100:D101"/>
    <mergeCell ref="D103:D104"/>
    <mergeCell ref="D106:D107"/>
    <mergeCell ref="D109:D110"/>
    <mergeCell ref="D112:D113"/>
    <mergeCell ref="D115:D116"/>
    <mergeCell ref="D118:D119"/>
    <mergeCell ref="D121:D122"/>
    <mergeCell ref="D124:D125"/>
    <mergeCell ref="D127:D128"/>
    <mergeCell ref="D130:D131"/>
    <mergeCell ref="D133:D134"/>
    <mergeCell ref="D136:D137"/>
    <mergeCell ref="E1441:E1445"/>
    <mergeCell ref="E667:E671"/>
    <mergeCell ref="F667:F677"/>
    <mergeCell ref="D670:D671"/>
    <mergeCell ref="D673:D674"/>
    <mergeCell ref="E673:E677"/>
    <mergeCell ref="D685:D686"/>
    <mergeCell ref="D688:D689"/>
    <mergeCell ref="E685:E689"/>
    <mergeCell ref="E691:E695"/>
    <mergeCell ref="D691:D692"/>
    <mergeCell ref="D694:D695"/>
    <mergeCell ref="D706:D707"/>
    <mergeCell ref="D709:D710"/>
    <mergeCell ref="E709:E713"/>
    <mergeCell ref="D712:D713"/>
    <mergeCell ref="H775:H821"/>
    <mergeCell ref="I775:I869"/>
    <mergeCell ref="J775:J965"/>
    <mergeCell ref="K775:K1157"/>
    <mergeCell ref="E31:E35"/>
    <mergeCell ref="E37:E41"/>
    <mergeCell ref="D43:D44"/>
    <mergeCell ref="E43:E47"/>
    <mergeCell ref="F43:F53"/>
    <mergeCell ref="D46:D47"/>
    <mergeCell ref="D55:D56"/>
    <mergeCell ref="D67:D68"/>
    <mergeCell ref="D70:D71"/>
    <mergeCell ref="E49:E53"/>
    <mergeCell ref="E55:E59"/>
    <mergeCell ref="F55:F65"/>
    <mergeCell ref="E61:E65"/>
    <mergeCell ref="D64:D65"/>
    <mergeCell ref="F67:F77"/>
    <mergeCell ref="D73:D74"/>
    <mergeCell ref="D76:D77"/>
    <mergeCell ref="D79:D80"/>
    <mergeCell ref="D82:D83"/>
    <mergeCell ref="D85:D86"/>
    <mergeCell ref="D88:D89"/>
    <mergeCell ref="D91:D92"/>
    <mergeCell ref="D94:D95"/>
    <mergeCell ref="E67:E71"/>
    <mergeCell ref="E73:E77"/>
    <mergeCell ref="E79:E83"/>
    <mergeCell ref="F79:F89"/>
    <mergeCell ref="E85:E89"/>
    <mergeCell ref="G391:G413"/>
    <mergeCell ref="G415:G437"/>
    <mergeCell ref="G439:G461"/>
    <mergeCell ref="J7:J197"/>
    <mergeCell ref="J199:J389"/>
    <mergeCell ref="H439:H485"/>
    <mergeCell ref="H487:H533"/>
    <mergeCell ref="I487:I581"/>
    <mergeCell ref="H535:H581"/>
    <mergeCell ref="H583:H629"/>
    <mergeCell ref="I583:I677"/>
    <mergeCell ref="H631:H677"/>
    <mergeCell ref="J583:J773"/>
    <mergeCell ref="H679:H725"/>
    <mergeCell ref="I679:I773"/>
    <mergeCell ref="H727:H773"/>
    <mergeCell ref="J391:J581"/>
    <mergeCell ref="G463:G485"/>
    <mergeCell ref="G487:G509"/>
    <mergeCell ref="G511:G533"/>
    <mergeCell ref="G535:G557"/>
    <mergeCell ref="G559:G581"/>
    <mergeCell ref="G583:G605"/>
    <mergeCell ref="G607:G629"/>
    <mergeCell ref="G631:G653"/>
    <mergeCell ref="G655:G677"/>
    <mergeCell ref="G679:G701"/>
    <mergeCell ref="S2:X2"/>
    <mergeCell ref="D7:D8"/>
    <mergeCell ref="F7:F17"/>
    <mergeCell ref="D10:D11"/>
    <mergeCell ref="D13:D14"/>
    <mergeCell ref="D16:D17"/>
    <mergeCell ref="D40:D41"/>
    <mergeCell ref="S10:S11"/>
    <mergeCell ref="D31:D32"/>
    <mergeCell ref="F31:F41"/>
    <mergeCell ref="D34:D35"/>
    <mergeCell ref="D37:D38"/>
    <mergeCell ref="Z10:Z11"/>
    <mergeCell ref="AA10:AA11"/>
    <mergeCell ref="L7:L773"/>
    <mergeCell ref="M7:M1541"/>
    <mergeCell ref="L775:L1541"/>
    <mergeCell ref="D676:D677"/>
    <mergeCell ref="D679:D680"/>
    <mergeCell ref="E679:E683"/>
    <mergeCell ref="F679:F689"/>
    <mergeCell ref="D682:D683"/>
    <mergeCell ref="F691:F701"/>
    <mergeCell ref="D715:D716"/>
    <mergeCell ref="E715:E719"/>
    <mergeCell ref="D718:D719"/>
    <mergeCell ref="D703:D704"/>
    <mergeCell ref="G367:G389"/>
    <mergeCell ref="E1483:E1487"/>
    <mergeCell ref="E1489:E1493"/>
    <mergeCell ref="D1492:D1493"/>
    <mergeCell ref="Z54:Z55"/>
    <mergeCell ref="AA54:AA55"/>
    <mergeCell ref="AB54:AB55"/>
    <mergeCell ref="AC54:AC55"/>
    <mergeCell ref="D49:D50"/>
    <mergeCell ref="D52:D53"/>
    <mergeCell ref="Y52:Z52"/>
    <mergeCell ref="AA52:AB52"/>
    <mergeCell ref="AC52:AD52"/>
    <mergeCell ref="X54:X55"/>
    <mergeCell ref="Y54:Y55"/>
    <mergeCell ref="AD54:AD55"/>
    <mergeCell ref="T10:T11"/>
    <mergeCell ref="Y10:Y11"/>
    <mergeCell ref="AC56:AC57"/>
    <mergeCell ref="AD56:AD57"/>
    <mergeCell ref="P63:Q63"/>
    <mergeCell ref="X56:X57"/>
    <mergeCell ref="Y56:Y57"/>
    <mergeCell ref="Z56:Z57"/>
    <mergeCell ref="AA56:AA57"/>
    <mergeCell ref="AB56:AB57"/>
    <mergeCell ref="D58:D59"/>
    <mergeCell ref="D61:D62"/>
    <mergeCell ref="H55:H101"/>
    <mergeCell ref="G79:G101"/>
    <mergeCell ref="G103:G125"/>
    <mergeCell ref="H103:H149"/>
    <mergeCell ref="D1483:D1484"/>
    <mergeCell ref="D1486:D1487"/>
    <mergeCell ref="D1489:D1490"/>
    <mergeCell ref="D1414:D1415"/>
    <mergeCell ref="D1417:D1418"/>
    <mergeCell ref="G1327:G1349"/>
    <mergeCell ref="G1351:G1373"/>
    <mergeCell ref="G1375:G1397"/>
    <mergeCell ref="G1399:G1421"/>
    <mergeCell ref="D1402:D1403"/>
    <mergeCell ref="D1405:D1406"/>
    <mergeCell ref="E1411:E1415"/>
    <mergeCell ref="E1417:E1421"/>
    <mergeCell ref="D1420:D1421"/>
    <mergeCell ref="D1423:D1424"/>
    <mergeCell ref="E1423:E1427"/>
    <mergeCell ref="D1426:D1427"/>
    <mergeCell ref="D1429:D1430"/>
    <mergeCell ref="E1429:E1433"/>
    <mergeCell ref="D1432:D1433"/>
    <mergeCell ref="D1435:D1436"/>
    <mergeCell ref="E1435:E1439"/>
    <mergeCell ref="D1438:D1439"/>
    <mergeCell ref="D1441:D1442"/>
    <mergeCell ref="D1444:D1445"/>
    <mergeCell ref="D1447:D1448"/>
    <mergeCell ref="G1471:G1493"/>
    <mergeCell ref="F1483:F1493"/>
    <mergeCell ref="F1399:F1409"/>
    <mergeCell ref="F1411:F1421"/>
    <mergeCell ref="F1423:F1433"/>
    <mergeCell ref="G1423:G1445"/>
    <mergeCell ref="G1279:G1301"/>
    <mergeCell ref="G1303:G1325"/>
    <mergeCell ref="E1399:E1403"/>
    <mergeCell ref="E1405:E1409"/>
    <mergeCell ref="D1408:D1409"/>
    <mergeCell ref="D1411:D1412"/>
    <mergeCell ref="D1450:D1451"/>
    <mergeCell ref="D1453:D1454"/>
    <mergeCell ref="D1456:D1457"/>
    <mergeCell ref="D1459:D1460"/>
    <mergeCell ref="D1462:D1463"/>
    <mergeCell ref="D1465:D1466"/>
    <mergeCell ref="D1468:D1469"/>
    <mergeCell ref="D1471:D1472"/>
    <mergeCell ref="D1474:D1475"/>
    <mergeCell ref="D1477:D1478"/>
    <mergeCell ref="D1480:D1481"/>
    <mergeCell ref="F1435:F1445"/>
    <mergeCell ref="G1447:G1469"/>
    <mergeCell ref="F1459:F1469"/>
    <mergeCell ref="E1447:E1451"/>
    <mergeCell ref="F1447:F1457"/>
    <mergeCell ref="E1453:E1457"/>
    <mergeCell ref="E1459:E1463"/>
    <mergeCell ref="E1465:E1469"/>
    <mergeCell ref="F1471:F1481"/>
    <mergeCell ref="E1291:E1295"/>
    <mergeCell ref="E1297:E1301"/>
    <mergeCell ref="F1291:F1301"/>
    <mergeCell ref="D1369:D1370"/>
    <mergeCell ref="E1369:E1373"/>
    <mergeCell ref="D1396:D1397"/>
    <mergeCell ref="D1399:D1400"/>
    <mergeCell ref="G31:G53"/>
    <mergeCell ref="G55:G77"/>
    <mergeCell ref="G7:G29"/>
    <mergeCell ref="G151:G173"/>
    <mergeCell ref="G175:G197"/>
    <mergeCell ref="G199:G221"/>
    <mergeCell ref="G223:G245"/>
    <mergeCell ref="G247:G269"/>
    <mergeCell ref="G271:G293"/>
    <mergeCell ref="G823:G845"/>
    <mergeCell ref="G847:G869"/>
    <mergeCell ref="G871:G893"/>
    <mergeCell ref="G895:G917"/>
    <mergeCell ref="G919:G941"/>
    <mergeCell ref="G943:G965"/>
    <mergeCell ref="G967:G989"/>
    <mergeCell ref="G991:G1013"/>
    <mergeCell ref="G1015:G1037"/>
    <mergeCell ref="G1039:G1061"/>
    <mergeCell ref="G1063:G1085"/>
    <mergeCell ref="G1087:G1109"/>
    <mergeCell ref="G1111:G1133"/>
    <mergeCell ref="G1135:G1157"/>
    <mergeCell ref="G1159:G1181"/>
    <mergeCell ref="G1183:G1205"/>
    <mergeCell ref="G1207:G1229"/>
    <mergeCell ref="G1231:G1253"/>
    <mergeCell ref="G1255:G1277"/>
    <mergeCell ref="D1387:D1388"/>
    <mergeCell ref="E1387:E1391"/>
    <mergeCell ref="F1387:F1397"/>
    <mergeCell ref="D1390:D1391"/>
    <mergeCell ref="D1393:D1394"/>
    <mergeCell ref="E1393:E1397"/>
    <mergeCell ref="D1300:D1301"/>
    <mergeCell ref="D1303:D1304"/>
    <mergeCell ref="E1303:E1307"/>
    <mergeCell ref="F1303:F1313"/>
    <mergeCell ref="D1306:D1307"/>
    <mergeCell ref="D1309:D1310"/>
    <mergeCell ref="E1309:E1313"/>
    <mergeCell ref="D1312:D1313"/>
    <mergeCell ref="D1315:D1316"/>
    <mergeCell ref="E1315:E1319"/>
    <mergeCell ref="F1315:F1325"/>
    <mergeCell ref="D1318:D1319"/>
    <mergeCell ref="D1321:D1322"/>
    <mergeCell ref="E1321:E1325"/>
    <mergeCell ref="D1324:D1325"/>
    <mergeCell ref="D1327:D1328"/>
    <mergeCell ref="E1327:E1331"/>
    <mergeCell ref="F1327:F1337"/>
    <mergeCell ref="D1330:D1331"/>
    <mergeCell ref="D1333:D1334"/>
    <mergeCell ref="E1333:E1337"/>
    <mergeCell ref="D1336:D1337"/>
    <mergeCell ref="D1339:D1340"/>
    <mergeCell ref="E1339:E1343"/>
    <mergeCell ref="F1339:F1349"/>
    <mergeCell ref="D1342:D1343"/>
    <mergeCell ref="D1372:D1373"/>
    <mergeCell ref="D1375:D1376"/>
    <mergeCell ref="E1375:E1379"/>
    <mergeCell ref="F1375:F1385"/>
    <mergeCell ref="D1378:D1379"/>
    <mergeCell ref="D1381:D1382"/>
    <mergeCell ref="E1381:E1385"/>
    <mergeCell ref="D1384:D1385"/>
    <mergeCell ref="D1345:D1346"/>
    <mergeCell ref="E1345:E1349"/>
    <mergeCell ref="D1348:D1349"/>
    <mergeCell ref="D1351:D1352"/>
    <mergeCell ref="E1351:E1355"/>
    <mergeCell ref="F1351:F1361"/>
    <mergeCell ref="D1354:D1355"/>
    <mergeCell ref="D1357:D1358"/>
    <mergeCell ref="E1357:E1361"/>
    <mergeCell ref="D1360:D1361"/>
    <mergeCell ref="D1363:D1364"/>
    <mergeCell ref="E1363:E1367"/>
    <mergeCell ref="F1363:F1373"/>
    <mergeCell ref="D1366:D1367"/>
    <mergeCell ref="D478:D479"/>
    <mergeCell ref="D481:D482"/>
    <mergeCell ref="D484:D485"/>
    <mergeCell ref="D487:D488"/>
    <mergeCell ref="E445:E449"/>
    <mergeCell ref="E451:E455"/>
    <mergeCell ref="E457:E461"/>
    <mergeCell ref="E463:E467"/>
    <mergeCell ref="E469:E473"/>
    <mergeCell ref="E475:E479"/>
    <mergeCell ref="E481:E485"/>
    <mergeCell ref="E487:E491"/>
    <mergeCell ref="D490:D491"/>
    <mergeCell ref="D493:D494"/>
    <mergeCell ref="D496:D497"/>
    <mergeCell ref="D454:D455"/>
    <mergeCell ref="D457:D458"/>
    <mergeCell ref="D460:D461"/>
    <mergeCell ref="D463:D464"/>
    <mergeCell ref="D466:D467"/>
    <mergeCell ref="D469:D470"/>
    <mergeCell ref="D472:D473"/>
    <mergeCell ref="E493:E497"/>
    <mergeCell ref="E97:E101"/>
    <mergeCell ref="E103:E107"/>
    <mergeCell ref="F103:F113"/>
    <mergeCell ref="E109:E113"/>
    <mergeCell ref="E115:E119"/>
    <mergeCell ref="E121:E125"/>
    <mergeCell ref="E127:E131"/>
    <mergeCell ref="D415:D416"/>
    <mergeCell ref="D418:D419"/>
    <mergeCell ref="D421:D422"/>
    <mergeCell ref="E133:E137"/>
    <mergeCell ref="E403:E407"/>
    <mergeCell ref="D406:D407"/>
    <mergeCell ref="D409:D410"/>
    <mergeCell ref="E409:E413"/>
    <mergeCell ref="D412:D413"/>
    <mergeCell ref="E415:E419"/>
    <mergeCell ref="E421:E425"/>
    <mergeCell ref="D424:D425"/>
    <mergeCell ref="E343:E347"/>
    <mergeCell ref="F343:F353"/>
    <mergeCell ref="D346:D347"/>
    <mergeCell ref="D349:D350"/>
    <mergeCell ref="D352:D353"/>
    <mergeCell ref="D355:D356"/>
    <mergeCell ref="F367:F377"/>
    <mergeCell ref="F379:F389"/>
    <mergeCell ref="F391:F401"/>
    <mergeCell ref="D358:D359"/>
    <mergeCell ref="D361:D362"/>
    <mergeCell ref="D364:D365"/>
    <mergeCell ref="D367:D368"/>
    <mergeCell ref="AQ87:AR87"/>
    <mergeCell ref="AN79:AN80"/>
    <mergeCell ref="AO79:AO80"/>
    <mergeCell ref="AD89:AD90"/>
    <mergeCell ref="AE89:AE90"/>
    <mergeCell ref="AG89:AG90"/>
    <mergeCell ref="AH89:AH90"/>
    <mergeCell ref="AI89:AI90"/>
    <mergeCell ref="AM87:AN87"/>
    <mergeCell ref="AR101:AR104"/>
    <mergeCell ref="F463:F473"/>
    <mergeCell ref="F475:F485"/>
    <mergeCell ref="F487:F497"/>
    <mergeCell ref="F115:F125"/>
    <mergeCell ref="F127:F137"/>
    <mergeCell ref="F403:F413"/>
    <mergeCell ref="F415:F425"/>
    <mergeCell ref="F427:F437"/>
    <mergeCell ref="F439:F449"/>
    <mergeCell ref="F451:F461"/>
    <mergeCell ref="G127:G149"/>
    <mergeCell ref="H151:H197"/>
    <mergeCell ref="H199:H245"/>
    <mergeCell ref="H247:H293"/>
    <mergeCell ref="H295:H341"/>
    <mergeCell ref="I295:I389"/>
    <mergeCell ref="H343:H389"/>
    <mergeCell ref="H391:H437"/>
    <mergeCell ref="I391:I485"/>
    <mergeCell ref="G295:G317"/>
    <mergeCell ref="G319:G341"/>
    <mergeCell ref="G343:G365"/>
    <mergeCell ref="AL89:AL90"/>
    <mergeCell ref="AM89:AM90"/>
    <mergeCell ref="AJ89:AJ90"/>
    <mergeCell ref="AK89:AK90"/>
    <mergeCell ref="X89:X90"/>
    <mergeCell ref="Y89:Y90"/>
    <mergeCell ref="Z89:Z90"/>
    <mergeCell ref="AA89:AA90"/>
    <mergeCell ref="AF89:AF90"/>
    <mergeCell ref="AP79:AP80"/>
    <mergeCell ref="AQ79:AQ80"/>
    <mergeCell ref="AL77:AL78"/>
    <mergeCell ref="AM77:AM78"/>
    <mergeCell ref="AN77:AN78"/>
    <mergeCell ref="AO77:AO78"/>
    <mergeCell ref="AP77:AP78"/>
    <mergeCell ref="AQ77:AQ78"/>
    <mergeCell ref="AB89:AB90"/>
    <mergeCell ref="AC89:AC90"/>
    <mergeCell ref="AN89:AN90"/>
    <mergeCell ref="AO89:AO90"/>
    <mergeCell ref="AP89:AP90"/>
    <mergeCell ref="AQ89:AQ90"/>
    <mergeCell ref="Y87:Z87"/>
    <mergeCell ref="AG87:AH87"/>
    <mergeCell ref="AA87:AB87"/>
    <mergeCell ref="AC87:AD87"/>
    <mergeCell ref="AE87:AF87"/>
    <mergeCell ref="Y84:AI84"/>
    <mergeCell ref="AI87:AJ87"/>
    <mergeCell ref="AK87:AL87"/>
    <mergeCell ref="AO87:AP87"/>
    <mergeCell ref="Y65:AK66"/>
    <mergeCell ref="X77:X78"/>
    <mergeCell ref="Y77:Y78"/>
    <mergeCell ref="Z77:Z78"/>
    <mergeCell ref="AA77:AA78"/>
    <mergeCell ref="AB77:AB78"/>
    <mergeCell ref="AC77:AC78"/>
    <mergeCell ref="AD77:AD78"/>
    <mergeCell ref="AE79:AE80"/>
    <mergeCell ref="AF79:AF80"/>
    <mergeCell ref="AG79:AG80"/>
    <mergeCell ref="AH79:AH80"/>
    <mergeCell ref="AI79:AI80"/>
    <mergeCell ref="AJ79:AJ80"/>
    <mergeCell ref="AK79:AK80"/>
    <mergeCell ref="X79:X80"/>
    <mergeCell ref="Y79:Y80"/>
    <mergeCell ref="Z79:Z80"/>
    <mergeCell ref="AA79:AA80"/>
    <mergeCell ref="AB79:AB80"/>
    <mergeCell ref="AC79:AC80"/>
    <mergeCell ref="AD79:AD80"/>
    <mergeCell ref="Y72:AI72"/>
    <mergeCell ref="AM75:AN75"/>
    <mergeCell ref="AO75:AP75"/>
    <mergeCell ref="AQ75:AR75"/>
    <mergeCell ref="Y75:Z75"/>
    <mergeCell ref="AA75:AB75"/>
    <mergeCell ref="AC75:AD75"/>
    <mergeCell ref="AE75:AF75"/>
    <mergeCell ref="AG75:AH75"/>
    <mergeCell ref="AI75:AJ75"/>
    <mergeCell ref="AK75:AL75"/>
    <mergeCell ref="AE77:AE78"/>
    <mergeCell ref="AF77:AF78"/>
    <mergeCell ref="AG77:AG78"/>
    <mergeCell ref="AH77:AH78"/>
    <mergeCell ref="AI77:AI78"/>
    <mergeCell ref="AJ77:AJ78"/>
    <mergeCell ref="AK77:AK78"/>
    <mergeCell ref="AR77:AR80"/>
    <mergeCell ref="AL79:AL80"/>
    <mergeCell ref="AM79:AM80"/>
    <mergeCell ref="X44:X45"/>
    <mergeCell ref="Y44:Y45"/>
    <mergeCell ref="Z44:Z45"/>
    <mergeCell ref="AF30:AF31"/>
    <mergeCell ref="Y37:AE37"/>
    <mergeCell ref="Y40:Z40"/>
    <mergeCell ref="AA40:AB40"/>
    <mergeCell ref="AC40:AD40"/>
    <mergeCell ref="AE40:AF40"/>
    <mergeCell ref="X42:X43"/>
    <mergeCell ref="AE42:AE43"/>
    <mergeCell ref="AF42:AF43"/>
    <mergeCell ref="AG42:AG43"/>
    <mergeCell ref="AH42:AH43"/>
    <mergeCell ref="AI42:AI43"/>
    <mergeCell ref="AJ42:AJ43"/>
    <mergeCell ref="AK42:AK43"/>
    <mergeCell ref="AH44:AH45"/>
    <mergeCell ref="AI44:AI45"/>
    <mergeCell ref="AJ44:AJ45"/>
    <mergeCell ref="AK44:AK45"/>
    <mergeCell ref="AD30:AD31"/>
    <mergeCell ref="AE30:AE31"/>
    <mergeCell ref="AG30:AG31"/>
    <mergeCell ref="AH30:AH31"/>
    <mergeCell ref="AI30:AI31"/>
    <mergeCell ref="AJ30:AJ31"/>
    <mergeCell ref="AK30:AK31"/>
    <mergeCell ref="AL30:AL31"/>
    <mergeCell ref="AM30:AM31"/>
    <mergeCell ref="AN30:AN31"/>
    <mergeCell ref="AO30:AO31"/>
    <mergeCell ref="AP30:AP31"/>
    <mergeCell ref="AQ30:AQ31"/>
    <mergeCell ref="AR30:AR33"/>
    <mergeCell ref="AG40:AH40"/>
    <mergeCell ref="AI40:AJ40"/>
    <mergeCell ref="AK40:AL40"/>
    <mergeCell ref="AM40:AN40"/>
    <mergeCell ref="AO40:AP40"/>
    <mergeCell ref="AQ40:AR40"/>
    <mergeCell ref="AL56:AL57"/>
    <mergeCell ref="AM56:AM57"/>
    <mergeCell ref="AN56:AN57"/>
    <mergeCell ref="AO56:AO57"/>
    <mergeCell ref="AP56:AP57"/>
    <mergeCell ref="AQ56:AQ57"/>
    <mergeCell ref="AL54:AL55"/>
    <mergeCell ref="AM54:AM55"/>
    <mergeCell ref="AN54:AN55"/>
    <mergeCell ref="AO54:AO55"/>
    <mergeCell ref="AP54:AP55"/>
    <mergeCell ref="AQ54:AQ55"/>
    <mergeCell ref="AR54:AR57"/>
    <mergeCell ref="AL44:AL45"/>
    <mergeCell ref="AM44:AM45"/>
    <mergeCell ref="AI52:AJ52"/>
    <mergeCell ref="AK52:AL52"/>
    <mergeCell ref="AM52:AN52"/>
    <mergeCell ref="AO52:AP52"/>
    <mergeCell ref="Y28:Z28"/>
    <mergeCell ref="X30:X31"/>
    <mergeCell ref="Y30:Y31"/>
    <mergeCell ref="Z30:Z31"/>
    <mergeCell ref="AA30:AA31"/>
    <mergeCell ref="AB30:AB31"/>
    <mergeCell ref="AC30:AC31"/>
    <mergeCell ref="X32:X33"/>
    <mergeCell ref="Y32:Y33"/>
    <mergeCell ref="Z32:Z33"/>
    <mergeCell ref="AA32:AA33"/>
    <mergeCell ref="AB32:AB33"/>
    <mergeCell ref="AC32:AC33"/>
    <mergeCell ref="AD32:AD33"/>
    <mergeCell ref="AO99:AP99"/>
    <mergeCell ref="AQ99:AR99"/>
    <mergeCell ref="AH91:AH92"/>
    <mergeCell ref="AI91:AI92"/>
    <mergeCell ref="AR89:AR92"/>
    <mergeCell ref="AA99:AB99"/>
    <mergeCell ref="AR42:AR45"/>
    <mergeCell ref="AC42:AC43"/>
    <mergeCell ref="AD42:AD43"/>
    <mergeCell ref="AC44:AC45"/>
    <mergeCell ref="AD44:AD45"/>
    <mergeCell ref="AE44:AE45"/>
    <mergeCell ref="AF44:AF45"/>
    <mergeCell ref="AG44:AG45"/>
    <mergeCell ref="AA42:AA43"/>
    <mergeCell ref="AB42:AB43"/>
    <mergeCell ref="AA44:AA45"/>
    <mergeCell ref="AB44:AB45"/>
    <mergeCell ref="Y103:Y104"/>
    <mergeCell ref="Z103:Z104"/>
    <mergeCell ref="AA103:AA104"/>
    <mergeCell ref="AB103:AB104"/>
    <mergeCell ref="AC103:AC104"/>
    <mergeCell ref="Y101:Y102"/>
    <mergeCell ref="X91:X92"/>
    <mergeCell ref="Y91:Y92"/>
    <mergeCell ref="Z91:Z92"/>
    <mergeCell ref="AA91:AA92"/>
    <mergeCell ref="AB91:AB92"/>
    <mergeCell ref="X101:X102"/>
    <mergeCell ref="AG91:AG92"/>
    <mergeCell ref="Y96:AI96"/>
    <mergeCell ref="AB101:AB102"/>
    <mergeCell ref="AC101:AC102"/>
    <mergeCell ref="AD101:AD102"/>
    <mergeCell ref="AE101:AE102"/>
    <mergeCell ref="AG101:AG102"/>
    <mergeCell ref="AH101:AH102"/>
    <mergeCell ref="AI101:AI102"/>
    <mergeCell ref="AD91:AD92"/>
    <mergeCell ref="AE91:AE92"/>
    <mergeCell ref="AE99:AF99"/>
    <mergeCell ref="AA101:AA102"/>
    <mergeCell ref="AF101:AF102"/>
    <mergeCell ref="AK91:AK92"/>
    <mergeCell ref="AC91:AC92"/>
    <mergeCell ref="AN91:AN92"/>
    <mergeCell ref="AO91:AO92"/>
    <mergeCell ref="AP91:AP92"/>
    <mergeCell ref="AQ91:AQ92"/>
    <mergeCell ref="AL91:AL92"/>
    <mergeCell ref="AM91:AM92"/>
    <mergeCell ref="AG99:AH99"/>
    <mergeCell ref="AI99:AJ99"/>
    <mergeCell ref="AK99:AL99"/>
    <mergeCell ref="AM99:AN99"/>
    <mergeCell ref="AF91:AF92"/>
    <mergeCell ref="AJ101:AJ102"/>
    <mergeCell ref="AK101:AK102"/>
    <mergeCell ref="AK103:AK104"/>
    <mergeCell ref="AL103:AL104"/>
    <mergeCell ref="AM103:AM104"/>
    <mergeCell ref="AC99:AD99"/>
    <mergeCell ref="AO101:AO102"/>
    <mergeCell ref="AP101:AP102"/>
    <mergeCell ref="AI103:AI104"/>
    <mergeCell ref="AJ103:AJ104"/>
    <mergeCell ref="AM101:AM102"/>
    <mergeCell ref="AN101:AN102"/>
    <mergeCell ref="AL101:AL102"/>
    <mergeCell ref="AD103:AD104"/>
    <mergeCell ref="AE103:AE104"/>
    <mergeCell ref="AF103:AF104"/>
    <mergeCell ref="AG103:AG104"/>
    <mergeCell ref="AH103:AH104"/>
    <mergeCell ref="AQ101:AQ102"/>
    <mergeCell ref="AN103:AN104"/>
    <mergeCell ref="AO103:AO104"/>
    <mergeCell ref="AP103:AP104"/>
    <mergeCell ref="AQ103:AQ104"/>
    <mergeCell ref="D613:D614"/>
    <mergeCell ref="D616:D617"/>
    <mergeCell ref="D619:D620"/>
    <mergeCell ref="F631:F641"/>
    <mergeCell ref="F643:F653"/>
    <mergeCell ref="F655:F665"/>
    <mergeCell ref="D622:D623"/>
    <mergeCell ref="D625:D626"/>
    <mergeCell ref="D628:D629"/>
    <mergeCell ref="D631:D632"/>
    <mergeCell ref="D634:D635"/>
    <mergeCell ref="D637:D638"/>
    <mergeCell ref="D640:D641"/>
    <mergeCell ref="E649:E653"/>
    <mergeCell ref="E655:E659"/>
    <mergeCell ref="E661:E665"/>
    <mergeCell ref="E613:E617"/>
    <mergeCell ref="E619:E623"/>
    <mergeCell ref="F619:F629"/>
    <mergeCell ref="E625:E629"/>
    <mergeCell ref="E631:E635"/>
    <mergeCell ref="E637:E641"/>
    <mergeCell ref="E643:E647"/>
    <mergeCell ref="D604:D605"/>
    <mergeCell ref="D664:D665"/>
    <mergeCell ref="D520:D521"/>
    <mergeCell ref="D523:D524"/>
    <mergeCell ref="D667:D668"/>
    <mergeCell ref="D643:D644"/>
    <mergeCell ref="D646:D647"/>
    <mergeCell ref="D649:D650"/>
    <mergeCell ref="D652:D653"/>
    <mergeCell ref="D655:D656"/>
    <mergeCell ref="D658:D659"/>
    <mergeCell ref="D661:D662"/>
    <mergeCell ref="D553:D554"/>
    <mergeCell ref="D556:D557"/>
    <mergeCell ref="D559:D560"/>
    <mergeCell ref="E559:E563"/>
    <mergeCell ref="F559:F569"/>
    <mergeCell ref="D562:D563"/>
    <mergeCell ref="E565:E569"/>
    <mergeCell ref="D565:D566"/>
    <mergeCell ref="D568:D569"/>
    <mergeCell ref="D571:D572"/>
    <mergeCell ref="E571:E575"/>
    <mergeCell ref="F571:F581"/>
    <mergeCell ref="D574:D575"/>
    <mergeCell ref="E577:E581"/>
    <mergeCell ref="D607:D608"/>
    <mergeCell ref="E607:E611"/>
    <mergeCell ref="D577:D578"/>
    <mergeCell ref="D580:D581"/>
    <mergeCell ref="D583:D584"/>
    <mergeCell ref="E583:E587"/>
    <mergeCell ref="F607:F617"/>
    <mergeCell ref="D610:D611"/>
    <mergeCell ref="E523:E527"/>
    <mergeCell ref="F523:F533"/>
    <mergeCell ref="D526:D527"/>
    <mergeCell ref="E529:E533"/>
    <mergeCell ref="D529:D530"/>
    <mergeCell ref="D532:D533"/>
    <mergeCell ref="D535:D536"/>
    <mergeCell ref="E535:E539"/>
    <mergeCell ref="F535:F545"/>
    <mergeCell ref="D538:D539"/>
    <mergeCell ref="E541:E545"/>
    <mergeCell ref="D541:D542"/>
    <mergeCell ref="D544:D545"/>
    <mergeCell ref="E553:E557"/>
    <mergeCell ref="D601:D602"/>
    <mergeCell ref="D547:D548"/>
    <mergeCell ref="E547:E551"/>
    <mergeCell ref="F547:F557"/>
    <mergeCell ref="D550:D551"/>
    <mergeCell ref="F583:F593"/>
    <mergeCell ref="D586:D587"/>
    <mergeCell ref="E589:E593"/>
    <mergeCell ref="D589:D590"/>
    <mergeCell ref="D592:D593"/>
    <mergeCell ref="D595:D596"/>
    <mergeCell ref="E595:E599"/>
    <mergeCell ref="F595:F605"/>
    <mergeCell ref="D598:D599"/>
    <mergeCell ref="E601:E605"/>
    <mergeCell ref="D499:D500"/>
    <mergeCell ref="E499:E503"/>
    <mergeCell ref="F499:F509"/>
    <mergeCell ref="D502:D503"/>
    <mergeCell ref="E505:E509"/>
    <mergeCell ref="D505:D506"/>
    <mergeCell ref="D508:D509"/>
    <mergeCell ref="D511:D512"/>
    <mergeCell ref="E511:E515"/>
    <mergeCell ref="F511:F521"/>
    <mergeCell ref="D514:D515"/>
    <mergeCell ref="E517:E521"/>
    <mergeCell ref="D517:D518"/>
    <mergeCell ref="D370:D371"/>
    <mergeCell ref="D373:D374"/>
    <mergeCell ref="D376:D377"/>
    <mergeCell ref="E385:E389"/>
    <mergeCell ref="E391:E395"/>
    <mergeCell ref="E397:E401"/>
    <mergeCell ref="D427:D428"/>
    <mergeCell ref="E427:E431"/>
    <mergeCell ref="D430:D431"/>
    <mergeCell ref="D433:D434"/>
    <mergeCell ref="E433:E437"/>
    <mergeCell ref="D436:D437"/>
    <mergeCell ref="D439:D440"/>
    <mergeCell ref="E439:E443"/>
    <mergeCell ref="D442:D443"/>
    <mergeCell ref="D445:D446"/>
    <mergeCell ref="D448:D449"/>
    <mergeCell ref="D451:D452"/>
    <mergeCell ref="D475:D476"/>
    <mergeCell ref="E349:E353"/>
    <mergeCell ref="E355:E359"/>
    <mergeCell ref="F355:F365"/>
    <mergeCell ref="E361:E365"/>
    <mergeCell ref="E367:E371"/>
    <mergeCell ref="E373:E377"/>
    <mergeCell ref="E379:E383"/>
    <mergeCell ref="D400:D401"/>
    <mergeCell ref="D403:D404"/>
    <mergeCell ref="D379:D380"/>
    <mergeCell ref="D382:D383"/>
    <mergeCell ref="D385:D386"/>
    <mergeCell ref="D388:D389"/>
    <mergeCell ref="D391:D392"/>
    <mergeCell ref="D394:D395"/>
    <mergeCell ref="D397:D398"/>
    <mergeCell ref="D220:D221"/>
    <mergeCell ref="D223:D224"/>
    <mergeCell ref="D226:D227"/>
    <mergeCell ref="D229:D230"/>
    <mergeCell ref="D232:D233"/>
    <mergeCell ref="D235:D236"/>
    <mergeCell ref="D343:D344"/>
    <mergeCell ref="F283:F293"/>
    <mergeCell ref="D283:D284"/>
    <mergeCell ref="D286:D287"/>
    <mergeCell ref="D289:D290"/>
    <mergeCell ref="D292:D293"/>
    <mergeCell ref="D295:D296"/>
    <mergeCell ref="D298:D299"/>
    <mergeCell ref="D301:D302"/>
    <mergeCell ref="D319:D320"/>
    <mergeCell ref="D322:D323"/>
    <mergeCell ref="D325:D326"/>
    <mergeCell ref="D328:D329"/>
    <mergeCell ref="D331:D332"/>
    <mergeCell ref="D334:D335"/>
    <mergeCell ref="D337:D338"/>
    <mergeCell ref="D340:D341"/>
    <mergeCell ref="D304:D305"/>
    <mergeCell ref="D307:D308"/>
    <mergeCell ref="E307:E311"/>
    <mergeCell ref="D310:D311"/>
    <mergeCell ref="D313:D314"/>
    <mergeCell ref="D316:D317"/>
    <mergeCell ref="E319:E323"/>
    <mergeCell ref="E331:E335"/>
    <mergeCell ref="E337:E341"/>
    <mergeCell ref="F295:F305"/>
    <mergeCell ref="E301:E305"/>
    <mergeCell ref="F307:F317"/>
    <mergeCell ref="E313:E317"/>
    <mergeCell ref="F319:F329"/>
    <mergeCell ref="E325:E329"/>
    <mergeCell ref="F331:F341"/>
    <mergeCell ref="D238:D239"/>
    <mergeCell ref="D241:D242"/>
    <mergeCell ref="E241:E245"/>
    <mergeCell ref="D244:D245"/>
    <mergeCell ref="D247:D248"/>
    <mergeCell ref="D250:D251"/>
    <mergeCell ref="D253:D254"/>
    <mergeCell ref="D256:D257"/>
    <mergeCell ref="D259:D260"/>
    <mergeCell ref="D262:D263"/>
    <mergeCell ref="D271:D272"/>
    <mergeCell ref="D274:D275"/>
    <mergeCell ref="D277:D278"/>
    <mergeCell ref="D280:D281"/>
    <mergeCell ref="E283:E287"/>
    <mergeCell ref="E289:E293"/>
    <mergeCell ref="E295:E299"/>
    <mergeCell ref="E247:E251"/>
    <mergeCell ref="E253:E257"/>
    <mergeCell ref="E259:E263"/>
    <mergeCell ref="E271:E275"/>
    <mergeCell ref="F271:F281"/>
    <mergeCell ref="E277:E281"/>
    <mergeCell ref="D178:D179"/>
    <mergeCell ref="D181:D182"/>
    <mergeCell ref="D184:D185"/>
    <mergeCell ref="D187:D188"/>
    <mergeCell ref="D190:D191"/>
    <mergeCell ref="D193:D194"/>
    <mergeCell ref="F247:F257"/>
    <mergeCell ref="F259:F269"/>
    <mergeCell ref="E265:E269"/>
    <mergeCell ref="F163:F173"/>
    <mergeCell ref="F175:F185"/>
    <mergeCell ref="F187:F197"/>
    <mergeCell ref="F199:F209"/>
    <mergeCell ref="F211:F221"/>
    <mergeCell ref="F223:F233"/>
    <mergeCell ref="F235:F245"/>
    <mergeCell ref="D265:D266"/>
    <mergeCell ref="D268:D269"/>
    <mergeCell ref="E223:E227"/>
    <mergeCell ref="E229:E233"/>
    <mergeCell ref="E235:E239"/>
    <mergeCell ref="E181:E185"/>
    <mergeCell ref="E187:E191"/>
    <mergeCell ref="E193:E197"/>
    <mergeCell ref="E199:E203"/>
    <mergeCell ref="E205:E209"/>
    <mergeCell ref="E211:E215"/>
    <mergeCell ref="E217:E221"/>
    <mergeCell ref="E175:E179"/>
    <mergeCell ref="D175:D176"/>
    <mergeCell ref="D139:D140"/>
    <mergeCell ref="E139:E143"/>
    <mergeCell ref="F139:F149"/>
    <mergeCell ref="D142:D143"/>
    <mergeCell ref="D145:D146"/>
    <mergeCell ref="D148:D149"/>
    <mergeCell ref="D151:D152"/>
    <mergeCell ref="D154:D155"/>
    <mergeCell ref="D157:D158"/>
    <mergeCell ref="D160:D161"/>
    <mergeCell ref="D163:D164"/>
    <mergeCell ref="D166:D167"/>
    <mergeCell ref="D169:D170"/>
    <mergeCell ref="D172:D173"/>
    <mergeCell ref="E145:E149"/>
    <mergeCell ref="E151:E155"/>
    <mergeCell ref="F151:F161"/>
    <mergeCell ref="E157:E161"/>
    <mergeCell ref="E163:E167"/>
    <mergeCell ref="E169:E173"/>
    <mergeCell ref="D196:D197"/>
    <mergeCell ref="D199:D200"/>
    <mergeCell ref="D202:D203"/>
    <mergeCell ref="D205:D206"/>
    <mergeCell ref="D208:D209"/>
    <mergeCell ref="D211:D212"/>
    <mergeCell ref="D214:D215"/>
    <mergeCell ref="D217:D218"/>
    <mergeCell ref="AM42:AM43"/>
    <mergeCell ref="AN42:AN43"/>
    <mergeCell ref="AO42:AO43"/>
    <mergeCell ref="AP42:AP43"/>
    <mergeCell ref="AQ42:AQ43"/>
    <mergeCell ref="AN32:AN33"/>
    <mergeCell ref="AO32:AO33"/>
    <mergeCell ref="AP32:AP33"/>
    <mergeCell ref="AQ32:AQ33"/>
    <mergeCell ref="Y49:AE49"/>
    <mergeCell ref="AE52:AF52"/>
    <mergeCell ref="AG52:AH52"/>
    <mergeCell ref="AE56:AE57"/>
    <mergeCell ref="AF56:AF57"/>
    <mergeCell ref="AE54:AE55"/>
    <mergeCell ref="AF54:AF55"/>
    <mergeCell ref="AG54:AG55"/>
    <mergeCell ref="AH54:AH55"/>
    <mergeCell ref="AI54:AI55"/>
    <mergeCell ref="AJ54:AJ55"/>
    <mergeCell ref="AK54:AK55"/>
    <mergeCell ref="Y42:Y43"/>
    <mergeCell ref="Z42:Z43"/>
    <mergeCell ref="AQ52:AR52"/>
    <mergeCell ref="AG56:AG57"/>
    <mergeCell ref="AH56:AH57"/>
    <mergeCell ref="AI56:AI57"/>
    <mergeCell ref="AJ56:AJ57"/>
    <mergeCell ref="AK56:AK57"/>
    <mergeCell ref="X135:X136"/>
    <mergeCell ref="D25:D26"/>
    <mergeCell ref="D28:D29"/>
    <mergeCell ref="E7:E11"/>
    <mergeCell ref="E13:E17"/>
    <mergeCell ref="D19:D20"/>
    <mergeCell ref="E19:E23"/>
    <mergeCell ref="F19:F29"/>
    <mergeCell ref="D22:D23"/>
    <mergeCell ref="E25:E29"/>
    <mergeCell ref="AE12:AE13"/>
    <mergeCell ref="AF12:AF13"/>
    <mergeCell ref="AB12:AB13"/>
    <mergeCell ref="AC12:AC13"/>
    <mergeCell ref="Z21:AD22"/>
    <mergeCell ref="AA28:AB28"/>
    <mergeCell ref="AC28:AD28"/>
    <mergeCell ref="AE28:AF28"/>
    <mergeCell ref="AD10:AD11"/>
    <mergeCell ref="Y12:Y13"/>
    <mergeCell ref="Z12:Z13"/>
    <mergeCell ref="AA12:AA13"/>
    <mergeCell ref="AD12:AD13"/>
    <mergeCell ref="AE32:AE33"/>
    <mergeCell ref="AF32:AF33"/>
    <mergeCell ref="Z101:Z102"/>
    <mergeCell ref="AJ91:AJ92"/>
    <mergeCell ref="Q72:S72"/>
    <mergeCell ref="Y99:Z99"/>
    <mergeCell ref="X103:X104"/>
    <mergeCell ref="AT126:AT127"/>
    <mergeCell ref="AT128:AT129"/>
    <mergeCell ref="AT130:AT131"/>
    <mergeCell ref="AT132:AT133"/>
    <mergeCell ref="AT135:AT136"/>
    <mergeCell ref="AG12:AG13"/>
    <mergeCell ref="AH12:AH13"/>
    <mergeCell ref="AG28:AH28"/>
    <mergeCell ref="AI28:AJ28"/>
    <mergeCell ref="AK28:AL28"/>
    <mergeCell ref="AM28:AN28"/>
    <mergeCell ref="AO28:AP28"/>
    <mergeCell ref="AQ28:AR28"/>
    <mergeCell ref="AB10:AB11"/>
    <mergeCell ref="AC10:AC11"/>
    <mergeCell ref="AE10:AE11"/>
    <mergeCell ref="AF10:AF11"/>
    <mergeCell ref="AG10:AG11"/>
    <mergeCell ref="AH10:AH11"/>
    <mergeCell ref="AI10:AI13"/>
    <mergeCell ref="AL32:AL33"/>
    <mergeCell ref="AM32:AM33"/>
    <mergeCell ref="AG32:AG33"/>
    <mergeCell ref="AH32:AH33"/>
    <mergeCell ref="AI32:AI33"/>
    <mergeCell ref="AJ32:AJ33"/>
    <mergeCell ref="AK32:AK33"/>
    <mergeCell ref="AN44:AN45"/>
    <mergeCell ref="AO44:AO45"/>
    <mergeCell ref="AP44:AP45"/>
    <mergeCell ref="AQ44:AQ45"/>
    <mergeCell ref="AL42:AL43"/>
    <mergeCell ref="AX204:AX205"/>
    <mergeCell ref="AX211:AX213"/>
    <mergeCell ref="AT138:AT139"/>
    <mergeCell ref="AT150:AT151"/>
    <mergeCell ref="AT152:AT153"/>
    <mergeCell ref="AT154:AT155"/>
    <mergeCell ref="AT156:AT157"/>
    <mergeCell ref="AT148:AT149"/>
    <mergeCell ref="Y135:Z136"/>
    <mergeCell ref="AA135:AB136"/>
    <mergeCell ref="AC135:AD136"/>
    <mergeCell ref="AE135:AF136"/>
    <mergeCell ref="AG135:AH136"/>
    <mergeCell ref="AI135:AJ136"/>
    <mergeCell ref="AK135:AL136"/>
    <mergeCell ref="AM135:AN136"/>
    <mergeCell ref="AO135:AP136"/>
    <mergeCell ref="AQ135:AR136"/>
    <mergeCell ref="AW175:AW176"/>
    <mergeCell ref="AX175:AX176"/>
    <mergeCell ref="AW181:AW195"/>
    <mergeCell ref="AX181:AX184"/>
    <mergeCell ref="AX185:AX187"/>
    <mergeCell ref="AX188:AX190"/>
    <mergeCell ref="AX191:AX193"/>
    <mergeCell ref="AX194:AX195"/>
    <mergeCell ref="AM212:AN213"/>
    <mergeCell ref="AO212:AP213"/>
    <mergeCell ref="AQ212:AR213"/>
    <mergeCell ref="X208:X209"/>
    <mergeCell ref="Y208:Z209"/>
    <mergeCell ref="AG208:AH209"/>
    <mergeCell ref="AI208:AJ209"/>
    <mergeCell ref="AK208:AL209"/>
    <mergeCell ref="AM208:AN209"/>
    <mergeCell ref="AO208:AP209"/>
    <mergeCell ref="AQ208:AR209"/>
    <mergeCell ref="X210:X211"/>
    <mergeCell ref="AO176:AO177"/>
    <mergeCell ref="AP176:AP177"/>
    <mergeCell ref="AQ176:AQ177"/>
    <mergeCell ref="AR176:AR177"/>
    <mergeCell ref="AO178:AO179"/>
    <mergeCell ref="AP178:AP179"/>
    <mergeCell ref="AQ178:AQ179"/>
    <mergeCell ref="AR178:AR179"/>
    <mergeCell ref="AO180:AO181"/>
    <mergeCell ref="AP180:AP181"/>
    <mergeCell ref="AQ180:AQ181"/>
    <mergeCell ref="AR180:AR181"/>
    <mergeCell ref="AO182:AO183"/>
    <mergeCell ref="AP182:AP183"/>
    <mergeCell ref="AQ182:AQ183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O152:AO153"/>
    <mergeCell ref="AP152:AP153"/>
    <mergeCell ref="AQ152:AQ153"/>
    <mergeCell ref="AR152:AR153"/>
    <mergeCell ref="Y143:AI143"/>
    <mergeCell ref="Y146:Z146"/>
    <mergeCell ref="AA146:AB146"/>
    <mergeCell ref="AC146:AD146"/>
    <mergeCell ref="AE146:AF146"/>
    <mergeCell ref="AG146:AH146"/>
    <mergeCell ref="AI146:AJ146"/>
    <mergeCell ref="AK146:AL146"/>
    <mergeCell ref="AM146:AN146"/>
    <mergeCell ref="AO146:AP146"/>
    <mergeCell ref="AQ146:AR146"/>
    <mergeCell ref="X148:AR149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AK150:AK151"/>
    <mergeCell ref="AL150:AL151"/>
    <mergeCell ref="AM150:AM151"/>
    <mergeCell ref="AE154:AE155"/>
    <mergeCell ref="AF154:AF155"/>
    <mergeCell ref="AG154:AG155"/>
    <mergeCell ref="AH154:AH155"/>
    <mergeCell ref="AI154:AI155"/>
    <mergeCell ref="AJ154:AJ155"/>
    <mergeCell ref="AK154:AK155"/>
    <mergeCell ref="AL154:AL155"/>
    <mergeCell ref="AM154:AM155"/>
    <mergeCell ref="AN154:AN155"/>
    <mergeCell ref="AN150:AN151"/>
    <mergeCell ref="AO150:AO151"/>
    <mergeCell ref="AP150:AP151"/>
    <mergeCell ref="AQ150:AQ151"/>
    <mergeCell ref="AR150:AR151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AK152:AK153"/>
    <mergeCell ref="AL152:AL153"/>
    <mergeCell ref="AM152:AM153"/>
    <mergeCell ref="AN152:AN153"/>
    <mergeCell ref="AO154:AO155"/>
    <mergeCell ref="AP154:AP155"/>
    <mergeCell ref="AQ154:AQ155"/>
    <mergeCell ref="AR154:AR155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AK156:AK157"/>
    <mergeCell ref="AL156:AL157"/>
    <mergeCell ref="AM156:AM157"/>
    <mergeCell ref="AN156:AN157"/>
    <mergeCell ref="AO156:AO157"/>
    <mergeCell ref="AP156:AP157"/>
    <mergeCell ref="AQ156:AQ157"/>
    <mergeCell ref="AR156:AR157"/>
    <mergeCell ref="X154:X155"/>
    <mergeCell ref="Y154:Y155"/>
    <mergeCell ref="Z154:Z155"/>
    <mergeCell ref="AA154:AA155"/>
    <mergeCell ref="AB154:AB155"/>
    <mergeCell ref="AC154:AC155"/>
    <mergeCell ref="AD154:AD155"/>
    <mergeCell ref="X158:AR159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AK160:AK161"/>
    <mergeCell ref="AL160:AL161"/>
    <mergeCell ref="AM160:AM161"/>
    <mergeCell ref="AN160:AN161"/>
    <mergeCell ref="AO160:AO161"/>
    <mergeCell ref="AP160:AP161"/>
    <mergeCell ref="AQ160:AQ161"/>
    <mergeCell ref="AR160:AR161"/>
    <mergeCell ref="AP164:AP165"/>
    <mergeCell ref="AQ164:AQ165"/>
    <mergeCell ref="AR164:AR165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AK162:AK163"/>
    <mergeCell ref="AL162:AL163"/>
    <mergeCell ref="AM162:AM163"/>
    <mergeCell ref="AN162:AN163"/>
    <mergeCell ref="AE166:AE167"/>
    <mergeCell ref="AF166:AF167"/>
    <mergeCell ref="AG166:AG167"/>
    <mergeCell ref="AH166:AH167"/>
    <mergeCell ref="AI166:AI167"/>
    <mergeCell ref="AJ166:AJ167"/>
    <mergeCell ref="AK166:AK167"/>
    <mergeCell ref="AL166:AL167"/>
    <mergeCell ref="AM166:AM167"/>
    <mergeCell ref="AN166:AN167"/>
    <mergeCell ref="AO162:AO163"/>
    <mergeCell ref="AP162:AP163"/>
    <mergeCell ref="AQ162:AQ163"/>
    <mergeCell ref="AR162:AR163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AK164:AK165"/>
    <mergeCell ref="AL164:AL165"/>
    <mergeCell ref="AM164:AM165"/>
    <mergeCell ref="AN164:AN165"/>
    <mergeCell ref="AO164:AO165"/>
    <mergeCell ref="AO166:AO167"/>
    <mergeCell ref="AP166:AP167"/>
    <mergeCell ref="AQ166:AQ167"/>
    <mergeCell ref="AR166:AR167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AK168:AK169"/>
    <mergeCell ref="AL168:AL169"/>
    <mergeCell ref="AM168:AM169"/>
    <mergeCell ref="AN168:AN169"/>
    <mergeCell ref="AO168:AO169"/>
    <mergeCell ref="AP168:AP169"/>
    <mergeCell ref="AQ168:AQ169"/>
    <mergeCell ref="AR168:AR169"/>
    <mergeCell ref="X166:X167"/>
    <mergeCell ref="Y166:Y167"/>
    <mergeCell ref="Z166:Z167"/>
    <mergeCell ref="AA166:AA167"/>
    <mergeCell ref="AB166:AB167"/>
    <mergeCell ref="AC166:AC167"/>
    <mergeCell ref="AD166:AD167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L170:AL171"/>
    <mergeCell ref="AM170:AM171"/>
    <mergeCell ref="AN170:AN171"/>
    <mergeCell ref="AO170:AO171"/>
    <mergeCell ref="AP170:AP171"/>
    <mergeCell ref="AQ170:AQ171"/>
    <mergeCell ref="AJ170:AJ171"/>
    <mergeCell ref="AK170:AK171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AK174:AK175"/>
    <mergeCell ref="AL174:AL175"/>
    <mergeCell ref="AM174:AM175"/>
    <mergeCell ref="AN174:AN175"/>
    <mergeCell ref="AO174:AO175"/>
    <mergeCell ref="AP174:AP175"/>
    <mergeCell ref="AQ174:AQ175"/>
    <mergeCell ref="AR174:AR175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AK178:AK179"/>
    <mergeCell ref="AL178:AL179"/>
    <mergeCell ref="AM178:AM179"/>
    <mergeCell ref="AN178:AN179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AK180:AK181"/>
    <mergeCell ref="AL180:AL181"/>
    <mergeCell ref="AM180:AM181"/>
    <mergeCell ref="AN180:AN181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AK182:AK183"/>
    <mergeCell ref="AL182:AL183"/>
    <mergeCell ref="AM182:AM183"/>
    <mergeCell ref="AN182:AN183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AK184:AK185"/>
    <mergeCell ref="AL184:AL185"/>
    <mergeCell ref="AM184:AM185"/>
    <mergeCell ref="AN184:AN185"/>
    <mergeCell ref="AT182:AT183"/>
    <mergeCell ref="AT172:AT173"/>
    <mergeCell ref="AR170:AR171"/>
    <mergeCell ref="AW206:AW207"/>
    <mergeCell ref="AW204:AW205"/>
    <mergeCell ref="AW211:AW213"/>
    <mergeCell ref="AA208:AB209"/>
    <mergeCell ref="AC208:AD209"/>
    <mergeCell ref="AE208:AF209"/>
    <mergeCell ref="Y203:AI203"/>
    <mergeCell ref="Y210:Z211"/>
    <mergeCell ref="AA210:AB211"/>
    <mergeCell ref="AC210:AD211"/>
    <mergeCell ref="AE210:AF211"/>
    <mergeCell ref="AG210:AH211"/>
    <mergeCell ref="AI210:AJ211"/>
    <mergeCell ref="AR182:AR183"/>
    <mergeCell ref="AO184:AO185"/>
    <mergeCell ref="AF176:AF177"/>
    <mergeCell ref="AG176:AG177"/>
    <mergeCell ref="AH176:AH177"/>
    <mergeCell ref="AI176:AI177"/>
    <mergeCell ref="AJ176:AJ177"/>
    <mergeCell ref="AK176:AK177"/>
    <mergeCell ref="AL176:AL177"/>
    <mergeCell ref="AM176:AM177"/>
    <mergeCell ref="AN176:AN177"/>
    <mergeCell ref="X172:AR173"/>
    <mergeCell ref="X174:X175"/>
    <mergeCell ref="Y174:Y175"/>
    <mergeCell ref="Z174:Z175"/>
    <mergeCell ref="AA174:AA175"/>
    <mergeCell ref="AI196:AJ197"/>
    <mergeCell ref="AK194:AL195"/>
    <mergeCell ref="AM194:AN195"/>
    <mergeCell ref="AO194:AP195"/>
    <mergeCell ref="AU150:AU157"/>
    <mergeCell ref="AU148:AU149"/>
    <mergeCell ref="AS150:AS151"/>
    <mergeCell ref="AS152:AS153"/>
    <mergeCell ref="AS154:AS155"/>
    <mergeCell ref="AS156:AS157"/>
    <mergeCell ref="AS160:AS161"/>
    <mergeCell ref="AS162:AS163"/>
    <mergeCell ref="AS164:AS165"/>
    <mergeCell ref="AS166:AS167"/>
    <mergeCell ref="AS168:AS169"/>
    <mergeCell ref="AS170:AS171"/>
    <mergeCell ref="AS174:AS175"/>
    <mergeCell ref="AS176:AS177"/>
    <mergeCell ref="AS178:AS179"/>
    <mergeCell ref="AS180:AS181"/>
    <mergeCell ref="AS182:AS183"/>
    <mergeCell ref="AT158:AT159"/>
    <mergeCell ref="AT160:AT161"/>
    <mergeCell ref="AT162:AT163"/>
    <mergeCell ref="AT164:AT165"/>
    <mergeCell ref="AT166:AT167"/>
    <mergeCell ref="AT168:AT169"/>
    <mergeCell ref="AT170:AT171"/>
    <mergeCell ref="AT174:AT175"/>
    <mergeCell ref="AT176:AT177"/>
    <mergeCell ref="AT178:AT179"/>
    <mergeCell ref="AT180:AT181"/>
    <mergeCell ref="AK206:AL206"/>
    <mergeCell ref="AM206:AN206"/>
    <mergeCell ref="AO206:AP206"/>
    <mergeCell ref="AQ206:AR206"/>
    <mergeCell ref="X196:X197"/>
    <mergeCell ref="AT196:AT197"/>
    <mergeCell ref="AM196:AN197"/>
    <mergeCell ref="AO196:AP197"/>
    <mergeCell ref="AQ196:AR197"/>
    <mergeCell ref="AI194:AJ195"/>
    <mergeCell ref="AS184:AS185"/>
    <mergeCell ref="Y189:AI189"/>
    <mergeCell ref="Y192:Z192"/>
    <mergeCell ref="AA192:AB192"/>
    <mergeCell ref="AC192:AD192"/>
    <mergeCell ref="AE192:AF192"/>
    <mergeCell ref="AG192:AH192"/>
    <mergeCell ref="AI192:AJ192"/>
    <mergeCell ref="AK192:AL192"/>
    <mergeCell ref="AM192:AN192"/>
    <mergeCell ref="AO192:AP192"/>
    <mergeCell ref="AQ192:AR192"/>
    <mergeCell ref="X194:X195"/>
    <mergeCell ref="AT184:AT185"/>
    <mergeCell ref="AP184:AP185"/>
    <mergeCell ref="AQ184:AQ185"/>
    <mergeCell ref="AR184:AR185"/>
    <mergeCell ref="Y194:Z195"/>
    <mergeCell ref="AA194:AB195"/>
    <mergeCell ref="AC194:AD195"/>
    <mergeCell ref="AE194:AF195"/>
    <mergeCell ref="AG194:AH195"/>
    <mergeCell ref="B2:M2"/>
    <mergeCell ref="S44:T44"/>
    <mergeCell ref="Y25:AF25"/>
    <mergeCell ref="P61:Q61"/>
    <mergeCell ref="AQ194:AR195"/>
    <mergeCell ref="Y196:Z197"/>
    <mergeCell ref="AA196:AB197"/>
    <mergeCell ref="AC196:AD197"/>
    <mergeCell ref="AE196:AF197"/>
    <mergeCell ref="AG196:AH197"/>
    <mergeCell ref="AK196:AL197"/>
    <mergeCell ref="AT194:AT195"/>
    <mergeCell ref="AK210:AL211"/>
    <mergeCell ref="AM210:AN211"/>
    <mergeCell ref="AO210:AP211"/>
    <mergeCell ref="AQ210:AR211"/>
    <mergeCell ref="AA207:AB207"/>
    <mergeCell ref="Y207:Z207"/>
    <mergeCell ref="AC207:AD207"/>
    <mergeCell ref="AE207:AF207"/>
    <mergeCell ref="AG207:AH207"/>
    <mergeCell ref="AI207:AJ207"/>
    <mergeCell ref="AK207:AL207"/>
    <mergeCell ref="AM207:AN207"/>
    <mergeCell ref="AO207:AP207"/>
    <mergeCell ref="AQ207:AR207"/>
    <mergeCell ref="Y206:Z206"/>
    <mergeCell ref="AA206:AB206"/>
    <mergeCell ref="AC206:AD206"/>
    <mergeCell ref="AE206:AF206"/>
    <mergeCell ref="AG206:AH206"/>
    <mergeCell ref="AI206:AJ206"/>
  </mergeCells>
  <dataValidations count="1">
    <dataValidation type="decimal" allowBlank="1" showInputMessage="1" showErrorMessage="1" sqref="S61 S63">
      <formula1>0</formula1>
      <formula2>100</formula2>
    </dataValidation>
  </dataValidations>
  <pageMargins left="0.7" right="0.7" top="0.75" bottom="0.75" header="0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4" name="Scroll Bar 24">
              <controlPr defaultSize="0" autoPict="0">
                <anchor moveWithCells="1">
                  <from>
                    <xdr:col>17</xdr:col>
                    <xdr:colOff>0</xdr:colOff>
                    <xdr:row>60</xdr:row>
                    <xdr:rowOff>0</xdr:rowOff>
                  </from>
                  <to>
                    <xdr:col>18</xdr:col>
                    <xdr:colOff>9525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" name="Scroll Bar 25">
              <controlPr defaultSize="0" autoPict="0">
                <anchor moveWithCells="1">
                  <from>
                    <xdr:col>17</xdr:col>
                    <xdr:colOff>0</xdr:colOff>
                    <xdr:row>62</xdr:row>
                    <xdr:rowOff>9525</xdr:rowOff>
                  </from>
                  <to>
                    <xdr:col>18</xdr:col>
                    <xdr:colOff>0</xdr:colOff>
                    <xdr:row>62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DNA Quantative Analysis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TREHAN Anmol</dc:creator>
  <cp:lastModifiedBy>TREHAN Anmol</cp:lastModifiedBy>
  <dcterms:created xsi:type="dcterms:W3CDTF">2021-04-29T01:07:21Z</dcterms:created>
  <dcterms:modified xsi:type="dcterms:W3CDTF">2021-05-21T09:34:56Z</dcterms:modified>
</cp:coreProperties>
</file>