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Documents\Couse Machine Learning and Data Science\Pycharm Machine Learning\"/>
    </mc:Choice>
  </mc:AlternateContent>
  <xr:revisionPtr revIDLastSave="0" documentId="13_ncr:1_{E3B6D467-DB0A-4222-AA8D-5EF8AC9023E7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enu" sheetId="5" r:id="rId1"/>
    <sheet name="Geral" sheetId="1" r:id="rId2"/>
    <sheet name="Clientes" sheetId="2" r:id="rId3"/>
    <sheet name="Cálculos" sheetId="3" r:id="rId4"/>
    <sheet name="Geral (2)" sheetId="4" state="hidden" r:id="rId5"/>
  </sheets>
  <definedNames>
    <definedName name="_xlnm._FilterDatabase" localSheetId="2" hidden="1">Clientes!$C$10:$J$10</definedName>
    <definedName name="_xlnm._FilterDatabase" localSheetId="1" hidden="1">Geral!$B$12:$M$12</definedName>
    <definedName name="_xlnm._FilterDatabase" localSheetId="4" hidden="1">'Geral (2)'!$B$12:$M$12</definedName>
    <definedName name="SegmentaçãodeDados_Fornecedor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I21" i="1"/>
  <c r="H21" i="1"/>
  <c r="G21" i="1"/>
  <c r="E21" i="1"/>
  <c r="D21" i="1"/>
  <c r="C21" i="1"/>
  <c r="M20" i="4"/>
  <c r="L20" i="4"/>
  <c r="K20" i="4"/>
  <c r="J20" i="4"/>
  <c r="L19" i="4"/>
  <c r="M19" i="4" s="1"/>
  <c r="K19" i="4"/>
  <c r="J19" i="4"/>
  <c r="M18" i="4"/>
  <c r="L18" i="4"/>
  <c r="K18" i="4"/>
  <c r="J18" i="4"/>
  <c r="L17" i="4"/>
  <c r="M17" i="4" s="1"/>
  <c r="K17" i="4"/>
  <c r="J17" i="4"/>
  <c r="M16" i="4"/>
  <c r="L16" i="4"/>
  <c r="K16" i="4"/>
  <c r="J16" i="4"/>
  <c r="L15" i="4"/>
  <c r="M15" i="4" s="1"/>
  <c r="K15" i="4"/>
  <c r="J15" i="4"/>
  <c r="M14" i="4"/>
  <c r="L14" i="4"/>
  <c r="K14" i="4"/>
  <c r="J14" i="4"/>
  <c r="L13" i="4"/>
  <c r="M13" i="4" s="1"/>
  <c r="K13" i="4"/>
  <c r="J13" i="4"/>
  <c r="J12" i="2"/>
  <c r="J13" i="2"/>
  <c r="J14" i="2"/>
  <c r="J15" i="2"/>
  <c r="J16" i="2"/>
  <c r="J17" i="2"/>
  <c r="J18" i="2"/>
  <c r="J11" i="2"/>
  <c r="J13" i="1"/>
  <c r="J15" i="1"/>
  <c r="J18" i="1"/>
  <c r="K18" i="1"/>
  <c r="J16" i="1"/>
  <c r="K16" i="1"/>
  <c r="J17" i="1"/>
  <c r="K17" i="1"/>
  <c r="J19" i="1"/>
  <c r="K19" i="1"/>
  <c r="J20" i="1"/>
  <c r="K20" i="1"/>
  <c r="K15" i="1"/>
  <c r="K14" i="1"/>
  <c r="K13" i="1"/>
  <c r="J14" i="1"/>
  <c r="J21" i="1" l="1"/>
  <c r="L21" i="1"/>
  <c r="K21" i="1"/>
  <c r="M18" i="1"/>
  <c r="M17" i="1"/>
  <c r="M16" i="1"/>
  <c r="M13" i="1"/>
  <c r="M19" i="1"/>
  <c r="M15" i="1"/>
  <c r="M20" i="1"/>
  <c r="M14" i="1"/>
  <c r="M21" i="1" l="1"/>
</calcChain>
</file>

<file path=xl/sharedStrings.xml><?xml version="1.0" encoding="utf-8"?>
<sst xmlns="http://schemas.openxmlformats.org/spreadsheetml/2006/main" count="168" uniqueCount="108">
  <si>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</si>
  <si>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</si>
  <si>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</si>
  <si>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</si>
  <si>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</si>
  <si>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</si>
  <si>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</si>
  <si>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</si>
  <si>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Nome</t>
  </si>
  <si>
    <t xml:space="preserve">Fornecedor </t>
  </si>
  <si>
    <t>Preço de Compra</t>
  </si>
  <si>
    <t>Data da Compra</t>
  </si>
  <si>
    <t>Quantidade Comprada</t>
  </si>
  <si>
    <t>Preço de Venda</t>
  </si>
  <si>
    <t>Quantidade Vendida</t>
  </si>
  <si>
    <t>Estoque</t>
  </si>
  <si>
    <t>Margem de Lucro por Produto</t>
  </si>
  <si>
    <t>Estoque Real</t>
  </si>
  <si>
    <t>Defasagem</t>
  </si>
  <si>
    <t>Fornecedor 1</t>
  </si>
  <si>
    <t>Fornecedor 2</t>
  </si>
  <si>
    <t>Fornecedor 3</t>
  </si>
  <si>
    <t>Fornecedor 4</t>
  </si>
  <si>
    <t>Fornecedor 5</t>
  </si>
  <si>
    <t>Fornecedor 6</t>
  </si>
  <si>
    <t>Fornecedor 7</t>
  </si>
  <si>
    <t>Fornecedor 8</t>
  </si>
  <si>
    <t>Produtos</t>
  </si>
  <si>
    <t>Clientes</t>
  </si>
  <si>
    <t>Email</t>
  </si>
  <si>
    <t>Telefone</t>
  </si>
  <si>
    <t>Cidade</t>
  </si>
  <si>
    <t>Tipo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</si>
  <si>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</si>
  <si>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</si>
  <si>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</si>
  <si>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</si>
  <si>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</si>
  <si>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</si>
  <si>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</si>
  <si>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</si>
  <si>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91000-0000</t>
  </si>
  <si>
    <t>beltrano1@gmail.com</t>
  </si>
  <si>
    <t>beltrano2@gmail.com</t>
  </si>
  <si>
    <t>beltrano3@gmail.com</t>
  </si>
  <si>
    <t>beltrano4@gmail.com</t>
  </si>
  <si>
    <t>beltrano5@gmail.com</t>
  </si>
  <si>
    <t>beltrano6@gmail.com</t>
  </si>
  <si>
    <t>beltrano7@gmail.com</t>
  </si>
  <si>
    <t>beltrano8@gmail.com</t>
  </si>
  <si>
    <t>São Paulo</t>
  </si>
  <si>
    <t>Rio de Janeiro</t>
  </si>
  <si>
    <t>Florianópolis</t>
  </si>
  <si>
    <t>Recife</t>
  </si>
  <si>
    <t>Manaus</t>
  </si>
  <si>
    <t>Salvador</t>
  </si>
  <si>
    <t>Belo Horizonte</t>
  </si>
  <si>
    <t>Londrina</t>
  </si>
  <si>
    <t>Física</t>
  </si>
  <si>
    <t>Jurídica</t>
  </si>
  <si>
    <t>Lista de Produtos</t>
  </si>
  <si>
    <t>Lista de Fornecedores</t>
  </si>
  <si>
    <t>Lista de Funcionários</t>
  </si>
  <si>
    <t xml:space="preserve"> 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</si>
  <si>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</si>
  <si>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</si>
  <si>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</si>
  <si>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</si>
  <si>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</si>
  <si>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</si>
  <si>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</si>
  <si>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</si>
  <si>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</si>
  <si>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Preços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</si>
  <si>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</si>
  <si>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</si>
  <si>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</si>
  <si>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</si>
  <si>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</si>
  <si>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</si>
  <si>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</si>
  <si>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</si>
  <si>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</si>
  <si>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Dias de Trabalho</t>
  </si>
  <si>
    <t>Funcionário</t>
  </si>
  <si>
    <t>Funcionário 1</t>
  </si>
  <si>
    <t>Funcionário 2</t>
  </si>
  <si>
    <t>Funcionário 3</t>
  </si>
  <si>
    <t>Funcionário 4</t>
  </si>
  <si>
    <t>Funcionário 5</t>
  </si>
  <si>
    <t>Funcionário 6</t>
  </si>
  <si>
    <t>Funcionário 7</t>
  </si>
  <si>
    <t>Funcionário 8</t>
  </si>
  <si>
    <t>Funcionário 9</t>
  </si>
  <si>
    <t>Funcionário 10</t>
  </si>
  <si>
    <t>Funcionário 11</t>
  </si>
  <si>
    <t>Funcionário 12</t>
  </si>
  <si>
    <t>Funcionário 13</t>
  </si>
  <si>
    <t>Funcionário 14</t>
  </si>
  <si>
    <t>Funcionário 15</t>
  </si>
  <si>
    <t>Funcionário 16</t>
  </si>
  <si>
    <t>ver</t>
  </si>
  <si>
    <t>Estoque de Segurança</t>
  </si>
  <si>
    <t>Data da última Compra</t>
  </si>
  <si>
    <t>Fazer Contato</t>
  </si>
  <si>
    <t>Data da Penúltima Compra</t>
  </si>
  <si>
    <t>Obs: Essa Plan eu cliquei em Editar como Tabela, então está mais automatica que a Geral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</si>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</sst>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3" borderId="0" xfId="0" applyFill="1"/>
    <xf numFmtId="0" fontId="0" fillId="4" borderId="4" xfId="0" applyFill="1" applyBorder="1"/>
    <xf numFmtId="0" fontId="0" fillId="4" borderId="0" xfId="0" applyFill="1" applyBorder="1"/>
    <xf numFmtId="44" fontId="0" fillId="4" borderId="0" xfId="0" applyNumberFormat="1" applyFill="1" applyBorder="1"/>
    <xf numFmtId="14" fontId="0" fillId="4" borderId="0" xfId="0" applyNumberFormat="1" applyFill="1" applyBorder="1"/>
    <xf numFmtId="44" fontId="0" fillId="4" borderId="0" xfId="1" applyFont="1" applyFill="1" applyBorder="1"/>
    <xf numFmtId="9" fontId="0" fillId="4" borderId="0" xfId="2" applyFont="1" applyFill="1" applyBorder="1"/>
    <xf numFmtId="0" fontId="0" fillId="5" borderId="0" xfId="0" applyFill="1" applyBorder="1"/>
    <xf numFmtId="44" fontId="0" fillId="5" borderId="0" xfId="0" applyNumberFormat="1" applyFill="1" applyBorder="1"/>
    <xf numFmtId="14" fontId="0" fillId="5" borderId="0" xfId="0" applyNumberFormat="1" applyFill="1" applyBorder="1"/>
    <xf numFmtId="44" fontId="0" fillId="5" borderId="0" xfId="1" applyFont="1" applyFill="1" applyBorder="1"/>
    <xf numFmtId="9" fontId="0" fillId="5" borderId="0" xfId="2" applyFont="1" applyFill="1" applyBorder="1"/>
    <xf numFmtId="0" fontId="0" fillId="5" borderId="7" xfId="0" applyFill="1" applyBorder="1"/>
    <xf numFmtId="44" fontId="0" fillId="5" borderId="7" xfId="0" applyNumberFormat="1" applyFill="1" applyBorder="1"/>
    <xf numFmtId="14" fontId="0" fillId="5" borderId="7" xfId="0" applyNumberFormat="1" applyFill="1" applyBorder="1"/>
    <xf numFmtId="44" fontId="0" fillId="5" borderId="7" xfId="1" applyFont="1" applyFill="1" applyBorder="1"/>
    <xf numFmtId="9" fontId="0" fillId="5" borderId="7" xfId="2" applyFont="1" applyFill="1" applyBorder="1"/>
    <xf numFmtId="0" fontId="0" fillId="0" borderId="0" xfId="0" applyAlignment="1"/>
    <xf numFmtId="0" fontId="0" fillId="0" borderId="8" xfId="0" applyBorder="1"/>
    <xf numFmtId="44" fontId="0" fillId="0" borderId="8" xfId="1" applyFont="1" applyBorder="1"/>
    <xf numFmtId="0" fontId="2" fillId="0" borderId="8" xfId="0" applyFont="1" applyBorder="1" applyAlignment="1">
      <alignment horizontal="center"/>
    </xf>
    <xf numFmtId="0" fontId="0" fillId="0" borderId="8" xfId="0" applyBorder="1" applyAlignment="1"/>
    <xf numFmtId="0" fontId="2" fillId="2" borderId="1" xfId="3" applyFont="1" applyBorder="1"/>
    <xf numFmtId="0" fontId="2" fillId="2" borderId="2" xfId="3" applyFont="1" applyBorder="1"/>
    <xf numFmtId="0" fontId="2" fillId="2" borderId="3" xfId="3" applyFont="1" applyBorder="1"/>
    <xf numFmtId="0" fontId="4" fillId="3" borderId="0" xfId="0" applyFont="1" applyFill="1" applyAlignment="1">
      <alignment horizontal="center"/>
    </xf>
    <xf numFmtId="0" fontId="2" fillId="0" borderId="8" xfId="0" applyFont="1" applyBorder="1" applyAlignment="1">
      <alignment horizontal="center"/>
    </xf>
    <xf numFmtId="0" fontId="0" fillId="4" borderId="5" xfId="0" applyFill="1" applyBorder="1"/>
    <xf numFmtId="0" fontId="0" fillId="5" borderId="5" xfId="0" applyFill="1" applyBorder="1"/>
    <xf numFmtId="0" fontId="0" fillId="5" borderId="9" xfId="0" applyFill="1" applyBorder="1"/>
    <xf numFmtId="0" fontId="0" fillId="4" borderId="6" xfId="0" applyFill="1" applyBorder="1"/>
    <xf numFmtId="0" fontId="2" fillId="2" borderId="0" xfId="3" applyFont="1" applyBorder="1"/>
    <xf numFmtId="0" fontId="0" fillId="4" borderId="0" xfId="0" applyFill="1"/>
    <xf numFmtId="0" fontId="0" fillId="5" borderId="0" xfId="0" applyFill="1"/>
    <xf numFmtId="44" fontId="0" fillId="5" borderId="0" xfId="0" applyNumberFormat="1" applyFill="1"/>
    <xf numFmtId="44" fontId="0" fillId="5" borderId="0" xfId="0" applyNumberFormat="1" applyFont="1" applyFill="1"/>
    <xf numFmtId="9" fontId="0" fillId="5" borderId="0" xfId="0" applyNumberFormat="1" applyFont="1" applyFill="1"/>
    <xf numFmtId="14" fontId="0" fillId="0" borderId="0" xfId="0" applyNumberFormat="1"/>
  </cellXfs>
  <cellStyles count="4">
    <cellStyle name="40% - Ênfase5" xfId="3" builtinId="47"/>
    <cellStyle name="Moeda" xfId="1" builtinId="4"/>
    <cellStyle name="Normal" xfId="0" builtinId="0"/>
    <cellStyle name="Porcentagem" xfId="2" builtinId="5"/>
  </cellStyles>
  <dxfs count="33">
    <dxf>
      <fill>
        <patternFill patternType="gray125">
          <bgColor theme="4" tint="-0.499984740745262"/>
        </patternFill>
      </fill>
    </dxf>
    <dxf>
      <fill>
        <patternFill patternType="gray125">
          <fgColor theme="4" tint="0.39994506668294322"/>
          <bgColor theme="4" tint="-0.499984740745262"/>
        </patternFill>
      </fill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* #,##0.00_-;\-&quot;R$&quot;* #,##0.00_-;_-&quot;R$&quot;* &quot;-&quot;??_-;_-@_-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34" formatCode="_-&quot;R$&quot;* #,##0.00_-;\-&quot;R$&quot;* #,##0.00_-;_-&quot;R$&quot;* &quot;-&quot;??_-;_-@_-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numFmt numFmtId="34" formatCode="_-&quot;R$&quot;* #,##0.00_-;\-&quot;R$&quot;* #,##0.00_-;_-&quot;R$&quot;* &quot;-&quot;??_-;_-@_-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34998626667073579"/>
        </patternFill>
      </fill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2" defaultTableStyle="TableStyleMedium2" defaultPivotStyle="PivotStyleLight16">
    <tableStyle name="Estilo de Tabela 1" pivot="0" count="1" xr9:uid="{05A057E6-CE31-4D4F-B25D-4DF259D91D2F}">
      <tableStyleElement type="wholeTable" dxfId="1"/>
    </tableStyle>
    <tableStyle name="Estilo de Tabela 2" pivot="0" count="1" xr9:uid="{2C61A4CF-6A50-47CD-A01C-ABDE8771E3C5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lientes!A1"/><Relationship Id="rId2" Type="http://schemas.openxmlformats.org/officeDocument/2006/relationships/hyperlink" Target="#Geral!A1"/><Relationship Id="rId1" Type="http://schemas.openxmlformats.org/officeDocument/2006/relationships/hyperlink" Target="../../Curso%20de%20Excel/Calend&#225;rio.xlsx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4</xdr:row>
      <xdr:rowOff>121920</xdr:rowOff>
    </xdr:from>
    <xdr:to>
      <xdr:col>3</xdr:col>
      <xdr:colOff>0</xdr:colOff>
      <xdr:row>22</xdr:row>
      <xdr:rowOff>144780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6EFE0693-53A5-47F0-BCCC-E6DDB1CBD6E6}"/>
            </a:ext>
          </a:extLst>
        </xdr:cNvPr>
        <xdr:cNvGrpSpPr/>
      </xdr:nvGrpSpPr>
      <xdr:grpSpPr>
        <a:xfrm>
          <a:off x="434340" y="853440"/>
          <a:ext cx="1394460" cy="3314700"/>
          <a:chOff x="434340" y="853440"/>
          <a:chExt cx="1394460" cy="3314700"/>
        </a:xfrm>
      </xdr:grpSpPr>
      <xdr:sp macro="" textlink="">
        <xdr:nvSpPr>
          <xdr:cNvPr id="2" name="Retângulo: Cantos Arredondados 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B421AC5-5AE7-4F5F-B8D1-ECC588DCE2FD}"/>
              </a:ext>
            </a:extLst>
          </xdr:cNvPr>
          <xdr:cNvSpPr/>
        </xdr:nvSpPr>
        <xdr:spPr>
          <a:xfrm>
            <a:off x="480060" y="3276600"/>
            <a:ext cx="1348740" cy="891540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solidFill>
              <a:schemeClr val="bg1"/>
            </a:solidFill>
          </a:ln>
          <a:effectLst>
            <a:glow rad="139700">
              <a:schemeClr val="accent3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/>
              <a:t>Calendário</a:t>
            </a:r>
          </a:p>
        </xdr:txBody>
      </xdr:sp>
      <xdr:sp macro="" textlink="">
        <xdr:nvSpPr>
          <xdr:cNvPr id="4" name="Retângulo: Cantos Arredondados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DEBE91A-B987-4EE9-B59F-2D7F6CE40F0A}"/>
              </a:ext>
            </a:extLst>
          </xdr:cNvPr>
          <xdr:cNvSpPr/>
        </xdr:nvSpPr>
        <xdr:spPr>
          <a:xfrm>
            <a:off x="434340" y="853440"/>
            <a:ext cx="1348740" cy="891540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solidFill>
              <a:schemeClr val="bg1"/>
            </a:solidFill>
          </a:ln>
          <a:effectLst>
            <a:glow rad="139700">
              <a:schemeClr val="accent3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/>
              <a:t>Geral</a:t>
            </a:r>
          </a:p>
        </xdr:txBody>
      </xdr:sp>
      <xdr:sp macro="" textlink="">
        <xdr:nvSpPr>
          <xdr:cNvPr id="5" name="Retângulo: Cantos Arredondados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A76D771-EC6B-40A8-B0D4-8B151DBC36D8}"/>
              </a:ext>
            </a:extLst>
          </xdr:cNvPr>
          <xdr:cNvSpPr/>
        </xdr:nvSpPr>
        <xdr:spPr>
          <a:xfrm>
            <a:off x="457200" y="2065020"/>
            <a:ext cx="1348740" cy="891540"/>
          </a:xfrm>
          <a:prstGeom prst="roundRect">
            <a:avLst/>
          </a:prstGeom>
          <a:solidFill>
            <a:schemeClr val="bg2">
              <a:lumMod val="25000"/>
            </a:schemeClr>
          </a:solidFill>
          <a:ln>
            <a:solidFill>
              <a:schemeClr val="bg1"/>
            </a:solidFill>
          </a:ln>
          <a:effectLst>
            <a:glow rad="139700">
              <a:schemeClr val="accent3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/>
              <a:t>Clientes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571500</xdr:colOff>
      <xdr:row>21</xdr:row>
      <xdr:rowOff>175261</xdr:rowOff>
    </xdr:from>
    <xdr:to>
      <xdr:col>12</xdr:col>
      <xdr:colOff>525780</xdr:colOff>
      <xdr:row>26</xdr:row>
      <xdr:rowOff>129541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Fornecedor">
              <a:extLst>
                <a:ext uri="{FF2B5EF4-FFF2-40B4-BE49-F238E27FC236}">
                  <a16:creationId xmlns:a16="http://schemas.microsoft.com/office/drawing/2014/main" id="{2C39A256-4BAD-46F8-A5D3-C6B71A2F94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8640" y="3794761"/>
              <a:ext cx="5021580" cy="868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11</xdr:col>
      <xdr:colOff>685800</xdr:colOff>
      <xdr:row>3</xdr:row>
      <xdr:rowOff>0</xdr:rowOff>
    </xdr:from>
    <xdr:to>
      <xdr:col>13</xdr:col>
      <xdr:colOff>106680</xdr:colOff>
      <xdr:row>5</xdr:row>
      <xdr:rowOff>45720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D124AC-F9E3-45C1-BCF1-7910E931BC3B}"/>
            </a:ext>
          </a:extLst>
        </xdr:cNvPr>
        <xdr:cNvSpPr/>
      </xdr:nvSpPr>
      <xdr:spPr>
        <a:xfrm>
          <a:off x="12390120" y="411480"/>
          <a:ext cx="1242060" cy="411480"/>
        </a:xfrm>
        <a:prstGeom prst="roundRect">
          <a:avLst/>
        </a:prstGeom>
        <a:solidFill>
          <a:schemeClr val="bg2">
            <a:lumMod val="25000"/>
          </a:schemeClr>
        </a:solidFill>
        <a:ln>
          <a:solidFill>
            <a:schemeClr val="bg1"/>
          </a:solidFill>
        </a:ln>
        <a:effectLst>
          <a:glow rad="228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2</xdr:row>
      <xdr:rowOff>15240</xdr:rowOff>
    </xdr:from>
    <xdr:to>
      <xdr:col>15</xdr:col>
      <xdr:colOff>30480</xdr:colOff>
      <xdr:row>4</xdr:row>
      <xdr:rowOff>60960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A5FF19-7BEA-4BE3-9082-B9AB183C7AEA}"/>
            </a:ext>
          </a:extLst>
        </xdr:cNvPr>
        <xdr:cNvSpPr/>
      </xdr:nvSpPr>
      <xdr:spPr>
        <a:xfrm>
          <a:off x="11529060" y="251460"/>
          <a:ext cx="1242060" cy="411480"/>
        </a:xfrm>
        <a:prstGeom prst="roundRect">
          <a:avLst/>
        </a:prstGeom>
        <a:solidFill>
          <a:srgbClr val="E7E6E6">
            <a:lumMod val="25000"/>
          </a:srgbClr>
        </a:solidFill>
        <a:ln w="12700" cap="flat" cmpd="sng" algn="ctr">
          <a:solidFill>
            <a:sysClr val="window" lastClr="FFFFFF"/>
          </a:solidFill>
          <a:prstDash val="solid"/>
          <a:miter lim="800000"/>
        </a:ln>
        <a:effectLst>
          <a:glow rad="228600">
            <a:schemeClr val="accent3">
              <a:satMod val="175000"/>
              <a:alpha val="40000"/>
            </a:schemeClr>
          </a:glow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1</xdr:row>
      <xdr:rowOff>137160</xdr:rowOff>
    </xdr:from>
    <xdr:to>
      <xdr:col>12</xdr:col>
      <xdr:colOff>205740</xdr:colOff>
      <xdr:row>4</xdr:row>
      <xdr:rowOff>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DF2E7-8EFF-4998-A9B0-43510546AE49}"/>
            </a:ext>
          </a:extLst>
        </xdr:cNvPr>
        <xdr:cNvSpPr/>
      </xdr:nvSpPr>
      <xdr:spPr>
        <a:xfrm>
          <a:off x="8084820" y="320040"/>
          <a:ext cx="1242060" cy="411480"/>
        </a:xfrm>
        <a:prstGeom prst="roundRect">
          <a:avLst/>
        </a:prstGeom>
        <a:solidFill>
          <a:schemeClr val="bg2">
            <a:lumMod val="25000"/>
          </a:schemeClr>
        </a:solidFill>
        <a:ln>
          <a:solidFill>
            <a:schemeClr val="bg1"/>
          </a:solidFill>
        </a:ln>
        <a:effectLst>
          <a:glow rad="228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Menu</a:t>
          </a: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necedor" xr10:uid="{9DA11AF6-C257-412A-9FA2-5C6C8EF718FC}" sourceName="Fornecedor 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necedor" xr10:uid="{C9F31EC5-355B-4175-8AA7-A595F7DB36AA}" cache="SegmentaçãodeDados_Fornecedor" caption="Fornecedor " columnCount="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44D97D-2B12-4F72-81BF-DEF8299D9347}" name="Tabela1" displayName="Tabela1" ref="B12:M21" totalsRowCount="1" headerRowDxfId="19" dataDxfId="20" tableBorderDxfId="32" headerRowCellStyle="40% - Ênfase5">
  <autoFilter ref="B12:M20" xr:uid="{A171B433-55F0-4993-8B7F-0D5AD885546B}"/>
  <tableColumns count="12">
    <tableColumn id="1" xr3:uid="{B4C1194C-10BC-45B1-9616-991D52BC1C36}" name="ver" totalsRowLabel="Total" dataDxfId="31" totalsRowDxfId="15"/>
    <tableColumn id="2" xr3:uid="{5DBD4BA0-3E78-4AE0-A6BE-EE0380B65BD6}" name="Nome" totalsRowFunction="count" dataDxfId="30" totalsRowDxfId="14"/>
    <tableColumn id="3" xr3:uid="{392A1E47-FFB2-4708-8F3F-6B72F44384F7}" name="Fornecedor " totalsRowFunction="count" dataDxfId="29" totalsRowDxfId="13"/>
    <tableColumn id="4" xr3:uid="{08EF59ED-A8EF-4609-B89F-B35A01A25A85}" name="Preço de Compra" totalsRowFunction="sum" dataDxfId="28" totalsRowDxfId="12"/>
    <tableColumn id="5" xr3:uid="{171F1F3F-F786-4E32-AAF6-EDC416C935B3}" name="Data da Compra" dataDxfId="27" totalsRowDxfId="11"/>
    <tableColumn id="6" xr3:uid="{DD350771-159F-41C4-8233-C3CF3300D51A}" name="Quantidade Comprada" totalsRowFunction="sum" dataDxfId="26" totalsRowDxfId="10"/>
    <tableColumn id="7" xr3:uid="{C61A3164-CA3B-4C0E-AD34-6B53D588E931}" name="Preço de Venda" totalsRowFunction="sum" dataDxfId="25" totalsRowDxfId="9" dataCellStyle="Moeda"/>
    <tableColumn id="8" xr3:uid="{A413B15A-D811-4D93-B1C3-E829CAF0C52A}" name="Quantidade Vendida" totalsRowFunction="sum" dataDxfId="24" totalsRowDxfId="8"/>
    <tableColumn id="9" xr3:uid="{BA04E338-91C9-4F80-B84E-DA193A9FD0A9}" name="Estoque" totalsRowFunction="sum" dataDxfId="23" totalsRowDxfId="7">
      <calculatedColumnFormula>G13-I13</calculatedColumnFormula>
    </tableColumn>
    <tableColumn id="10" xr3:uid="{94491FC2-335B-4811-900F-4FC8914E9808}" name="Margem de Lucro por Produto" totalsRowFunction="average" dataDxfId="22" totalsRowDxfId="6" dataCellStyle="Porcentagem">
      <calculatedColumnFormula>(H13-E13)/H13</calculatedColumnFormula>
    </tableColumn>
    <tableColumn id="11" xr3:uid="{89F8BDEE-1845-4C2B-8570-6A42B829E05E}" name="Estoque Real" totalsRowFunction="sum" dataDxfId="16" totalsRowDxfId="5">
      <calculatedColumnFormula>G13-I13</calculatedColumnFormula>
    </tableColumn>
    <tableColumn id="12" xr3:uid="{54A177AC-67B9-4D31-8001-A24AC69FE593}" name="Defasagem" totalsRowFunction="sum" dataDxfId="21" totalsRowDxfId="4">
      <calculatedColumnFormula>IF(J13&lt;&gt;L13,1,0)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6E4F90-87AA-46B9-B758-D34D0D8F4E79}" name="Tabela2" displayName="Tabela2" ref="C10:J18" totalsRowShown="0">
  <autoFilter ref="C10:J18" xr:uid="{0ED9318D-A5D3-43BD-974C-00A4F999570A}"/>
  <tableColumns count="8">
    <tableColumn id="1" xr3:uid="{97D71F0F-189B-46FD-8927-14A932799477}" name="Clientes"/>
    <tableColumn id="2" xr3:uid="{BBBF24F1-D1D1-4731-B095-7D4FF78BAD64}" name="Telefone"/>
    <tableColumn id="3" xr3:uid="{6D0672A8-0C4D-4011-89D4-5FB9B7BFE767}" name="Email"/>
    <tableColumn id="4" xr3:uid="{DFA18B6E-3088-4E10-B8CC-4B8C10C3F572}" name="Cidade"/>
    <tableColumn id="5" xr3:uid="{B174F245-03B3-4518-8768-A5677A788E5A}" name="Tipo"/>
    <tableColumn id="6" xr3:uid="{32EFFCA8-21FC-4EED-990A-5D999DB41097}" name="Data da Penúltima Compra" dataDxfId="3"/>
    <tableColumn id="7" xr3:uid="{49237530-3CF8-4DD0-B1F9-9DA3D295365D}" name="Data da última Compra" dataDxfId="2"/>
    <tableColumn id="8" xr3:uid="{0CEB8A6B-2FBC-4B55-A50D-E732E7DC8581}" name="Fazer Contato">
      <calculatedColumnFormula>IF(TODAY()-I11&gt;I11-H11,"Sim","Não")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eltrano8@gmail.com" TargetMode="External"/><Relationship Id="rId3" Type="http://schemas.openxmlformats.org/officeDocument/2006/relationships/hyperlink" Target="mailto:beltrano2@gmail.com" TargetMode="External"/><Relationship Id="rId7" Type="http://schemas.openxmlformats.org/officeDocument/2006/relationships/hyperlink" Target="mailto:beltrano7@gmail.com" TargetMode="External"/><Relationship Id="rId2" Type="http://schemas.openxmlformats.org/officeDocument/2006/relationships/hyperlink" Target="mailto:beltrano3@gmail.com" TargetMode="External"/><Relationship Id="rId1" Type="http://schemas.openxmlformats.org/officeDocument/2006/relationships/hyperlink" Target="mailto:beltrano1@gmail.com" TargetMode="External"/><Relationship Id="rId6" Type="http://schemas.openxmlformats.org/officeDocument/2006/relationships/hyperlink" Target="mailto:beltrano6@gmail.com" TargetMode="External"/><Relationship Id="rId5" Type="http://schemas.openxmlformats.org/officeDocument/2006/relationships/hyperlink" Target="mailto:beltrano5@gmail.com" TargetMode="External"/><Relationship Id="rId10" Type="http://schemas.openxmlformats.org/officeDocument/2006/relationships/table" Target="../tables/table2.xml"/><Relationship Id="rId4" Type="http://schemas.openxmlformats.org/officeDocument/2006/relationships/hyperlink" Target="mailto:beltrano4@gmail.com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99D2-82B6-45C8-8386-08F48DDC11A0}">
  <dimension ref="A1"/>
  <sheetViews>
    <sheetView showGridLines="0" tabSelected="1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1"/>
  <sheetViews>
    <sheetView workbookViewId="0"/>
  </sheetViews>
  <sheetFormatPr defaultRowHeight="14.4" x14ac:dyDescent="0.3"/>
  <cols>
    <col min="2" max="2" width="5.88671875" bestFit="1" customWidth="1"/>
    <col min="3" max="3" width="9" bestFit="1" customWidth="1"/>
    <col min="4" max="4" width="13.21875" bestFit="1" customWidth="1"/>
    <col min="5" max="5" width="17.77734375" bestFit="1" customWidth="1"/>
    <col min="6" max="6" width="16.88671875" bestFit="1" customWidth="1"/>
    <col min="7" max="7" width="22.5546875" bestFit="1" customWidth="1"/>
    <col min="8" max="8" width="16.5546875" bestFit="1" customWidth="1"/>
    <col min="9" max="9" width="20.77734375" bestFit="1" customWidth="1"/>
    <col min="10" max="10" width="10" bestFit="1" customWidth="1"/>
    <col min="11" max="11" width="29.109375" bestFit="1" customWidth="1"/>
    <col min="12" max="12" width="14" bestFit="1" customWidth="1"/>
    <col min="13" max="13" width="12.5546875" bestFit="1" customWidth="1"/>
    <col min="15" max="15" width="19" bestFit="1" customWidth="1"/>
  </cols>
  <sheetData>
    <row r="2" spans="1:18" ht="13.8" customHeight="1" x14ac:dyDescent="0.3"/>
    <row r="3" spans="1:18" ht="4.2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4.4" customHeight="1" x14ac:dyDescent="0.3">
      <c r="A4" s="1"/>
      <c r="B4" s="26" t="s">
        <v>27</v>
      </c>
      <c r="C4" s="26"/>
      <c r="D4" s="26"/>
      <c r="E4" s="26"/>
      <c r="F4" s="2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26"/>
      <c r="C5" s="26"/>
      <c r="D5" s="26"/>
      <c r="E5" s="26"/>
      <c r="F5" s="2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7.8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8" spans="1:18" x14ac:dyDescent="0.3">
      <c r="O8" t="s">
        <v>102</v>
      </c>
    </row>
    <row r="9" spans="1:18" x14ac:dyDescent="0.3">
      <c r="D9" t="s">
        <v>106</v>
      </c>
      <c r="O9">
        <v>10</v>
      </c>
    </row>
    <row r="12" spans="1:18" x14ac:dyDescent="0.3">
      <c r="B12" s="32" t="s">
        <v>101</v>
      </c>
      <c r="C12" s="32" t="s">
        <v>8</v>
      </c>
      <c r="D12" s="32" t="s">
        <v>9</v>
      </c>
      <c r="E12" s="32" t="s">
        <v>10</v>
      </c>
      <c r="F12" s="32" t="s">
        <v>11</v>
      </c>
      <c r="G12" s="32" t="s">
        <v>12</v>
      </c>
      <c r="H12" s="32" t="s">
        <v>13</v>
      </c>
      <c r="I12" s="32" t="s">
        <v>14</v>
      </c>
      <c r="J12" s="32" t="s">
        <v>15</v>
      </c>
      <c r="K12" s="32" t="s">
        <v>16</v>
      </c>
      <c r="L12" s="32" t="s">
        <v>17</v>
      </c>
      <c r="M12" s="32" t="s">
        <v>18</v>
      </c>
    </row>
    <row r="13" spans="1:18" x14ac:dyDescent="0.3">
      <c r="B13" s="3"/>
      <c r="C13" s="3" t="s">
        <v>0</v>
      </c>
      <c r="D13" s="3" t="s">
        <v>21</v>
      </c>
      <c r="E13" s="4">
        <v>4.5</v>
      </c>
      <c r="F13" s="5">
        <v>43963</v>
      </c>
      <c r="G13" s="3">
        <v>200</v>
      </c>
      <c r="H13" s="6">
        <v>5</v>
      </c>
      <c r="I13" s="3">
        <v>180</v>
      </c>
      <c r="J13" s="3">
        <f t="shared" ref="J13:J20" si="0">G13-I13</f>
        <v>20</v>
      </c>
      <c r="K13" s="7">
        <f t="shared" ref="K13:K20" si="1">(H13-E13)/H13</f>
        <v>0.1</v>
      </c>
      <c r="L13" s="3">
        <f>G13-I13+10</f>
        <v>30</v>
      </c>
      <c r="M13" s="3">
        <f t="shared" ref="M13:M20" si="2">IF(J13&lt;&gt;L13,1,0)</f>
        <v>1</v>
      </c>
    </row>
    <row r="14" spans="1:18" x14ac:dyDescent="0.3">
      <c r="B14" s="3"/>
      <c r="C14" s="8" t="s">
        <v>1</v>
      </c>
      <c r="D14" s="8" t="s">
        <v>20</v>
      </c>
      <c r="E14" s="9">
        <v>12.85</v>
      </c>
      <c r="F14" s="10">
        <v>43903</v>
      </c>
      <c r="G14" s="8">
        <v>120</v>
      </c>
      <c r="H14" s="11">
        <v>14</v>
      </c>
      <c r="I14" s="8">
        <v>120</v>
      </c>
      <c r="J14" s="8">
        <f t="shared" si="0"/>
        <v>0</v>
      </c>
      <c r="K14" s="12">
        <f t="shared" si="1"/>
        <v>8.214285714285717E-2</v>
      </c>
      <c r="L14" s="8">
        <f t="shared" ref="L13:L20" si="3">G14-I14</f>
        <v>0</v>
      </c>
      <c r="M14" s="8">
        <f t="shared" si="2"/>
        <v>0</v>
      </c>
    </row>
    <row r="15" spans="1:18" x14ac:dyDescent="0.3">
      <c r="B15" s="3"/>
      <c r="C15" s="3" t="s">
        <v>2</v>
      </c>
      <c r="D15" s="3" t="s">
        <v>22</v>
      </c>
      <c r="E15" s="4">
        <v>225</v>
      </c>
      <c r="F15" s="5">
        <v>43835</v>
      </c>
      <c r="G15" s="3">
        <v>180</v>
      </c>
      <c r="H15" s="6">
        <v>270</v>
      </c>
      <c r="I15" s="3">
        <v>100</v>
      </c>
      <c r="J15" s="3">
        <f t="shared" si="0"/>
        <v>80</v>
      </c>
      <c r="K15" s="7">
        <f t="shared" si="1"/>
        <v>0.16666666666666666</v>
      </c>
      <c r="L15" s="3">
        <f t="shared" si="3"/>
        <v>80</v>
      </c>
      <c r="M15" s="3">
        <f t="shared" si="2"/>
        <v>0</v>
      </c>
    </row>
    <row r="16" spans="1:18" x14ac:dyDescent="0.3">
      <c r="B16" s="3"/>
      <c r="C16" s="8" t="s">
        <v>3</v>
      </c>
      <c r="D16" s="8" t="s">
        <v>26</v>
      </c>
      <c r="E16" s="9">
        <v>365</v>
      </c>
      <c r="F16" s="10">
        <v>43905</v>
      </c>
      <c r="G16" s="8">
        <v>10</v>
      </c>
      <c r="H16" s="11">
        <v>600</v>
      </c>
      <c r="I16" s="8">
        <v>10</v>
      </c>
      <c r="J16" s="8">
        <f t="shared" si="0"/>
        <v>0</v>
      </c>
      <c r="K16" s="12">
        <f t="shared" si="1"/>
        <v>0.39166666666666666</v>
      </c>
      <c r="L16" s="8">
        <f t="shared" si="3"/>
        <v>0</v>
      </c>
      <c r="M16" s="8">
        <f t="shared" si="2"/>
        <v>0</v>
      </c>
    </row>
    <row r="17" spans="2:13" x14ac:dyDescent="0.3">
      <c r="B17" s="3"/>
      <c r="C17" s="3" t="s">
        <v>4</v>
      </c>
      <c r="D17" s="3" t="s">
        <v>23</v>
      </c>
      <c r="E17" s="4">
        <v>98</v>
      </c>
      <c r="F17" s="5">
        <v>44090</v>
      </c>
      <c r="G17" s="3">
        <v>50</v>
      </c>
      <c r="H17" s="6">
        <v>98</v>
      </c>
      <c r="I17" s="3">
        <v>42</v>
      </c>
      <c r="J17" s="3">
        <f t="shared" si="0"/>
        <v>8</v>
      </c>
      <c r="K17" s="7">
        <f t="shared" si="1"/>
        <v>0</v>
      </c>
      <c r="L17" s="3">
        <f t="shared" si="3"/>
        <v>8</v>
      </c>
      <c r="M17" s="3">
        <f t="shared" si="2"/>
        <v>0</v>
      </c>
    </row>
    <row r="18" spans="2:13" x14ac:dyDescent="0.3">
      <c r="B18" s="3"/>
      <c r="C18" s="8" t="s">
        <v>5</v>
      </c>
      <c r="D18" s="8" t="s">
        <v>24</v>
      </c>
      <c r="E18" s="9">
        <v>14</v>
      </c>
      <c r="F18" s="10">
        <v>44187</v>
      </c>
      <c r="G18" s="8">
        <v>220</v>
      </c>
      <c r="H18" s="11">
        <v>50</v>
      </c>
      <c r="I18" s="8">
        <v>110</v>
      </c>
      <c r="J18" s="8">
        <f t="shared" si="0"/>
        <v>110</v>
      </c>
      <c r="K18" s="12">
        <f t="shared" si="1"/>
        <v>0.72</v>
      </c>
      <c r="L18" s="8">
        <f t="shared" si="3"/>
        <v>110</v>
      </c>
      <c r="M18" s="8">
        <f t="shared" si="2"/>
        <v>0</v>
      </c>
    </row>
    <row r="19" spans="2:13" x14ac:dyDescent="0.3">
      <c r="B19" s="3"/>
      <c r="C19" s="3" t="s">
        <v>6</v>
      </c>
      <c r="D19" s="3" t="s">
        <v>25</v>
      </c>
      <c r="E19" s="4">
        <v>87</v>
      </c>
      <c r="F19" s="5">
        <v>43908</v>
      </c>
      <c r="G19" s="3">
        <v>100</v>
      </c>
      <c r="H19" s="6">
        <v>60</v>
      </c>
      <c r="I19" s="3">
        <v>58</v>
      </c>
      <c r="J19" s="3">
        <f t="shared" si="0"/>
        <v>42</v>
      </c>
      <c r="K19" s="7">
        <f t="shared" si="1"/>
        <v>-0.45</v>
      </c>
      <c r="L19" s="3">
        <f>G19-I19+1</f>
        <v>43</v>
      </c>
      <c r="M19" s="3">
        <f t="shared" si="2"/>
        <v>1</v>
      </c>
    </row>
    <row r="20" spans="2:13" x14ac:dyDescent="0.3">
      <c r="B20" s="3"/>
      <c r="C20" s="8" t="s">
        <v>7</v>
      </c>
      <c r="D20" s="8" t="s">
        <v>19</v>
      </c>
      <c r="E20" s="9">
        <v>58</v>
      </c>
      <c r="F20" s="10">
        <v>43909</v>
      </c>
      <c r="G20" s="8">
        <v>102</v>
      </c>
      <c r="H20" s="11">
        <v>68</v>
      </c>
      <c r="I20" s="8">
        <v>98</v>
      </c>
      <c r="J20" s="8">
        <f t="shared" si="0"/>
        <v>4</v>
      </c>
      <c r="K20" s="12">
        <f t="shared" si="1"/>
        <v>0.14705882352941177</v>
      </c>
      <c r="L20" s="8">
        <f t="shared" si="3"/>
        <v>4</v>
      </c>
      <c r="M20" s="8">
        <f t="shared" si="2"/>
        <v>0</v>
      </c>
    </row>
    <row r="21" spans="2:13" x14ac:dyDescent="0.3">
      <c r="B21" s="33" t="s">
        <v>107</v>
      </c>
      <c r="C21" s="34">
        <f>SUBTOTAL(103,Tabela1[Nome])</f>
        <v>8</v>
      </c>
      <c r="D21" s="34">
        <f>SUBTOTAL(103,Tabela1[[Fornecedor ]])</f>
        <v>8</v>
      </c>
      <c r="E21" s="35">
        <f>SUBTOTAL(109,Tabela1[Preço de Compra])</f>
        <v>864.35</v>
      </c>
      <c r="F21" s="34"/>
      <c r="G21" s="34">
        <f>SUBTOTAL(109,Tabela1[Quantidade Comprada])</f>
        <v>982</v>
      </c>
      <c r="H21" s="36">
        <f>SUBTOTAL(109,Tabela1[Preço de Venda])</f>
        <v>1165</v>
      </c>
      <c r="I21" s="34">
        <f>SUBTOTAL(109,Tabela1[Quantidade Vendida])</f>
        <v>718</v>
      </c>
      <c r="J21" s="34">
        <f>SUBTOTAL(109,Tabela1[Estoque])</f>
        <v>264</v>
      </c>
      <c r="K21" s="37">
        <f>SUBTOTAL(101,Tabela1[Margem de Lucro por Produto])</f>
        <v>0.14469187675070028</v>
      </c>
      <c r="L21" s="34">
        <f>SUBTOTAL(109,Tabela1[Estoque Real])</f>
        <v>275</v>
      </c>
      <c r="M21" s="34">
        <f>SUBTOTAL(109,Tabela1[Defasagem])</f>
        <v>2</v>
      </c>
    </row>
  </sheetData>
  <mergeCells count="1">
    <mergeCell ref="B4:F5"/>
  </mergeCells>
  <phoneticPr fontId="3" type="noConversion"/>
  <conditionalFormatting sqref="B13:B20">
    <cfRule type="expression" dxfId="18" priority="2">
      <formula>OR(AND(L13=0,L13&lt;&gt;""),M13&lt;&gt;0)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6229-2E7E-41EF-8CDB-8318DF4CE08E}">
  <dimension ref="A2:R18"/>
  <sheetViews>
    <sheetView workbookViewId="0"/>
  </sheetViews>
  <sheetFormatPr defaultRowHeight="14.4" x14ac:dyDescent="0.3"/>
  <cols>
    <col min="3" max="3" width="9.6640625" bestFit="1" customWidth="1"/>
    <col min="4" max="4" width="10.6640625" bestFit="1" customWidth="1"/>
    <col min="5" max="5" width="20.6640625" bestFit="1" customWidth="1"/>
    <col min="6" max="6" width="13.21875" bestFit="1" customWidth="1"/>
    <col min="7" max="7" width="7.109375" bestFit="1" customWidth="1"/>
    <col min="8" max="8" width="25.33203125" bestFit="1" customWidth="1"/>
    <col min="9" max="9" width="22.21875" bestFit="1" customWidth="1"/>
    <col min="10" max="10" width="14.6640625" bestFit="1" customWidth="1"/>
  </cols>
  <sheetData>
    <row r="2" spans="1:18" ht="4.2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4.4" customHeight="1" x14ac:dyDescent="0.3">
      <c r="A3" s="1"/>
      <c r="B3" s="26" t="s">
        <v>28</v>
      </c>
      <c r="C3" s="26"/>
      <c r="D3" s="26"/>
      <c r="E3" s="26"/>
      <c r="F3" s="2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/>
      <c r="B4" s="26"/>
      <c r="C4" s="26"/>
      <c r="D4" s="26"/>
      <c r="E4" s="26"/>
      <c r="F4" s="2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7.8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10" spans="1:18" x14ac:dyDescent="0.3">
      <c r="C10" t="s">
        <v>28</v>
      </c>
      <c r="D10" t="s">
        <v>30</v>
      </c>
      <c r="E10" t="s">
        <v>29</v>
      </c>
      <c r="F10" t="s">
        <v>31</v>
      </c>
      <c r="G10" t="s">
        <v>32</v>
      </c>
      <c r="H10" t="s">
        <v>105</v>
      </c>
      <c r="I10" t="s">
        <v>103</v>
      </c>
      <c r="J10" t="s">
        <v>104</v>
      </c>
    </row>
    <row r="11" spans="1:18" x14ac:dyDescent="0.3">
      <c r="C11" t="s">
        <v>33</v>
      </c>
      <c r="D11" t="s">
        <v>41</v>
      </c>
      <c r="E11" t="s">
        <v>42</v>
      </c>
      <c r="F11" t="s">
        <v>50</v>
      </c>
      <c r="G11" t="s">
        <v>58</v>
      </c>
      <c r="H11" s="38">
        <v>43689</v>
      </c>
      <c r="I11" s="38">
        <v>43976</v>
      </c>
      <c r="J11" t="str">
        <f ca="1">IF(TODAY()-I11&gt;I11-H11,"Sim","Não")</f>
        <v>Não</v>
      </c>
    </row>
    <row r="12" spans="1:18" x14ac:dyDescent="0.3">
      <c r="C12" t="s">
        <v>34</v>
      </c>
      <c r="D12" t="s">
        <v>41</v>
      </c>
      <c r="E12" t="s">
        <v>43</v>
      </c>
      <c r="F12" t="s">
        <v>51</v>
      </c>
      <c r="G12" t="s">
        <v>59</v>
      </c>
      <c r="H12" s="38">
        <v>43956</v>
      </c>
      <c r="I12" s="38">
        <v>43989</v>
      </c>
      <c r="J12" t="str">
        <f t="shared" ref="J12:J18" ca="1" si="0">IF(TODAY()-I12&gt;I12-H12,"Sim","Não")</f>
        <v>Sim</v>
      </c>
    </row>
    <row r="13" spans="1:18" x14ac:dyDescent="0.3">
      <c r="C13" t="s">
        <v>35</v>
      </c>
      <c r="D13" t="s">
        <v>41</v>
      </c>
      <c r="E13" t="s">
        <v>44</v>
      </c>
      <c r="F13" t="s">
        <v>52</v>
      </c>
      <c r="G13" t="s">
        <v>58</v>
      </c>
      <c r="H13" s="38">
        <v>44080</v>
      </c>
      <c r="I13" s="38">
        <v>44083</v>
      </c>
      <c r="J13" t="str">
        <f t="shared" ca="1" si="0"/>
        <v>Sim</v>
      </c>
    </row>
    <row r="14" spans="1:18" x14ac:dyDescent="0.3">
      <c r="C14" t="s">
        <v>36</v>
      </c>
      <c r="D14" t="s">
        <v>41</v>
      </c>
      <c r="E14" t="s">
        <v>45</v>
      </c>
      <c r="F14" t="s">
        <v>53</v>
      </c>
      <c r="G14" t="s">
        <v>59</v>
      </c>
      <c r="H14" s="38">
        <v>43539</v>
      </c>
      <c r="I14" s="38">
        <v>44073</v>
      </c>
      <c r="J14" t="str">
        <f t="shared" ca="1" si="0"/>
        <v>Não</v>
      </c>
    </row>
    <row r="15" spans="1:18" x14ac:dyDescent="0.3">
      <c r="C15" t="s">
        <v>37</v>
      </c>
      <c r="D15" t="s">
        <v>41</v>
      </c>
      <c r="E15" t="s">
        <v>46</v>
      </c>
      <c r="F15" t="s">
        <v>54</v>
      </c>
      <c r="G15" t="s">
        <v>59</v>
      </c>
      <c r="H15" s="38">
        <v>43969</v>
      </c>
      <c r="I15" s="38">
        <v>44016</v>
      </c>
      <c r="J15" t="str">
        <f t="shared" ca="1" si="0"/>
        <v>Sim</v>
      </c>
    </row>
    <row r="16" spans="1:18" x14ac:dyDescent="0.3">
      <c r="C16" t="s">
        <v>38</v>
      </c>
      <c r="D16" t="s">
        <v>41</v>
      </c>
      <c r="E16" t="s">
        <v>47</v>
      </c>
      <c r="F16" t="s">
        <v>55</v>
      </c>
      <c r="G16" t="s">
        <v>58</v>
      </c>
      <c r="H16" s="38">
        <v>44166</v>
      </c>
      <c r="I16" s="38">
        <v>44260</v>
      </c>
      <c r="J16" t="str">
        <f t="shared" ca="1" si="0"/>
        <v>Não</v>
      </c>
    </row>
    <row r="17" spans="3:10" x14ac:dyDescent="0.3">
      <c r="C17" t="s">
        <v>39</v>
      </c>
      <c r="D17" t="s">
        <v>41</v>
      </c>
      <c r="E17" t="s">
        <v>48</v>
      </c>
      <c r="F17" t="s">
        <v>56</v>
      </c>
      <c r="G17" t="s">
        <v>58</v>
      </c>
      <c r="H17" s="38">
        <v>44228</v>
      </c>
      <c r="I17" s="38"/>
      <c r="J17" t="str">
        <f t="shared" ca="1" si="0"/>
        <v>Sim</v>
      </c>
    </row>
    <row r="18" spans="3:10" x14ac:dyDescent="0.3">
      <c r="C18" t="s">
        <v>40</v>
      </c>
      <c r="D18" t="s">
        <v>41</v>
      </c>
      <c r="E18" t="s">
        <v>49</v>
      </c>
      <c r="F18" t="s">
        <v>57</v>
      </c>
      <c r="G18" t="s">
        <v>59</v>
      </c>
      <c r="H18" s="38">
        <v>44140</v>
      </c>
      <c r="I18" s="38">
        <v>44232</v>
      </c>
      <c r="J18" t="str">
        <f t="shared" ca="1" si="0"/>
        <v>Não</v>
      </c>
    </row>
  </sheetData>
  <mergeCells count="1">
    <mergeCell ref="B3:F4"/>
  </mergeCells>
  <phoneticPr fontId="3" type="noConversion"/>
  <hyperlinks>
    <hyperlink ref="E11" r:id="rId1" xr:uid="{D41B7962-98D7-4A07-A99F-F43BDCDF6B00}"/>
    <hyperlink ref="E13" r:id="rId2" xr:uid="{94E9B31E-6777-4B73-9B48-3DF784390787}"/>
    <hyperlink ref="E12" r:id="rId3" xr:uid="{F07E28AC-DA63-4A6F-95CF-1CD5EEE2D3B2}"/>
    <hyperlink ref="E14" r:id="rId4" xr:uid="{80A73B0B-005E-4CA3-9720-126F151AE185}"/>
    <hyperlink ref="E15" r:id="rId5" xr:uid="{45822624-E0EF-4C41-B6B8-B8CC5724816C}"/>
    <hyperlink ref="E16" r:id="rId6" xr:uid="{9BAC1AE1-87A1-42D3-87CE-B673A5B4916C}"/>
    <hyperlink ref="E17" r:id="rId7" xr:uid="{AF981783-09FA-4236-BA47-968CB3F770AE}"/>
    <hyperlink ref="E18" r:id="rId8" xr:uid="{66F570E8-1BD3-445A-B429-80766E2643CE}"/>
  </hyperlinks>
  <pageMargins left="0.511811024" right="0.511811024" top="0.78740157499999996" bottom="0.78740157499999996" header="0.31496062000000002" footer="0.31496062000000002"/>
  <drawing r:id="rId9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CAA3-AB94-4EA5-AD82-883605DFD516}">
  <dimension ref="A6:K23"/>
  <sheetViews>
    <sheetView workbookViewId="0">
      <selection activeCell="L15" sqref="L15"/>
    </sheetView>
  </sheetViews>
  <sheetFormatPr defaultRowHeight="14.4" x14ac:dyDescent="0.3"/>
  <cols>
    <col min="2" max="2" width="10" bestFit="1" customWidth="1"/>
    <col min="5" max="5" width="19" bestFit="1" customWidth="1"/>
    <col min="7" max="7" width="18.21875" bestFit="1" customWidth="1"/>
    <col min="8" max="8" width="14.6640625" bestFit="1" customWidth="1"/>
  </cols>
  <sheetData>
    <row r="6" spans="1:11" x14ac:dyDescent="0.3">
      <c r="B6" s="27" t="s">
        <v>60</v>
      </c>
      <c r="C6" s="27"/>
      <c r="E6" s="21" t="s">
        <v>61</v>
      </c>
      <c r="F6" s="18"/>
      <c r="G6" s="27" t="s">
        <v>62</v>
      </c>
      <c r="H6" s="27"/>
      <c r="J6" s="18"/>
      <c r="K6" s="18"/>
    </row>
    <row r="7" spans="1:11" x14ac:dyDescent="0.3">
      <c r="A7" t="s">
        <v>63</v>
      </c>
      <c r="B7" s="19" t="s">
        <v>0</v>
      </c>
      <c r="C7" s="19" t="s">
        <v>73</v>
      </c>
      <c r="E7" s="22" t="s">
        <v>19</v>
      </c>
      <c r="F7" s="18"/>
      <c r="G7" s="22" t="s">
        <v>84</v>
      </c>
      <c r="H7" s="19" t="s">
        <v>83</v>
      </c>
    </row>
    <row r="8" spans="1:11" x14ac:dyDescent="0.3">
      <c r="B8" s="19" t="s">
        <v>1</v>
      </c>
      <c r="C8" s="20">
        <v>1</v>
      </c>
      <c r="E8" s="22" t="s">
        <v>20</v>
      </c>
      <c r="F8" s="18"/>
      <c r="G8" s="22" t="s">
        <v>85</v>
      </c>
      <c r="H8" s="19"/>
    </row>
    <row r="9" spans="1:11" x14ac:dyDescent="0.3">
      <c r="B9" s="19" t="s">
        <v>2</v>
      </c>
      <c r="C9" s="20">
        <v>2</v>
      </c>
      <c r="E9" s="22" t="s">
        <v>21</v>
      </c>
      <c r="F9" s="18"/>
      <c r="G9" s="22" t="s">
        <v>86</v>
      </c>
      <c r="H9" s="19"/>
    </row>
    <row r="10" spans="1:11" x14ac:dyDescent="0.3">
      <c r="B10" s="19" t="s">
        <v>3</v>
      </c>
      <c r="C10" s="20">
        <v>3</v>
      </c>
      <c r="E10" s="22" t="s">
        <v>22</v>
      </c>
      <c r="F10" s="18"/>
      <c r="G10" s="22" t="s">
        <v>87</v>
      </c>
      <c r="H10" s="19"/>
    </row>
    <row r="11" spans="1:11" x14ac:dyDescent="0.3">
      <c r="B11" s="19" t="s">
        <v>4</v>
      </c>
      <c r="C11" s="20">
        <v>4</v>
      </c>
      <c r="E11" s="22" t="s">
        <v>23</v>
      </c>
      <c r="F11" s="18"/>
      <c r="G11" s="22" t="s">
        <v>88</v>
      </c>
      <c r="H11" s="19"/>
    </row>
    <row r="12" spans="1:11" x14ac:dyDescent="0.3">
      <c r="B12" s="19" t="s">
        <v>5</v>
      </c>
      <c r="C12" s="20">
        <v>5</v>
      </c>
      <c r="E12" s="22" t="s">
        <v>24</v>
      </c>
      <c r="F12" s="18"/>
      <c r="G12" s="22" t="s">
        <v>89</v>
      </c>
      <c r="H12" s="19"/>
    </row>
    <row r="13" spans="1:11" x14ac:dyDescent="0.3">
      <c r="B13" s="19" t="s">
        <v>6</v>
      </c>
      <c r="C13" s="20">
        <v>6</v>
      </c>
      <c r="E13" s="22" t="s">
        <v>25</v>
      </c>
      <c r="F13" s="18"/>
      <c r="G13" s="22" t="s">
        <v>90</v>
      </c>
      <c r="H13" s="19"/>
    </row>
    <row r="14" spans="1:11" x14ac:dyDescent="0.3">
      <c r="B14" s="19" t="s">
        <v>7</v>
      </c>
      <c r="C14" s="20">
        <v>7</v>
      </c>
      <c r="E14" s="22" t="s">
        <v>26</v>
      </c>
      <c r="F14" s="18"/>
      <c r="G14" s="22" t="s">
        <v>91</v>
      </c>
      <c r="H14" s="19"/>
    </row>
    <row r="15" spans="1:11" x14ac:dyDescent="0.3">
      <c r="B15" s="19" t="s">
        <v>64</v>
      </c>
      <c r="C15" s="20">
        <v>8</v>
      </c>
      <c r="E15" s="22" t="s">
        <v>74</v>
      </c>
      <c r="F15" s="18"/>
      <c r="G15" s="22" t="s">
        <v>92</v>
      </c>
      <c r="H15" s="19"/>
    </row>
    <row r="16" spans="1:11" x14ac:dyDescent="0.3">
      <c r="B16" s="19" t="s">
        <v>65</v>
      </c>
      <c r="C16" s="20">
        <v>9</v>
      </c>
      <c r="E16" s="22" t="s">
        <v>75</v>
      </c>
      <c r="F16" s="18"/>
      <c r="G16" s="22" t="s">
        <v>93</v>
      </c>
      <c r="H16" s="19"/>
    </row>
    <row r="17" spans="2:8" x14ac:dyDescent="0.3">
      <c r="B17" s="19" t="s">
        <v>66</v>
      </c>
      <c r="C17" s="20">
        <v>10</v>
      </c>
      <c r="E17" s="22" t="s">
        <v>76</v>
      </c>
      <c r="F17" s="18"/>
      <c r="G17" s="22" t="s">
        <v>94</v>
      </c>
      <c r="H17" s="19"/>
    </row>
    <row r="18" spans="2:8" x14ac:dyDescent="0.3">
      <c r="B18" s="19" t="s">
        <v>67</v>
      </c>
      <c r="C18" s="20">
        <v>11</v>
      </c>
      <c r="E18" s="22" t="s">
        <v>77</v>
      </c>
      <c r="F18" s="18"/>
      <c r="G18" s="22" t="s">
        <v>95</v>
      </c>
      <c r="H18" s="19"/>
    </row>
    <row r="19" spans="2:8" x14ac:dyDescent="0.3">
      <c r="B19" s="19" t="s">
        <v>68</v>
      </c>
      <c r="C19" s="20">
        <v>12</v>
      </c>
      <c r="E19" s="22" t="s">
        <v>78</v>
      </c>
      <c r="F19" s="18"/>
      <c r="G19" s="22" t="s">
        <v>96</v>
      </c>
      <c r="H19" s="19"/>
    </row>
    <row r="20" spans="2:8" x14ac:dyDescent="0.3">
      <c r="B20" s="19" t="s">
        <v>69</v>
      </c>
      <c r="C20" s="20">
        <v>13</v>
      </c>
      <c r="E20" s="22" t="s">
        <v>79</v>
      </c>
      <c r="F20" s="18"/>
      <c r="G20" s="22" t="s">
        <v>97</v>
      </c>
      <c r="H20" s="19"/>
    </row>
    <row r="21" spans="2:8" x14ac:dyDescent="0.3">
      <c r="B21" s="19" t="s">
        <v>70</v>
      </c>
      <c r="C21" s="20">
        <v>14</v>
      </c>
      <c r="E21" s="22" t="s">
        <v>80</v>
      </c>
      <c r="F21" s="18"/>
      <c r="G21" s="22" t="s">
        <v>98</v>
      </c>
      <c r="H21" s="19"/>
    </row>
    <row r="22" spans="2:8" x14ac:dyDescent="0.3">
      <c r="B22" s="19" t="s">
        <v>71</v>
      </c>
      <c r="C22" s="20">
        <v>15</v>
      </c>
      <c r="E22" s="22" t="s">
        <v>81</v>
      </c>
      <c r="F22" s="18"/>
      <c r="G22" s="22" t="s">
        <v>99</v>
      </c>
      <c r="H22" s="19"/>
    </row>
    <row r="23" spans="2:8" x14ac:dyDescent="0.3">
      <c r="B23" s="19" t="s">
        <v>72</v>
      </c>
      <c r="C23" s="20">
        <v>16</v>
      </c>
      <c r="E23" s="22" t="s">
        <v>82</v>
      </c>
      <c r="F23" s="18"/>
      <c r="G23" s="22" t="s">
        <v>100</v>
      </c>
      <c r="H23" s="19"/>
    </row>
  </sheetData>
  <mergeCells count="2">
    <mergeCell ref="G6:H6"/>
    <mergeCell ref="B6:C6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080D4-B8A0-4CBB-BC18-AE3B644DB5BE}">
  <dimension ref="A2:R20"/>
  <sheetViews>
    <sheetView workbookViewId="0">
      <selection activeCell="K8" sqref="K8"/>
    </sheetView>
  </sheetViews>
  <sheetFormatPr defaultRowHeight="14.4" x14ac:dyDescent="0.3"/>
  <cols>
    <col min="2" max="2" width="5.88671875" bestFit="1" customWidth="1"/>
    <col min="3" max="3" width="9" bestFit="1" customWidth="1"/>
    <col min="4" max="4" width="13.21875" bestFit="1" customWidth="1"/>
    <col min="5" max="5" width="17.77734375" bestFit="1" customWidth="1"/>
    <col min="6" max="6" width="16.88671875" bestFit="1" customWidth="1"/>
    <col min="7" max="7" width="22.5546875" bestFit="1" customWidth="1"/>
    <col min="8" max="8" width="16.5546875" bestFit="1" customWidth="1"/>
    <col min="9" max="9" width="20.77734375" bestFit="1" customWidth="1"/>
    <col min="10" max="10" width="10" bestFit="1" customWidth="1"/>
    <col min="11" max="11" width="29.109375" bestFit="1" customWidth="1"/>
    <col min="12" max="12" width="14" bestFit="1" customWidth="1"/>
    <col min="13" max="13" width="12.5546875" bestFit="1" customWidth="1"/>
    <col min="15" max="15" width="19" bestFit="1" customWidth="1"/>
  </cols>
  <sheetData>
    <row r="2" spans="1:18" ht="13.8" customHeight="1" x14ac:dyDescent="0.3"/>
    <row r="3" spans="1:18" ht="4.2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4.4" customHeight="1" x14ac:dyDescent="0.3">
      <c r="A4" s="1"/>
      <c r="B4" s="26" t="s">
        <v>27</v>
      </c>
      <c r="C4" s="26"/>
      <c r="D4" s="26"/>
      <c r="E4" s="26"/>
      <c r="F4" s="2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26"/>
      <c r="C5" s="26"/>
      <c r="D5" s="26"/>
      <c r="E5" s="26"/>
      <c r="F5" s="2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7.8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8" spans="1:18" x14ac:dyDescent="0.3">
      <c r="O8" t="s">
        <v>102</v>
      </c>
    </row>
    <row r="9" spans="1:18" x14ac:dyDescent="0.3">
      <c r="O9">
        <v>10</v>
      </c>
    </row>
    <row r="11" spans="1:18" ht="15" thickBot="1" x14ac:dyDescent="0.35"/>
    <row r="12" spans="1:18" x14ac:dyDescent="0.3">
      <c r="B12" s="23" t="s">
        <v>101</v>
      </c>
      <c r="C12" s="24" t="s">
        <v>8</v>
      </c>
      <c r="D12" s="24" t="s">
        <v>9</v>
      </c>
      <c r="E12" s="24" t="s">
        <v>10</v>
      </c>
      <c r="F12" s="24" t="s">
        <v>11</v>
      </c>
      <c r="G12" s="24" t="s">
        <v>12</v>
      </c>
      <c r="H12" s="24" t="s">
        <v>13</v>
      </c>
      <c r="I12" s="24" t="s">
        <v>14</v>
      </c>
      <c r="J12" s="24" t="s">
        <v>15</v>
      </c>
      <c r="K12" s="24" t="s">
        <v>16</v>
      </c>
      <c r="L12" s="24" t="s">
        <v>17</v>
      </c>
      <c r="M12" s="25" t="s">
        <v>18</v>
      </c>
    </row>
    <row r="13" spans="1:18" x14ac:dyDescent="0.3">
      <c r="B13" s="2"/>
      <c r="C13" s="3" t="s">
        <v>0</v>
      </c>
      <c r="D13" s="3" t="s">
        <v>21</v>
      </c>
      <c r="E13" s="4">
        <v>4.5</v>
      </c>
      <c r="F13" s="5">
        <v>43963</v>
      </c>
      <c r="G13" s="3">
        <v>200</v>
      </c>
      <c r="H13" s="6">
        <v>5</v>
      </c>
      <c r="I13" s="3">
        <v>180</v>
      </c>
      <c r="J13" s="3">
        <f t="shared" ref="J13:J20" si="0">G13-I13</f>
        <v>20</v>
      </c>
      <c r="K13" s="7">
        <f t="shared" ref="K13:K20" si="1">(H13-E13)/H13</f>
        <v>0.1</v>
      </c>
      <c r="L13" s="3">
        <f t="shared" ref="L13:L20" si="2">G13-I13</f>
        <v>20</v>
      </c>
      <c r="M13" s="28">
        <f t="shared" ref="M13:M20" si="3">IF(J13&lt;&gt;L13,1,0)</f>
        <v>0</v>
      </c>
    </row>
    <row r="14" spans="1:18" x14ac:dyDescent="0.3">
      <c r="B14" s="2"/>
      <c r="C14" s="8" t="s">
        <v>1</v>
      </c>
      <c r="D14" s="8" t="s">
        <v>20</v>
      </c>
      <c r="E14" s="9">
        <v>12.85</v>
      </c>
      <c r="F14" s="10">
        <v>43903</v>
      </c>
      <c r="G14" s="8">
        <v>120</v>
      </c>
      <c r="H14" s="11">
        <v>14</v>
      </c>
      <c r="I14" s="8">
        <v>120</v>
      </c>
      <c r="J14" s="8">
        <f t="shared" si="0"/>
        <v>0</v>
      </c>
      <c r="K14" s="12">
        <f t="shared" si="1"/>
        <v>8.214285714285717E-2</v>
      </c>
      <c r="L14" s="8">
        <f t="shared" si="2"/>
        <v>0</v>
      </c>
      <c r="M14" s="29">
        <f t="shared" si="3"/>
        <v>0</v>
      </c>
    </row>
    <row r="15" spans="1:18" x14ac:dyDescent="0.3">
      <c r="B15" s="2"/>
      <c r="C15" s="3" t="s">
        <v>2</v>
      </c>
      <c r="D15" s="3" t="s">
        <v>22</v>
      </c>
      <c r="E15" s="4">
        <v>225</v>
      </c>
      <c r="F15" s="5">
        <v>43835</v>
      </c>
      <c r="G15" s="3">
        <v>180</v>
      </c>
      <c r="H15" s="6">
        <v>270</v>
      </c>
      <c r="I15" s="3">
        <v>100</v>
      </c>
      <c r="J15" s="3">
        <f t="shared" si="0"/>
        <v>80</v>
      </c>
      <c r="K15" s="7">
        <f t="shared" si="1"/>
        <v>0.16666666666666666</v>
      </c>
      <c r="L15" s="3">
        <f t="shared" si="2"/>
        <v>80</v>
      </c>
      <c r="M15" s="28">
        <f t="shared" si="3"/>
        <v>0</v>
      </c>
    </row>
    <row r="16" spans="1:18" x14ac:dyDescent="0.3">
      <c r="B16" s="2"/>
      <c r="C16" s="8" t="s">
        <v>3</v>
      </c>
      <c r="D16" s="8" t="s">
        <v>26</v>
      </c>
      <c r="E16" s="9">
        <v>365</v>
      </c>
      <c r="F16" s="10">
        <v>43905</v>
      </c>
      <c r="G16" s="8">
        <v>10</v>
      </c>
      <c r="H16" s="11">
        <v>600</v>
      </c>
      <c r="I16" s="8">
        <v>10</v>
      </c>
      <c r="J16" s="8">
        <f t="shared" si="0"/>
        <v>0</v>
      </c>
      <c r="K16" s="12">
        <f t="shared" si="1"/>
        <v>0.39166666666666666</v>
      </c>
      <c r="L16" s="8">
        <f t="shared" si="2"/>
        <v>0</v>
      </c>
      <c r="M16" s="29">
        <f t="shared" si="3"/>
        <v>0</v>
      </c>
    </row>
    <row r="17" spans="2:13" x14ac:dyDescent="0.3">
      <c r="B17" s="2"/>
      <c r="C17" s="3" t="s">
        <v>4</v>
      </c>
      <c r="D17" s="3" t="s">
        <v>23</v>
      </c>
      <c r="E17" s="4">
        <v>98</v>
      </c>
      <c r="F17" s="5">
        <v>44090</v>
      </c>
      <c r="G17" s="3">
        <v>50</v>
      </c>
      <c r="H17" s="6">
        <v>98</v>
      </c>
      <c r="I17" s="3">
        <v>42</v>
      </c>
      <c r="J17" s="3">
        <f t="shared" si="0"/>
        <v>8</v>
      </c>
      <c r="K17" s="7">
        <f t="shared" si="1"/>
        <v>0</v>
      </c>
      <c r="L17" s="3">
        <f t="shared" si="2"/>
        <v>8</v>
      </c>
      <c r="M17" s="28">
        <f t="shared" si="3"/>
        <v>0</v>
      </c>
    </row>
    <row r="18" spans="2:13" x14ac:dyDescent="0.3">
      <c r="B18" s="2"/>
      <c r="C18" s="8" t="s">
        <v>5</v>
      </c>
      <c r="D18" s="8" t="s">
        <v>24</v>
      </c>
      <c r="E18" s="9">
        <v>14</v>
      </c>
      <c r="F18" s="10">
        <v>44187</v>
      </c>
      <c r="G18" s="8">
        <v>220</v>
      </c>
      <c r="H18" s="11">
        <v>50</v>
      </c>
      <c r="I18" s="8">
        <v>110</v>
      </c>
      <c r="J18" s="8">
        <f t="shared" si="0"/>
        <v>110</v>
      </c>
      <c r="K18" s="12">
        <f t="shared" si="1"/>
        <v>0.72</v>
      </c>
      <c r="L18" s="8">
        <f t="shared" si="2"/>
        <v>110</v>
      </c>
      <c r="M18" s="29">
        <f t="shared" si="3"/>
        <v>0</v>
      </c>
    </row>
    <row r="19" spans="2:13" x14ac:dyDescent="0.3">
      <c r="B19" s="2"/>
      <c r="C19" s="3" t="s">
        <v>6</v>
      </c>
      <c r="D19" s="3" t="s">
        <v>25</v>
      </c>
      <c r="E19" s="4">
        <v>87</v>
      </c>
      <c r="F19" s="5">
        <v>43908</v>
      </c>
      <c r="G19" s="3">
        <v>100</v>
      </c>
      <c r="H19" s="6">
        <v>60</v>
      </c>
      <c r="I19" s="3">
        <v>58</v>
      </c>
      <c r="J19" s="3">
        <f t="shared" si="0"/>
        <v>42</v>
      </c>
      <c r="K19" s="7">
        <f t="shared" si="1"/>
        <v>-0.45</v>
      </c>
      <c r="L19" s="3">
        <f t="shared" si="2"/>
        <v>42</v>
      </c>
      <c r="M19" s="28">
        <f t="shared" si="3"/>
        <v>0</v>
      </c>
    </row>
    <row r="20" spans="2:13" ht="15" thickBot="1" x14ac:dyDescent="0.35">
      <c r="B20" s="31"/>
      <c r="C20" s="13" t="s">
        <v>7</v>
      </c>
      <c r="D20" s="13" t="s">
        <v>19</v>
      </c>
      <c r="E20" s="14">
        <v>58</v>
      </c>
      <c r="F20" s="15">
        <v>43909</v>
      </c>
      <c r="G20" s="13">
        <v>102</v>
      </c>
      <c r="H20" s="16">
        <v>68</v>
      </c>
      <c r="I20" s="13">
        <v>98</v>
      </c>
      <c r="J20" s="13">
        <f t="shared" si="0"/>
        <v>4</v>
      </c>
      <c r="K20" s="17">
        <f t="shared" si="1"/>
        <v>0.14705882352941177</v>
      </c>
      <c r="L20" s="13">
        <f t="shared" si="2"/>
        <v>4</v>
      </c>
      <c r="M20" s="30">
        <f t="shared" si="3"/>
        <v>0</v>
      </c>
    </row>
  </sheetData>
  <autoFilter ref="B12:M12" xr:uid="{36C9F431-C990-4C84-BF69-C59693BE1D4E}">
    <sortState xmlns:xlrd2="http://schemas.microsoft.com/office/spreadsheetml/2017/richdata2" ref="B13:M20">
      <sortCondition ref="C12"/>
    </sortState>
  </autoFilter>
  <mergeCells count="1">
    <mergeCell ref="B4:F5"/>
  </mergeCells>
  <conditionalFormatting sqref="B13:B20">
    <cfRule type="expression" dxfId="17" priority="1">
      <formula>OR(AND(L13=0,L13&lt;&gt;""),M13&lt;&gt;0)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Geral</vt:lpstr>
      <vt:lpstr>Clientes</vt:lpstr>
      <vt:lpstr>Cálculos</vt:lpstr>
      <vt:lpstr>Geral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castro</dc:creator>
  <cp:lastModifiedBy>mateus castro</cp:lastModifiedBy>
  <dcterms:created xsi:type="dcterms:W3CDTF">2015-06-05T18:19:34Z</dcterms:created>
  <dcterms:modified xsi:type="dcterms:W3CDTF">2021-02-02T21:01:05Z</dcterms:modified>
</cp:coreProperties>
</file>