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rban Growth Model" sheetId="7" r:id="rId1"/>
  </sheets>
  <calcPr calcId="152511"/>
</workbook>
</file>

<file path=xl/calcChain.xml><?xml version="1.0" encoding="utf-8"?>
<calcChain xmlns="http://schemas.openxmlformats.org/spreadsheetml/2006/main">
  <c r="C15" i="7" l="1"/>
  <c r="D14" i="7" s="1"/>
  <c r="C14" i="7"/>
  <c r="C13" i="7"/>
  <c r="C12" i="7"/>
  <c r="D11" i="7" s="1"/>
  <c r="C11" i="7"/>
  <c r="C10" i="7"/>
  <c r="D10" i="7" s="1"/>
  <c r="C9" i="7"/>
  <c r="C8" i="7"/>
  <c r="D7" i="7" s="1"/>
  <c r="C7" i="7"/>
  <c r="C6" i="7"/>
  <c r="C5" i="7"/>
  <c r="C4" i="7"/>
  <c r="D3" i="7" s="1"/>
  <c r="C3" i="7"/>
  <c r="C2" i="7"/>
  <c r="D2" i="7" s="1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D6" i="7" l="1"/>
  <c r="D4" i="7"/>
  <c r="D8" i="7"/>
  <c r="D12" i="7"/>
  <c r="D5" i="7"/>
  <c r="D13" i="7"/>
  <c r="D9" i="7"/>
  <c r="L10" i="7"/>
  <c r="L2" i="7"/>
  <c r="M2" i="7" s="1"/>
  <c r="L3" i="7" l="1"/>
  <c r="M3" i="7" s="1"/>
  <c r="L4" i="7"/>
  <c r="M4" i="7" s="1"/>
  <c r="L5" i="7"/>
  <c r="M5" i="7" s="1"/>
  <c r="L6" i="7"/>
  <c r="M6" i="7" s="1"/>
  <c r="L7" i="7"/>
  <c r="M7" i="7" s="1"/>
  <c r="L8" i="7"/>
  <c r="M8" i="7" s="1"/>
  <c r="L9" i="7"/>
  <c r="M9" i="7" s="1"/>
  <c r="M10" i="7"/>
  <c r="L11" i="7"/>
  <c r="M11" i="7" s="1"/>
  <c r="L12" i="7"/>
  <c r="M12" i="7" s="1"/>
  <c r="L13" i="7"/>
  <c r="M13" i="7" s="1"/>
  <c r="L14" i="7"/>
  <c r="L15" i="7"/>
  <c r="M15" i="7" l="1"/>
  <c r="M14" i="7"/>
</calcChain>
</file>

<file path=xl/sharedStrings.xml><?xml version="1.0" encoding="utf-8"?>
<sst xmlns="http://schemas.openxmlformats.org/spreadsheetml/2006/main" count="18" uniqueCount="18">
  <si>
    <t>a=</t>
  </si>
  <si>
    <t>b1=</t>
  </si>
  <si>
    <t>b2=</t>
  </si>
  <si>
    <t>b3=</t>
  </si>
  <si>
    <t>b4=</t>
  </si>
  <si>
    <t>productivity ratio</t>
  </si>
  <si>
    <t>population (10000)</t>
  </si>
  <si>
    <t>wages in non-state, non-collective units (100 million yuan)</t>
  </si>
  <si>
    <t>value of gross agricultural output (100 million yuan)</t>
  </si>
  <si>
    <t>value of gross inductrial output (100 million yuan)</t>
  </si>
  <si>
    <t>agriculture population (100 million yuan)</t>
  </si>
  <si>
    <t>average total wage (yuan)</t>
  </si>
  <si>
    <t>Investment in capital construction (100 million yuan)</t>
  </si>
  <si>
    <t>*Only change BOLD numbers in BLUE cells</t>
  </si>
  <si>
    <t>Agricultural land (km2)</t>
  </si>
  <si>
    <t>Urban land (km2)</t>
  </si>
  <si>
    <t>Growth (Meansured in km2)</t>
  </si>
  <si>
    <t>Growth (Prediction in 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</si>
</sst>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indexed="64"/>
      </bottom>
      <diagonal/>
    </border>
  </borders>
  <cellStyleXfs count="7">
    <xf numFmtId="0" fontId="0" fillId="0" borderId="0"/>
    <xf numFmtId="0" fontId="3" fillId="2" borderId="1" applyNumberFormat="0" applyAlignment="0" applyProtection="0"/>
    <xf numFmtId="0" fontId="4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7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4" fillId="0" borderId="0" xfId="2" applyFill="1"/>
    <xf numFmtId="0" fontId="3" fillId="0" borderId="0" xfId="1" applyFill="1" applyBorder="1" applyAlignment="1">
      <alignment horizontal="right"/>
    </xf>
    <xf numFmtId="0" fontId="7" fillId="0" borderId="0" xfId="0" applyFont="1" applyFill="1"/>
    <xf numFmtId="0" fontId="10" fillId="6" borderId="1" xfId="1" applyFont="1" applyFill="1"/>
    <xf numFmtId="0" fontId="0" fillId="0" borderId="0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1" fillId="3" borderId="3" xfId="3" applyFont="1" applyBorder="1" applyAlignment="1">
      <alignment horizontal="center" vertical="center" wrapText="1"/>
    </xf>
    <xf numFmtId="0" fontId="1" fillId="4" borderId="3" xfId="4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5" borderId="4" xfId="5" applyFont="1" applyBorder="1" applyAlignment="1">
      <alignment horizontal="center" vertical="center" wrapText="1"/>
    </xf>
    <xf numFmtId="0" fontId="4" fillId="0" borderId="5" xfId="2" applyFill="1" applyBorder="1" applyAlignment="1">
      <alignment wrapText="1"/>
    </xf>
    <xf numFmtId="0" fontId="4" fillId="0" borderId="5" xfId="2" applyFill="1" applyBorder="1"/>
    <xf numFmtId="0" fontId="4" fillId="0" borderId="7" xfId="2" applyFill="1" applyBorder="1"/>
    <xf numFmtId="0" fontId="0" fillId="0" borderId="9" xfId="0" applyFill="1" applyBorder="1" applyAlignment="1">
      <alignment wrapText="1"/>
    </xf>
    <xf numFmtId="0" fontId="12" fillId="7" borderId="3" xfId="6" applyFont="1" applyBorder="1" applyAlignment="1">
      <alignment horizontal="center" vertical="center" wrapText="1"/>
    </xf>
    <xf numFmtId="4" fontId="5" fillId="3" borderId="1" xfId="3" applyNumberFormat="1" applyFont="1" applyBorder="1"/>
    <xf numFmtId="4" fontId="5" fillId="4" borderId="1" xfId="4" applyNumberFormat="1" applyFont="1" applyBorder="1"/>
    <xf numFmtId="4" fontId="6" fillId="7" borderId="1" xfId="6" applyNumberFormat="1" applyBorder="1"/>
    <xf numFmtId="4" fontId="5" fillId="3" borderId="8" xfId="3" applyNumberFormat="1" applyFont="1" applyBorder="1"/>
    <xf numFmtId="4" fontId="5" fillId="4" borderId="8" xfId="4" applyNumberFormat="1" applyFont="1" applyBorder="1"/>
    <xf numFmtId="4" fontId="0" fillId="0" borderId="0" xfId="0" applyNumberFormat="1" applyFill="1"/>
    <xf numFmtId="2" fontId="6" fillId="5" borderId="6" xfId="5" applyNumberFormat="1" applyBorder="1"/>
    <xf numFmtId="2" fontId="6" fillId="5" borderId="10" xfId="5" applyNumberFormat="1" applyBorder="1"/>
  </cellXfs>
  <cellStyles count="7">
    <cellStyle name="20% - Accent5" xfId="3" builtinId="46"/>
    <cellStyle name="40% - Accent5" xfId="4" builtinId="47"/>
    <cellStyle name="60% - Accent1" xfId="6" builtinId="32"/>
    <cellStyle name="Accent6" xfId="5" builtinId="49"/>
    <cellStyle name="Explanatory Text" xfId="2" builtinId="53"/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'Urban Growth Model'!$D$1</c:f>
              <c:strCache>
                <c:ptCount val="1"/>
                <c:pt idx="0">
                  <c:v>Growth (Meansured in km2)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'Urban Growth Model'!$A$2:$A$15</c:f>
              <c:numCache>
                <c:formatCode>General</c:formatCode>
                <c:ptCount val="1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</c:numCache>
            </c:numRef>
          </c:xVal>
          <c:yVal>
            <c:numRef>
              <c:f>'Urban Growth Model'!$D$2:$D$14</c:f>
              <c:numCache>
                <c:formatCode>#,##0.00</c:formatCode>
                <c:ptCount val="13"/>
                <c:pt idx="0">
                  <c:v>8.1000000000000227</c:v>
                </c:pt>
                <c:pt idx="1">
                  <c:v>67.5</c:v>
                </c:pt>
                <c:pt idx="2">
                  <c:v>55.119599999999991</c:v>
                </c:pt>
                <c:pt idx="3">
                  <c:v>61.880400000000009</c:v>
                </c:pt>
                <c:pt idx="4">
                  <c:v>49.5</c:v>
                </c:pt>
                <c:pt idx="5">
                  <c:v>56.54970000000003</c:v>
                </c:pt>
                <c:pt idx="6">
                  <c:v>85.708799999999997</c:v>
                </c:pt>
                <c:pt idx="7">
                  <c:v>59.081399999999917</c:v>
                </c:pt>
                <c:pt idx="8">
                  <c:v>106.8732</c:v>
                </c:pt>
                <c:pt idx="9">
                  <c:v>114.78690000000006</c:v>
                </c:pt>
                <c:pt idx="10">
                  <c:v>180</c:v>
                </c:pt>
                <c:pt idx="11">
                  <c:v>180</c:v>
                </c:pt>
                <c:pt idx="12">
                  <c:v>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'Urban Growth Model'!$M$1</c:f>
              <c:strCache>
                <c:ptCount val="1"/>
                <c:pt idx="0">
                  <c:v>Growth (Prediction in km2)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'Urban Growth Model'!$A$2:$A$15</c:f>
              <c:numCache>
                <c:formatCode>General</c:formatCode>
                <c:ptCount val="1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</c:numCache>
            </c:numRef>
          </c:xVal>
          <c:yVal>
            <c:numRef>
              <c:f>'Urban Growth Model'!$M$2:$M$14</c:f>
              <c:numCache>
                <c:formatCode>0.00</c:formatCode>
                <c:ptCount val="13"/>
                <c:pt idx="0">
                  <c:v>18.860274338958185</c:v>
                </c:pt>
                <c:pt idx="1">
                  <c:v>24.353097570460854</c:v>
                </c:pt>
                <c:pt idx="2">
                  <c:v>30.980662528042409</c:v>
                </c:pt>
                <c:pt idx="3">
                  <c:v>36.981082895705576</c:v>
                </c:pt>
                <c:pt idx="4">
                  <c:v>43.041849308269647</c:v>
                </c:pt>
                <c:pt idx="5">
                  <c:v>50.734290567178135</c:v>
                </c:pt>
                <c:pt idx="6">
                  <c:v>69.876537339447609</c:v>
                </c:pt>
                <c:pt idx="7">
                  <c:v>99.612355341127312</c:v>
                </c:pt>
                <c:pt idx="8">
                  <c:v>111.61707848810073</c:v>
                </c:pt>
                <c:pt idx="9">
                  <c:v>133.49839684645039</c:v>
                </c:pt>
                <c:pt idx="10">
                  <c:v>149.42399779346226</c:v>
                </c:pt>
                <c:pt idx="11">
                  <c:v>172.05573753403974</c:v>
                </c:pt>
                <c:pt idx="12">
                  <c:v>195.90577845309144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46192"/>
        <c:axId val="278947312"/>
      </c:scatterChart>
      <c:valAx>
        <c:axId val="2789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7312"/>
        <c:crosses val="autoZero"/>
        <c:crossBetween val="midCat"/>
      </c:valAx>
      <c:valAx>
        <c:axId val="2789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15</xdr:row>
      <xdr:rowOff>9525</xdr:rowOff>
    </xdr:from>
    <xdr:to>
      <xdr:col>10</xdr:col>
      <xdr:colOff>238125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1"/>
  <sheetViews>
    <sheetView tabSelected="1" workbookViewId="0">
      <selection activeCell="D1" sqref="D1"/>
    </sheetView>
  </sheetViews>
  <sheetFormatPr defaultRowHeight="15" x14ac:dyDescent="0.25"/>
  <cols>
    <col min="1" max="1" width="5.42578125" style="2" customWidth="1"/>
    <col min="2" max="2" width="11.85546875" style="2" customWidth="1"/>
    <col min="3" max="3" width="11.28515625" style="2" customWidth="1"/>
    <col min="4" max="4" width="10.42578125" style="2" customWidth="1"/>
    <col min="5" max="5" width="10.85546875" style="2" customWidth="1"/>
    <col min="6" max="11" width="11.42578125" style="2" customWidth="1"/>
    <col min="12" max="12" width="11.42578125" customWidth="1"/>
    <col min="13" max="13" width="9.140625" customWidth="1"/>
  </cols>
  <sheetData>
    <row r="1" spans="1:13" s="1" customFormat="1" ht="34.5" customHeight="1" thickBot="1" x14ac:dyDescent="0.3">
      <c r="A1" s="8"/>
      <c r="B1" s="9" t="s">
        <v>14</v>
      </c>
      <c r="C1" s="10" t="s">
        <v>15</v>
      </c>
      <c r="D1" s="18" t="s">
        <v>16</v>
      </c>
      <c r="E1" s="11" t="s">
        <v>12</v>
      </c>
      <c r="F1" s="11" t="s">
        <v>6</v>
      </c>
      <c r="G1" s="11" t="s">
        <v>7</v>
      </c>
      <c r="H1" s="11" t="s">
        <v>8</v>
      </c>
      <c r="I1" s="11" t="s">
        <v>9</v>
      </c>
      <c r="J1" s="11" t="s">
        <v>10</v>
      </c>
      <c r="K1" s="11" t="s">
        <v>11</v>
      </c>
      <c r="L1" s="12" t="s">
        <v>5</v>
      </c>
      <c r="M1" s="13" t="s">
        <v>17</v>
      </c>
    </row>
    <row r="2" spans="1:13" s="1" customFormat="1" x14ac:dyDescent="0.25">
      <c r="A2" s="14">
        <v>1987</v>
      </c>
      <c r="B2" s="19">
        <f>650000*(0.03)^2</f>
        <v>585</v>
      </c>
      <c r="C2" s="20">
        <f>511000*(0.03)^2</f>
        <v>459.9</v>
      </c>
      <c r="D2" s="21">
        <f>(C3-C2)</f>
        <v>8.1000000000000227</v>
      </c>
      <c r="E2" s="7">
        <v>251.01</v>
      </c>
      <c r="F2" s="7">
        <v>5832.15</v>
      </c>
      <c r="G2" s="7">
        <v>4.12</v>
      </c>
      <c r="H2" s="7">
        <v>348.61</v>
      </c>
      <c r="I2" s="7">
        <v>878.29</v>
      </c>
      <c r="J2" s="7">
        <v>4522.24</v>
      </c>
      <c r="K2" s="7">
        <v>1743</v>
      </c>
      <c r="L2" s="7">
        <f>(H2/B2)/(I2/C2)</f>
        <v>0.31203940874619129</v>
      </c>
      <c r="M2" s="25">
        <f>$B$17+$B$18*(E2/F2)+$B$19*G2+$B$20*K2+$B$21*(L2)</f>
        <v>18.860274338958185</v>
      </c>
    </row>
    <row r="3" spans="1:13" x14ac:dyDescent="0.25">
      <c r="A3" s="15">
        <v>1988</v>
      </c>
      <c r="B3" s="19">
        <f>612000*(0.03)^2</f>
        <v>550.79999999999995</v>
      </c>
      <c r="C3" s="20">
        <f>520000*(0.03)^2</f>
        <v>468</v>
      </c>
      <c r="D3" s="21">
        <f>(C4-C3)</f>
        <v>67.5</v>
      </c>
      <c r="E3" s="7">
        <v>353.59</v>
      </c>
      <c r="F3" s="7">
        <v>5928.31</v>
      </c>
      <c r="G3" s="7">
        <v>7.93</v>
      </c>
      <c r="H3" s="7">
        <v>473.78</v>
      </c>
      <c r="I3" s="7">
        <v>1318.9</v>
      </c>
      <c r="J3" s="7">
        <v>4561.7700000000004</v>
      </c>
      <c r="K3" s="7">
        <v>2250</v>
      </c>
      <c r="L3" s="7">
        <f t="shared" ref="L3:L15" si="0">(H3/B3)/(I3/C3)</f>
        <v>0.30522266277552546</v>
      </c>
      <c r="M3" s="25">
        <f t="shared" ref="M3:M13" si="1">$B$17+$B$18*(E3/F3)+$B$19*G3+$B$20*K3+$B$21*(L3)</f>
        <v>24.353097570460854</v>
      </c>
    </row>
    <row r="4" spans="1:13" x14ac:dyDescent="0.25">
      <c r="A4" s="15">
        <v>1989</v>
      </c>
      <c r="B4" s="19">
        <f>599000*(0.03)^2</f>
        <v>539.1</v>
      </c>
      <c r="C4" s="20">
        <f>595000*(0.03)^2</f>
        <v>535.5</v>
      </c>
      <c r="D4" s="21">
        <f>(C5-C4)</f>
        <v>55.119599999999991</v>
      </c>
      <c r="E4" s="7">
        <v>347.34</v>
      </c>
      <c r="F4" s="7">
        <v>6024.98</v>
      </c>
      <c r="G4" s="7">
        <v>13.27</v>
      </c>
      <c r="H4" s="7">
        <v>548.6</v>
      </c>
      <c r="I4" s="7">
        <v>1647.24</v>
      </c>
      <c r="J4" s="7">
        <v>4602.2299999999996</v>
      </c>
      <c r="K4" s="7">
        <v>2678</v>
      </c>
      <c r="L4" s="7">
        <f t="shared" si="0"/>
        <v>0.33081795059304742</v>
      </c>
      <c r="M4" s="25">
        <f t="shared" si="1"/>
        <v>30.980662528042409</v>
      </c>
    </row>
    <row r="5" spans="1:13" x14ac:dyDescent="0.25">
      <c r="A5" s="15">
        <v>1990</v>
      </c>
      <c r="B5" s="19">
        <f>544467*(0.03)^2</f>
        <v>490.02029999999996</v>
      </c>
      <c r="C5" s="20">
        <f>656244*(0.03)^2</f>
        <v>590.61959999999999</v>
      </c>
      <c r="D5" s="21">
        <f>(C6-C5)</f>
        <v>61.880400000000009</v>
      </c>
      <c r="E5" s="7">
        <v>381.47</v>
      </c>
      <c r="F5" s="7">
        <v>6246.32</v>
      </c>
      <c r="G5" s="7">
        <v>18.27</v>
      </c>
      <c r="H5" s="7">
        <v>600.71</v>
      </c>
      <c r="I5" s="7">
        <v>1902.25</v>
      </c>
      <c r="J5" s="7">
        <v>4769.01</v>
      </c>
      <c r="K5" s="7">
        <v>2929</v>
      </c>
      <c r="L5" s="7">
        <f t="shared" si="0"/>
        <v>0.38061951559671509</v>
      </c>
      <c r="M5" s="25">
        <f t="shared" si="1"/>
        <v>36.981082895705576</v>
      </c>
    </row>
    <row r="6" spans="1:13" x14ac:dyDescent="0.25">
      <c r="A6" s="15">
        <v>1991</v>
      </c>
      <c r="B6" s="19">
        <f>500000*(0.03)^2</f>
        <v>450</v>
      </c>
      <c r="C6" s="20">
        <f>725000*(0.03)^2</f>
        <v>652.5</v>
      </c>
      <c r="D6" s="21">
        <f t="shared" ref="D6:D14" si="2">(C7-C6)</f>
        <v>49.5</v>
      </c>
      <c r="E6" s="7">
        <v>478.2</v>
      </c>
      <c r="F6" s="7">
        <v>6348.95</v>
      </c>
      <c r="G6" s="7">
        <v>28.23</v>
      </c>
      <c r="H6" s="7">
        <v>654.82000000000005</v>
      </c>
      <c r="I6" s="7">
        <v>2524.12</v>
      </c>
      <c r="J6" s="7">
        <v>521000</v>
      </c>
      <c r="K6" s="7">
        <v>3358</v>
      </c>
      <c r="L6" s="7">
        <f t="shared" si="0"/>
        <v>0.37616634708334001</v>
      </c>
      <c r="M6" s="25">
        <f t="shared" si="1"/>
        <v>43.041849308269647</v>
      </c>
    </row>
    <row r="7" spans="1:13" x14ac:dyDescent="0.25">
      <c r="A7" s="15">
        <v>1992</v>
      </c>
      <c r="B7" s="19">
        <f>475000*(0.03)^2</f>
        <v>427.5</v>
      </c>
      <c r="C7" s="20">
        <f>780000*(0.03)^2</f>
        <v>702</v>
      </c>
      <c r="D7" s="21">
        <f t="shared" si="2"/>
        <v>56.54970000000003</v>
      </c>
      <c r="E7" s="7">
        <v>921.75</v>
      </c>
      <c r="F7" s="7">
        <v>6463.17</v>
      </c>
      <c r="G7" s="7">
        <v>40.28</v>
      </c>
      <c r="H7" s="7">
        <v>737.11</v>
      </c>
      <c r="I7" s="7">
        <v>3479.39</v>
      </c>
      <c r="J7" s="7">
        <v>4822.37</v>
      </c>
      <c r="K7" s="7">
        <v>4027</v>
      </c>
      <c r="L7" s="7">
        <f t="shared" si="0"/>
        <v>0.3478805797931005</v>
      </c>
      <c r="M7" s="25">
        <f t="shared" si="1"/>
        <v>50.734290567178135</v>
      </c>
    </row>
    <row r="8" spans="1:13" x14ac:dyDescent="0.25">
      <c r="A8" s="15">
        <v>1993</v>
      </c>
      <c r="B8" s="19">
        <f>414413*(0.03)^2</f>
        <v>372.9717</v>
      </c>
      <c r="C8" s="20">
        <f>842833*(0.03)^2</f>
        <v>758.54970000000003</v>
      </c>
      <c r="D8" s="21">
        <f t="shared" si="2"/>
        <v>85.708799999999997</v>
      </c>
      <c r="E8" s="7">
        <v>1629.87</v>
      </c>
      <c r="F8" s="7">
        <v>6581.6</v>
      </c>
      <c r="G8" s="7">
        <v>70.63</v>
      </c>
      <c r="H8" s="7">
        <v>899.03</v>
      </c>
      <c r="I8" s="7">
        <v>5237.37</v>
      </c>
      <c r="J8" s="7">
        <v>4773.51</v>
      </c>
      <c r="K8" s="7">
        <v>5327</v>
      </c>
      <c r="L8" s="7">
        <f t="shared" si="0"/>
        <v>0.34911546600616383</v>
      </c>
      <c r="M8" s="25">
        <f t="shared" si="1"/>
        <v>69.876537339447609</v>
      </c>
    </row>
    <row r="9" spans="1:13" x14ac:dyDescent="0.25">
      <c r="A9" s="15">
        <v>1994</v>
      </c>
      <c r="B9" s="19">
        <f>328065*(0.03)^2</f>
        <v>295.25849999999997</v>
      </c>
      <c r="C9" s="20">
        <f>938065*(0.03)^2</f>
        <v>844.25850000000003</v>
      </c>
      <c r="D9" s="21">
        <f t="shared" si="2"/>
        <v>59.081399999999917</v>
      </c>
      <c r="E9" s="7">
        <v>2141.15</v>
      </c>
      <c r="F9" s="7">
        <v>6691.46</v>
      </c>
      <c r="G9" s="7">
        <v>103.9</v>
      </c>
      <c r="H9" s="7">
        <v>1151.3800000000001</v>
      </c>
      <c r="I9" s="7">
        <v>7273.95</v>
      </c>
      <c r="J9" s="7">
        <v>4726.74</v>
      </c>
      <c r="K9" s="7">
        <v>7117</v>
      </c>
      <c r="L9" s="7">
        <f t="shared" si="0"/>
        <v>0.45260714185227063</v>
      </c>
      <c r="M9" s="25">
        <f t="shared" si="1"/>
        <v>99.612355341127312</v>
      </c>
    </row>
    <row r="10" spans="1:13" x14ac:dyDescent="0.25">
      <c r="A10" s="15">
        <v>1995</v>
      </c>
      <c r="B10" s="19">
        <f>537246*(0.03)^2</f>
        <v>483.52139999999997</v>
      </c>
      <c r="C10" s="20">
        <f>1003711*(0.03)^2</f>
        <v>903.33989999999994</v>
      </c>
      <c r="D10" s="21">
        <f t="shared" si="2"/>
        <v>106.8732</v>
      </c>
      <c r="E10" s="7">
        <v>2327.2199999999998</v>
      </c>
      <c r="F10" s="7">
        <v>6788.74</v>
      </c>
      <c r="G10" s="7">
        <v>150.96</v>
      </c>
      <c r="H10" s="7">
        <v>1445.48</v>
      </c>
      <c r="I10" s="7">
        <v>9720.5400000000009</v>
      </c>
      <c r="J10" s="7">
        <v>4753.37</v>
      </c>
      <c r="K10" s="7">
        <v>8250</v>
      </c>
      <c r="L10" s="7">
        <f>(H10/B10)/(I10/C10)</f>
        <v>0.27781595799900699</v>
      </c>
      <c r="M10" s="25">
        <f t="shared" si="1"/>
        <v>111.61707848810073</v>
      </c>
    </row>
    <row r="11" spans="1:13" x14ac:dyDescent="0.25">
      <c r="A11" s="15">
        <v>1996</v>
      </c>
      <c r="B11" s="19">
        <f>330955*(0.03)^2</f>
        <v>297.85949999999997</v>
      </c>
      <c r="C11" s="20">
        <f>1122459*(0.03)^2</f>
        <v>1010.2130999999999</v>
      </c>
      <c r="D11" s="21">
        <f t="shared" si="2"/>
        <v>114.78690000000006</v>
      </c>
      <c r="E11" s="7">
        <v>2327.64</v>
      </c>
      <c r="F11" s="7">
        <v>6896.77</v>
      </c>
      <c r="G11" s="7">
        <v>158.93</v>
      </c>
      <c r="H11" s="7">
        <v>1577.89</v>
      </c>
      <c r="I11" s="7">
        <v>10530.93</v>
      </c>
      <c r="J11" s="7">
        <v>4788.97</v>
      </c>
      <c r="K11" s="7">
        <v>9127</v>
      </c>
      <c r="L11" s="7">
        <f t="shared" si="0"/>
        <v>0.50817294269257562</v>
      </c>
      <c r="M11" s="25">
        <f t="shared" si="1"/>
        <v>133.49839684645039</v>
      </c>
    </row>
    <row r="12" spans="1:13" x14ac:dyDescent="0.25">
      <c r="A12" s="15">
        <v>1997</v>
      </c>
      <c r="B12" s="19">
        <f>300955*(0.03)^2</f>
        <v>270.85949999999997</v>
      </c>
      <c r="C12" s="20">
        <f>1250000*(0.03)^2</f>
        <v>1125</v>
      </c>
      <c r="D12" s="21">
        <f t="shared" si="2"/>
        <v>180</v>
      </c>
      <c r="E12" s="7">
        <v>2298.14</v>
      </c>
      <c r="F12" s="7">
        <v>7013.73</v>
      </c>
      <c r="G12" s="7">
        <v>198.04</v>
      </c>
      <c r="H12" s="7">
        <v>1656.46</v>
      </c>
      <c r="I12" s="7">
        <v>12372.69</v>
      </c>
      <c r="J12" s="7">
        <v>4840.2299999999996</v>
      </c>
      <c r="K12" s="7">
        <v>9698</v>
      </c>
      <c r="L12" s="7">
        <f t="shared" si="0"/>
        <v>0.55606462981591809</v>
      </c>
      <c r="M12" s="25">
        <f t="shared" si="1"/>
        <v>149.42399779346226</v>
      </c>
    </row>
    <row r="13" spans="1:13" x14ac:dyDescent="0.25">
      <c r="A13" s="15">
        <v>1998</v>
      </c>
      <c r="B13" s="19">
        <f>280955*(0.03)^2</f>
        <v>252.8595</v>
      </c>
      <c r="C13" s="20">
        <f>1450000*(0.03)^2</f>
        <v>1305</v>
      </c>
      <c r="D13" s="21">
        <f t="shared" si="2"/>
        <v>180</v>
      </c>
      <c r="E13" s="7">
        <v>2668.13</v>
      </c>
      <c r="F13" s="7">
        <v>7115.65</v>
      </c>
      <c r="G13" s="7">
        <v>263.98</v>
      </c>
      <c r="H13" s="7">
        <v>1705.44</v>
      </c>
      <c r="I13" s="7">
        <v>13799.16</v>
      </c>
      <c r="J13" s="7">
        <v>4896.58</v>
      </c>
      <c r="K13" s="7">
        <v>10233</v>
      </c>
      <c r="L13" s="7">
        <f t="shared" si="0"/>
        <v>0.6378448177863999</v>
      </c>
      <c r="M13" s="25">
        <f t="shared" si="1"/>
        <v>172.05573753403974</v>
      </c>
    </row>
    <row r="14" spans="1:13" x14ac:dyDescent="0.25">
      <c r="A14" s="15">
        <v>1999</v>
      </c>
      <c r="B14" s="19">
        <f>250955*(0.03)^2</f>
        <v>225.8595</v>
      </c>
      <c r="C14" s="20">
        <f>1650000*(0.03)^2</f>
        <v>1485</v>
      </c>
      <c r="D14" s="21">
        <f t="shared" si="2"/>
        <v>198</v>
      </c>
      <c r="E14" s="7">
        <v>3027.56</v>
      </c>
      <c r="F14" s="7">
        <v>7298.88</v>
      </c>
      <c r="G14" s="7">
        <v>301.44</v>
      </c>
      <c r="H14" s="7">
        <v>1745.02</v>
      </c>
      <c r="I14" s="7">
        <v>15303.33</v>
      </c>
      <c r="J14" s="7">
        <v>5022.46</v>
      </c>
      <c r="K14" s="7">
        <v>11309</v>
      </c>
      <c r="L14" s="7">
        <f t="shared" si="0"/>
        <v>0.74972597328823065</v>
      </c>
      <c r="M14" s="25">
        <f>$B$17+$B$18*(E14/F14)+$B$19*G14+$B$20*K14+$B$21*(L14)</f>
        <v>195.90577845309144</v>
      </c>
    </row>
    <row r="15" spans="1:13" x14ac:dyDescent="0.25">
      <c r="A15" s="16">
        <v>2000</v>
      </c>
      <c r="B15" s="22">
        <f>230955*(0.03)^2</f>
        <v>207.8595</v>
      </c>
      <c r="C15" s="23">
        <f>1870000*(0.03)^2</f>
        <v>1683</v>
      </c>
      <c r="D15" s="24"/>
      <c r="E15" s="17">
        <v>3233.7</v>
      </c>
      <c r="F15" s="17">
        <v>7498.54</v>
      </c>
      <c r="G15" s="17">
        <v>341.98</v>
      </c>
      <c r="H15" s="17">
        <v>1701.18</v>
      </c>
      <c r="I15" s="17">
        <v>16904.47</v>
      </c>
      <c r="J15" s="17">
        <v>5160.25</v>
      </c>
      <c r="K15" s="17">
        <v>13823</v>
      </c>
      <c r="L15" s="17">
        <f t="shared" si="0"/>
        <v>0.8148223763870942</v>
      </c>
      <c r="M15" s="26">
        <f>$B$17+$B$18*(E15/F15)+$B$19*G15+$B$20*K15+$B$21*(L15)</f>
        <v>232.41024321423691</v>
      </c>
    </row>
    <row r="16" spans="1:13" x14ac:dyDescent="0.25">
      <c r="A16" s="3" t="s">
        <v>13</v>
      </c>
      <c r="D16" s="5"/>
    </row>
    <row r="17" spans="1:2" x14ac:dyDescent="0.25">
      <c r="A17" s="4" t="s">
        <v>0</v>
      </c>
      <c r="B17" s="6">
        <v>-15</v>
      </c>
    </row>
    <row r="18" spans="1:2" x14ac:dyDescent="0.25">
      <c r="A18" s="4" t="s">
        <v>1</v>
      </c>
      <c r="B18" s="6">
        <v>0.1</v>
      </c>
    </row>
    <row r="19" spans="1:2" x14ac:dyDescent="0.25">
      <c r="A19" s="4" t="s">
        <v>2</v>
      </c>
      <c r="B19" s="6">
        <v>0.2</v>
      </c>
    </row>
    <row r="20" spans="1:2" x14ac:dyDescent="0.25">
      <c r="A20" s="4" t="s">
        <v>3</v>
      </c>
      <c r="B20" s="6">
        <v>0.01</v>
      </c>
    </row>
    <row r="21" spans="1:2" x14ac:dyDescent="0.25">
      <c r="A21" s="4" t="s">
        <v>4</v>
      </c>
      <c r="B21" s="6">
        <v>50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Urban Growth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2014-08-02T17:49:37Z</dcterms:modified>
</cp:coreProperties>
</file>