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2di\Desktop\Class Modules Folder\Excel\"/>
    </mc:Choice>
  </mc:AlternateContent>
  <xr:revisionPtr revIDLastSave="0" documentId="13_ncr:1_{7D9A27EA-2198-4738-A483-C8B8F56FCB4E}" xr6:coauthVersionLast="45" xr6:coauthVersionMax="45" xr10:uidLastSave="{00000000-0000-0000-0000-000000000000}"/>
  <bookViews>
    <workbookView xWindow="-103" yWindow="-103" windowWidth="33120" windowHeight="18120" activeTab="1" xr2:uid="{00000000-000D-0000-FFFF-FFFF00000000}"/>
  </bookViews>
  <sheets>
    <sheet name="Kickstarter Data" sheetId="1" r:id="rId1"/>
    <sheet name="Edinburgh Research" sheetId="8" r:id="rId2"/>
    <sheet name="Theater Outcomes by Launch Date" sheetId="6" r:id="rId3"/>
    <sheet name="Outcomes Based on Goals." sheetId="7" r:id="rId4"/>
  </sheets>
  <definedNames>
    <definedName name="_xlnm._FilterDatabase" localSheetId="0" hidden="1">'Kickstarter Data'!$O$1:$O$4115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4" i="7"/>
  <c r="F3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5" i="7"/>
  <c r="D6" i="7"/>
  <c r="D7" i="7"/>
  <c r="D8" i="7"/>
  <c r="D9" i="7"/>
  <c r="D10" i="7"/>
  <c r="D11" i="7"/>
  <c r="D12" i="7"/>
  <c r="D13" i="7"/>
  <c r="D4" i="7"/>
  <c r="D3" i="7"/>
  <c r="D2" i="7"/>
  <c r="C2" i="7"/>
  <c r="C13" i="7"/>
  <c r="C12" i="7"/>
  <c r="C11" i="7"/>
  <c r="C10" i="7"/>
  <c r="C9" i="7"/>
  <c r="C8" i="7"/>
  <c r="C7" i="7"/>
  <c r="C6" i="7"/>
  <c r="C5" i="7"/>
  <c r="C4" i="7"/>
  <c r="B3" i="7"/>
  <c r="C3" i="7"/>
  <c r="B13" i="7"/>
  <c r="B12" i="7"/>
  <c r="B11" i="7"/>
  <c r="B10" i="7"/>
  <c r="B9" i="7"/>
  <c r="B8" i="7"/>
  <c r="B7" i="7"/>
  <c r="B6" i="7"/>
  <c r="B5" i="7"/>
  <c r="B2" i="7"/>
  <c r="B4" i="7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 l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<sst xmlns="http://schemas.openxmlformats.org/spreadsheetml/2006/main" count="32975" uniqueCount="8400">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</sst>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4-4009-A674-5104284EBD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4-4009-A674-5104284EBD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4-4009-A674-5104284E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897775"/>
        <c:axId val="263899023"/>
      </c:lineChart>
      <c:catAx>
        <c:axId val="26389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99023"/>
        <c:crosses val="autoZero"/>
        <c:auto val="1"/>
        <c:lblAlgn val="ctr"/>
        <c:lblOffset val="100"/>
        <c:noMultiLvlLbl val="0"/>
      </c:catAx>
      <c:valAx>
        <c:axId val="26389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9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D-4CCE-A767-5B7298075472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D-4CCE-A767-5B7298075472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D-4CCE-A767-5B7298075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207231"/>
        <c:axId val="531212223"/>
      </c:lineChart>
      <c:catAx>
        <c:axId val="53120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12223"/>
        <c:crosses val="autoZero"/>
        <c:auto val="1"/>
        <c:lblAlgn val="ctr"/>
        <c:lblOffset val="100"/>
        <c:noMultiLvlLbl val="0"/>
      </c:catAx>
      <c:valAx>
        <c:axId val="53121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0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346982</xdr:colOff>
      <xdr:row>10</xdr:row>
      <xdr:rowOff>108857</xdr:rowOff>
    </xdr:from>
    <xdr:to>
      <xdr:col>19</xdr:col>
      <xdr:colOff>195035</xdr:colOff>
      <xdr:row>33</xdr:row>
      <xdr:rowOff>181429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194296-01B4-499E-8950-2EE98BB8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654845</xdr:colOff>
      <xdr:row>14</xdr:row>
      <xdr:rowOff>169863</xdr:rowOff>
    </xdr:from>
    <xdr:to>
      <xdr:col>6</xdr:col>
      <xdr:colOff>76200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F27CE-0E26-4F61-853B-BC50B38B2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rahim Wahab" refreshedDate="44184.783257407405" createdVersion="6" refreshedVersion="6" minRefreshableVersion="3" recordCount="4114" xr:uid="{46EA6B5A-BD73-4CB2-959B-9B8753DCA73C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41A08-455A-40C7-B9B0-5A880D739D0D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220" zoomScaleNormal="220" workbookViewId="0">
      <selection activeCell="E2" sqref="E2"/>
    </sheetView>
  </sheetViews>
  <sheetFormatPr defaultColWidth="8.84375" defaultRowHeight="14.6" x14ac:dyDescent="0.4"/>
  <cols>
    <col min="2" max="2" width="38.4609375" style="3" customWidth="1"/>
    <col min="3" max="3" width="40.3828125" style="3" customWidth="1"/>
    <col min="4" max="4" width="15.61328125" style="6" bestFit="1" customWidth="1"/>
    <col min="5" max="5" width="16.4609375" style="8" customWidth="1"/>
    <col min="6" max="6" width="21.3828125" customWidth="1"/>
    <col min="7" max="7" width="17.84375" customWidth="1"/>
    <col min="8" max="8" width="19.84375" customWidth="1"/>
    <col min="9" max="9" width="19.3828125" customWidth="1"/>
    <col min="10" max="10" width="17.84375" customWidth="1"/>
    <col min="11" max="11" width="15.4609375" customWidth="1"/>
    <col min="12" max="12" width="24.4609375" customWidth="1"/>
    <col min="13" max="13" width="36.4609375" customWidth="1"/>
    <col min="14" max="14" width="41.15234375" customWidth="1"/>
    <col min="15" max="15" width="17.07421875" bestFit="1" customWidth="1"/>
    <col min="16" max="16" width="16.69140625" bestFit="1" customWidth="1"/>
    <col min="17" max="17" width="14.15234375" bestFit="1" customWidth="1"/>
    <col min="18" max="18" width="15.61328125" bestFit="1" customWidth="1"/>
    <col min="19" max="19" width="22" bestFit="1" customWidth="1"/>
    <col min="20" max="20" width="20.53515625" bestFit="1" customWidth="1"/>
  </cols>
  <sheetData>
    <row r="1" spans="1:21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75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6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.15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75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.15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.3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75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75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.3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.15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75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75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.3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.3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75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.15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75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75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75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75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75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75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75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.15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75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.15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75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75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75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.15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75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75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75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.3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75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75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75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.15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75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75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.3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75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75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75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75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3.75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75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75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.3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75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75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75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75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.15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.3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75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.15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75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75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75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75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75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75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75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75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75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.15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75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.3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75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75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75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75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75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75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75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75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75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.45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75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75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75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75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75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75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75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.3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75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75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75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.15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75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75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.3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75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75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.3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75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75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.15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75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75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75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75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.15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75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75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75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75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75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75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75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.15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75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75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.3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.15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75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.3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.3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.15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.3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75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75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75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75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.15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.3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75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75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.15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.15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75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.3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75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75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75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75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75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75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75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75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75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75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.15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75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75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75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75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.15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75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75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.3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.3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75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75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75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75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75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75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.3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75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.15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75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75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75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75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75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75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75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75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75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75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75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.15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.15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.15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75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75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75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75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75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75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.3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75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75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.3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.3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75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75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75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75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75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75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.15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75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75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75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75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75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75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75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75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75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75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.15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75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.3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75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75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75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.15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75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75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75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.3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75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75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75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.15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75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75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75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75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75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75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75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75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.15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75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75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.3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75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75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75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.3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75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75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.3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75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.3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75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75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75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.3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75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.15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75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75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.3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.3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75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.15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.15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.3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.3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.3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.3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75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75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75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75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75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75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.3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75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75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75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.3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.15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75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75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75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75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.15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75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75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75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.15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.3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75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.15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75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.3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75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900000000000006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75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75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75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.15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.3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75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75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.3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75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.15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75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.15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75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75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75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75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.3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.3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75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75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.15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75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75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.3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75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75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75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75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75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75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75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75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75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75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75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75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75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75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.3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75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75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75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75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75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75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75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.15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75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75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75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75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75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75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75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75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75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75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.3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75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75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75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.3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75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75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75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75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.3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.3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75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75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75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75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75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75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75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75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.15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75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75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75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75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75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.3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75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.3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75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.3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75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75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75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75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.3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75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.3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75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75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75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75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75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75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75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.3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75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.3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75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75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75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75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75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9.15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75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75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75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75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75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75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75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75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75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.3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75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75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75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75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75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75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75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75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75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75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75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.3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.15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.3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75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75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.3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.3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.3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.3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75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75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75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75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75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75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75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75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75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75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75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75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75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75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75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.15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75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75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75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.3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75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75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75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.15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75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.3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75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.15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75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75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75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.15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75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.3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75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75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75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.3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.15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.3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75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75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75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75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75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.3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.3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75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75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75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75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75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75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75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75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75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75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.15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75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.3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.3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75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.3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75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75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75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75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75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.3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75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75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75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75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.15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75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75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.15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75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.3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75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75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75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75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75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75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.3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75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.3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.15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75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75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75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75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75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75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75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.3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75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75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75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.3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75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75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75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75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75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75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.3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75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.3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75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75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75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75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75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75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.15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75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75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.3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75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75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75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75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.3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75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75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75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.3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75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.15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75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75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.3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75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.3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75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75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.15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.15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75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75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75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75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75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75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75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900000000000006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75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.3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75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75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.3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.15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75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9.15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75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.15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.3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.15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75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75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75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75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.15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.3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75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75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75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75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75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.15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75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75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75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75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.3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75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.15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75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75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75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.3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75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75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75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75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75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75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.3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.15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75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75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.15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.15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75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75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.15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75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75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75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75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75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.15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75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75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.15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75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75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75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.3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3.75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75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75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75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75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75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75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75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75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75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75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.3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75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.3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75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.3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.3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.3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75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.3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.15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75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.3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8.3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75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75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75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75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75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75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.15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75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.3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75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75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75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.15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75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75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75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75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.3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.15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75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75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75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75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75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75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75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75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.15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75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75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75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.15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.15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.3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.3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75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75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.3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75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75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75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75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.3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75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.15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75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75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75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.3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75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75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.15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75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75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.3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75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75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75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75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.15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75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.3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.15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.3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75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75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75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.15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75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75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75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75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75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.3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75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75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75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75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75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.15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75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75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75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75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75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75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75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75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8.3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75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.3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75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75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.3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75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75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75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75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.3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75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.3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75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75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75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75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75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75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75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75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75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75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75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75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.15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75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75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75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.3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75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75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75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75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75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.3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75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75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75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.15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75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75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75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.15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75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.15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75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.15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.15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75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75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.15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75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75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75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75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.3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.15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75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.3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.3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.3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75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9.15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75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.3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75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75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75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75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75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.3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75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75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.3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75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75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.15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75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.3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75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75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.15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75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75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.15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.3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75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75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75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75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75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75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75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75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75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75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75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.3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.3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75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75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75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.15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.3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.3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.15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75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75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75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75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75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75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.3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75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75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.3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75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.3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75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.3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75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75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75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75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.3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75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75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75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75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.15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.3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.3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75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75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75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.15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75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75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.3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75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75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75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75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75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75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75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75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.3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75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75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75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75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75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75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.3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.15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75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75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.3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75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.15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75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75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75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75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75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75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75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75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.3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.3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.15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75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75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75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75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.3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75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75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.15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75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75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75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.3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.15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.3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75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75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75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75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.15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75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75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75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75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75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.15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.3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75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75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75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75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75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75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75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75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75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.3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.3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.15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.3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900000000000006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75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.3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75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.3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.15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75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900000000000006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75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75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.3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75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75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.15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75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75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75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.3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75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75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.15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75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75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75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75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.3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75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75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.3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75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.15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.15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75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.3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75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75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75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75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.15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75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75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.15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.3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75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75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.15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.15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.3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75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75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75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75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75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75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75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75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75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75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75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75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75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75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75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75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.15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75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.3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75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.3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75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75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75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75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75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.15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75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75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75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75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75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.3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75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75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75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75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.15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.3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.15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75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75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.3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75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75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75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75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.3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75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75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.15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.15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75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75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.3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75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75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75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75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75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.15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.3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75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.15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75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75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75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.3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75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.3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.3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75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75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75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75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75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75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75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75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75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75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.3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75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75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.3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75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75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75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75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.3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75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75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75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75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75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75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.3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75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75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75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75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75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75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75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75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75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75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75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.15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.15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.15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.3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.15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75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75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75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75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75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75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75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75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.3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75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.3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75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75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75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75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75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75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75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.15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75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75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75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.3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75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75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75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75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.15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.3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75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75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.3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75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75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75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75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9.15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75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.15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.3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75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.3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.15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.3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75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75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75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75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75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75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75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75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75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.15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.3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75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.15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75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.3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.3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75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75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.15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75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.3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.15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75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75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.15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75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.15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75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75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75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75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.3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75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75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75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75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75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75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75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.3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.15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75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.3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75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75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75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75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75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.15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75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75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.3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.15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75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.3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75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75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75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75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75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75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75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75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75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.15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75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.3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.15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75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.15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75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.15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75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.3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75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75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75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.15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75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75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75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75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75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75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75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75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75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75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900000000000006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.3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75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.15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75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.3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.3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75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75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.3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75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75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75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75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75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75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.15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75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75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.3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.15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.15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75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75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.3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75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75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.3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.15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75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.3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75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75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75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.3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75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75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75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75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75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75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75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75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75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75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75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75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75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75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75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75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.3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.15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75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.3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75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75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75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75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75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75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75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75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75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.15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75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75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75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.3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75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75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75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75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.15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75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75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75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.3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75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75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75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75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.15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75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.15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75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.3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.15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75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.15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75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.3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75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75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75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75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.15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75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75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.15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75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75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75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75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75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75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75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75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75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.3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75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75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75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.15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75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75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75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75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.3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.15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.3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75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75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75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75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.3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3.75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.15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.3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75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75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75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75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75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.3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75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75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75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75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75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75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75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75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75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.3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75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75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75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75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75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75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75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75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75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.15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.3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75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.3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75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.15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75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75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.3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.15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.3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75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75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.15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.15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75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75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75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.15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75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75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.3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75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.3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75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75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.15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75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75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75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75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75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75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75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75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.3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75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75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75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75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75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.3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.15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.3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.15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75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75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75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75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75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.15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75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75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75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.3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75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.3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75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75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75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.3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75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75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75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75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75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75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.15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75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.15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75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.3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75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75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75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75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75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.15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75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.3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.3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75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75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75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75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.3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75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75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75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75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75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.3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75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75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75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75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75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.15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75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.3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75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75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75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.3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75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75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75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75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.15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75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75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.3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75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75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75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75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75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75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.15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.3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75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75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75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75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.15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75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.3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.15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75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75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.15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.3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75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.3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.15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.3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.15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75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.3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.15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.15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.15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75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75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75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.3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75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75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75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75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.15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75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75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75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75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.15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75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.15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75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75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75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75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75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.15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75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75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.15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75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75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75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75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.3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75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75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.15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.15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75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75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75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75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75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.3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75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75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.15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75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75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.15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75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.15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75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75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.3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75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75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75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75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75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75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75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75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.15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.3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.3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75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75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.3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8.3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.3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75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75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75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75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75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75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.3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.3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.15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75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75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75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.15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.15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75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75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.3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.15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.3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75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75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.15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75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75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75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.3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.15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75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75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75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75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75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.3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75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75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900000000000006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75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75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75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.15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75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75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75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75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75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.3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75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.15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75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.3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.3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75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75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75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75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75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75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75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75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.3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75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75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.15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75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75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75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75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.15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75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75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75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75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.15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75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.15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75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75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.15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75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75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75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75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.3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75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.15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.15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75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.15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.15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75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75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75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75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75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.3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.15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75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.15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.15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.3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75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75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.15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.15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75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75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75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75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75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75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75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75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75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75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75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75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75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75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.3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75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75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75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75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75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75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75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75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.15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.15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75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75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75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.3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75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75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.15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.3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.3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75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75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75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75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75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.15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75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75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75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75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75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75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75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.3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75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.15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.15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75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.3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75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.15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75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75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.15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75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.3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75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75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75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75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75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.15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.3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.15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.3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75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75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75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.15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75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.3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75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.45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75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.3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75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.15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75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75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.3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75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75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75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.3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75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.3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.15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75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75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75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75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75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.3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75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75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75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75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75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75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75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75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.3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75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75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75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.3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75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.15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75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.3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75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75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75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75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75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.3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75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75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.3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75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75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.15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.3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75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75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75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75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3.75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75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75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75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75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.3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75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75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75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75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75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.3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75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.15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75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75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.15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.15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75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75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75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.15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75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75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.3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75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.3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.15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75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.15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75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.3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75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75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75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75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75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75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.3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75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75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75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75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.3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75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.3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.3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.15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75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75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75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75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75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.15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75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75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.15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75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.3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75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75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75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.3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75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75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75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75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.15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75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75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75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75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75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75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.15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.15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75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75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75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.15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75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75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75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.3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75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75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.15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75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75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.15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.15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75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.3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75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.3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75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75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75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75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75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75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.3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75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75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.3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.3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75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75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.15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75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75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.3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75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75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.15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75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75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.3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75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75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75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.3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75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75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.15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75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.15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75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75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75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75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75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.3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75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75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75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75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75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.15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75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75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75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75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75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75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75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75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75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75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75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75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75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75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75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.3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.15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75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75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75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.3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.15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75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75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75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75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75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.3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75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75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.3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75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.15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75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.15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75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75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.3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75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75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75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75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75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.3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75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.3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75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.15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75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.3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75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75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.3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75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75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75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75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75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75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75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.15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75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9.15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75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75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.3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75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.15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75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75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.15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75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75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75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75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.15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75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75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75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75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.3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.3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75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75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.15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75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75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.15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75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75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75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75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75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75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75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.15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.3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75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.3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75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75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75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75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.3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75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.3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75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75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75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.15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75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75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.15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75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.3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75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.15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75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75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.15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75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.3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.15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9.15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.3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75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75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75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75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.3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75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75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900000000000006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75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75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.15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.3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75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75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.3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75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75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75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75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75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75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.3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.3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.3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.3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.15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.15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75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75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.15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75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75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.15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75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75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75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75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75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75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.15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75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.3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.3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8.3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75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.15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75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75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75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75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75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75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75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.3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75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75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75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75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.3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.3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75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75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75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75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75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.15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75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75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.15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.15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75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75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.15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75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75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75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75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.15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75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75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75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75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75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75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75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.15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75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.3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.15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75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75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75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75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75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.3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75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75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75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75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75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75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75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75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75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.3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75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.3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75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.15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.3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.3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75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.15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75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.15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75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75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75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75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75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75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75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75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.15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75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.3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75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.15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75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75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75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.15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75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3.75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75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75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75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75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75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75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.3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75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75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.15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75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75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.3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75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.3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75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.3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75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75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75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75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75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75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.15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.3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75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.3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75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75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75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75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75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75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.15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75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75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75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75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75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75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75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75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75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75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75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75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75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.15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75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75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75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75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.15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75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75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75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75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75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75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75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.15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75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75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75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75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75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75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75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75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.15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.3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75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75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75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75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.15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75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75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.3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75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.3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75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75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.3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75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.3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75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.15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75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75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75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75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75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75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75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75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75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75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75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75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75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75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.3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75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75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.3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.3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.3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75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75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75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75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75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.3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75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.15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.15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75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.15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.3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75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.15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.15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75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.3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.15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75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75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75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75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.3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75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75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.3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.15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.15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.15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.3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75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.3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.3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.3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75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75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75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75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75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75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75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75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75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75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.3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3.75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75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75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75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75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75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75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75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75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75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75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.3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.3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75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.3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.15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75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.15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75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.15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75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75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75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75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.3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75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75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75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.3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75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75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75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.15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75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75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75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.15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75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75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75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75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75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.3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75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.15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.3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75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75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75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75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75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75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.3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75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75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75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75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75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.15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75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.3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75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75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9.15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75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75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75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75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.15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75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.3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75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75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.3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75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75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.15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75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.3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.3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75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75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75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75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75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75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75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75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.3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75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75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75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.3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.3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75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.15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75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75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75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75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.3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.15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75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75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75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75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75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75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75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75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75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75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75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75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.15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75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.3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75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75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75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.15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75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.15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75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.15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75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.3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75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75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75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.3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75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75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.15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75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75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75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.15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75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.3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75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.15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75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75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.3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75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75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.3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75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.3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75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75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75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75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75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75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.15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75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75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75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75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75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75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.3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75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75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75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.15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75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75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75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75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75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75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.3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.15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75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75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.3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.15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.3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.3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75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75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75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75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.3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.15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.3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75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75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75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75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.15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75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75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.3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75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75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75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75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75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75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.3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.15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75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75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75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75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75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.3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.3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75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75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75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.3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75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75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75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75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75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75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75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.15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75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.3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.15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75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75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.3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75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.3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75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75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75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75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75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75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.15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75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.15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75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75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75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75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.15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75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75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75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.15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75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900000000000006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75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75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75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75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75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75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.3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75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75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75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.15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.15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75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.3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75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.3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75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75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8.3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75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75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75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75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.15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75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.3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75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75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75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75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75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.15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75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75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75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75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75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75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75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.15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.3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75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75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.15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75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.15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75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75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75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75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75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75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75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75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75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75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75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75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.3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75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.3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75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.15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75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.15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75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75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75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.15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75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75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.15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75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75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75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.3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.3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75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75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75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.3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.3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75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75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75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75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75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.3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75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75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75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75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75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75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75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75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75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75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75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75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75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75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.3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.3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.3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75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.3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.3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.3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75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75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.15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75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75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75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75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.3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.3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75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75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.3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75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75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75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75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75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.3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75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.3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75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75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75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75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75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75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.3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75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.3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75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75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.3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75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75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75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75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75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.3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.3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.3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.3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75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75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.3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75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75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75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75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75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75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75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75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75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.3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.15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.15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75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75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75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75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75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75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75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.15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75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75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75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75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75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.3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75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75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75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75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75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.3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75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.3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75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75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.3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75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75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.15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75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75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75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75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75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75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.15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75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75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75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75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75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75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.15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75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75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.3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75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75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75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75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75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.15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75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75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75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75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75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75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75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.3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75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.3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.3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75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75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.3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75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75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75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.15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75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75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75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75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75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75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75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.3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75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.3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75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75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.15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75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75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75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.15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75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.3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75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75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.3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.3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75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75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.3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9.15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75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.3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.3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75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.3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75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75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75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75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75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75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.15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75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75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75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75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75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.15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75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.3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.3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.15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.15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75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75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75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75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75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75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75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75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.3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75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75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75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75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75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75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.3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75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75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.3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75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.15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75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75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900000000000006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75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75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900000000000006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.15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75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.3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75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75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75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.15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.3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75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75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75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.3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75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75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.3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.15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.3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75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.3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.3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75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75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75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.3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75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.15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75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75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.15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75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75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75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75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75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75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75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.3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75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.3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75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.15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75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75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75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75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75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75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.3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.3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75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.3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75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75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75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75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.3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75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.3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75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75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75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75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.3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75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75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.3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.3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.15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75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75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.3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75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75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75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75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75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75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75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75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75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75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.15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.3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75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.15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75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75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900000000000006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75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75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75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75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.15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.15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75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75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75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75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.15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.3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75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.3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.3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75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.3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.3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75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75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75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.15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75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.3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75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75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75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75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75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75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.15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.15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75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75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.3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75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75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.3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.3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75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.15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75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.15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75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.3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75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75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.3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.3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.3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75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.3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75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75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75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.3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75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75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75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75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.3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75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.3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75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75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75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75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.3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3.75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75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.15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.3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75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.3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75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75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75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75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75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75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75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75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75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75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.3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.15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75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75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.3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75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.15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75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75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.15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.3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75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.15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.3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75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75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75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.15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75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75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75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75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75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75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75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75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.15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75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.3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75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.3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9.15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75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75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75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75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75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.15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75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.3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75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75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75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75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.3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75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75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75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75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75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75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.15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.15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.15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75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75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75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75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75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.3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75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.3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75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75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75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.3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75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.3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.3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.15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75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.3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75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.3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.15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75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.3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900000000000006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.3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75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.3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75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75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75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75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75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75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75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75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75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75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75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.3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75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75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.15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.15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75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75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75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75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75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900000000000006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75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.15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.3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75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.3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75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75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75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75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75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75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75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75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75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75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75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75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.15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75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75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75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.15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75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75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75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75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75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75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75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75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.3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75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75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.3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75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75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75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75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75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75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75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75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75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.15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.3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75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75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75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75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75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75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75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75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.15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.15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75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75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75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75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75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75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75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.3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.3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75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.3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75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75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3.75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75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.3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.3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75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3.75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75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.3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75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75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.15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75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.15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75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75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75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.3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75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75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.3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75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75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.3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75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75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75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75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75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.3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75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75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.3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75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75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.3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75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75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75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75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75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75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75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75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75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75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75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75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75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75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75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75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75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.3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75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.15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75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75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75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75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75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75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75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.15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75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75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75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75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75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75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.3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75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75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.15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75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75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75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.3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75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75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.3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75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75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75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.3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.15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75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75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75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75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75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.3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75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75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75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75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75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75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75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.3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75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75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75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.3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75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75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.3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75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75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75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75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.3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.3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.3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75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.3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75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75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75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75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.45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75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75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75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75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.3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75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75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75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75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75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75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75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75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75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75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.3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75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75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75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75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75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75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75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75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75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.3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.3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75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75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75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75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75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75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.3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75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75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75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.15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75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75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75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75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75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.3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75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75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75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75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75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.3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.3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75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.3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75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2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75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75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.15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75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75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75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75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75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75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75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.15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75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75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75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75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75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75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75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75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75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75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75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.45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75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75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75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75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75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75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75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75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.3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.15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75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.15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75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75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.15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75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.3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75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75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.3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75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.15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75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75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75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75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75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75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75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75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75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75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75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75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75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75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.15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.15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900000000000006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.3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75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75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75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.3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75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.3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75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75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75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.15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75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.3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.15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75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900000000000006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75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.3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75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75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75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75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75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.15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75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75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75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75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75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.3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.3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75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75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.15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75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.3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75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.3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75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75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75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.15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75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75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75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75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75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.3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75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75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75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75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75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75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75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75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.3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75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75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75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75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75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75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75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75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75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.15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.15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75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.3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.3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75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75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75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.3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.15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75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.3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75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75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75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75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75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.3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75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.15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.15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.3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75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75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75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75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75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75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.15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.15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.3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.3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.15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75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75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75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75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75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.3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75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75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75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75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.3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.15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75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75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9.15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75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75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75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75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.15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.3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75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.15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75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75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.45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75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.3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75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75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75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75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75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.15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.15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75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.3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75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.15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75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75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75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75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75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75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75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.15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75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.15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.3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75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.3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75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.15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.15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75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.3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75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75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75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75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75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75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900000000000006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75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75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.15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.15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75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.3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75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75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.3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75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75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75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75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75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.15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75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75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.3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75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75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.3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75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75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75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75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75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.15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.3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75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75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75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75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75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.3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75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75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75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9.15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.3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75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75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75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.3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75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.3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75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75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75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.15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.3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75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75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75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75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75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75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.3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75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75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75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.3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.15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75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75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75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.15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.3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.3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75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.3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75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75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.15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75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75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75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.15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75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.15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.3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.15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75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75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.3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75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.3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75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75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75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75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.15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75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.3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75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75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75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75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75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75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.15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.3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.3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75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75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75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75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.3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75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75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75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75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.3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.15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75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75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75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.3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75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75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75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75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75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75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75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75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75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.3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75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75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75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75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75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75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75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.15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75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75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75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75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75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75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75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75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.3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75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75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75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75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75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900000000000006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75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75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.3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75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.15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75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75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.3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.3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75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75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75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.3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75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75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75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75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75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75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.3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.3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.3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75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.3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.3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75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75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.3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.3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75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75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75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75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75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75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75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75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75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.3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75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.3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75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75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.3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.3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75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.15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75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75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.15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75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75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75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75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75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75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75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75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.15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.3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75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75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75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75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75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.3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75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75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75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.3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.3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75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75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75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75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.15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75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75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75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.15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75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75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.3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75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75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75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75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.3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75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75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75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75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.15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75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.3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75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75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75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.15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75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75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75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.3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.3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75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.3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75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75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75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.3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75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75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75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75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.3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75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75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.3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75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75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75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75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.15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.3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75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9.15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75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75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.3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.3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75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75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75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75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75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75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75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75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75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75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75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.3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75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75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75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.3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75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75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75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75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75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75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75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75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75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.3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75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75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75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75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75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3.75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75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75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75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75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75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75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75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75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3" operator="equal">
      <formula>"live"</formula>
    </cfRule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"canceled"</formula>
    </cfRule>
  </conditionalFormatting>
  <conditionalFormatting sqref="O1:O1048576 P1 R1:U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576FC-F2C1-46FE-8A6B-AC88197396D2}">
  <dimension ref="A1"/>
  <sheetViews>
    <sheetView tabSelected="1" workbookViewId="0">
      <selection activeCell="J35" sqref="J35"/>
    </sheetView>
  </sheetViews>
  <sheetFormatPr defaultRowHeight="14.6" x14ac:dyDescent="0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88E9-D665-4741-8439-E6D5051B3797}">
  <dimension ref="A1:E18"/>
  <sheetViews>
    <sheetView topLeftCell="A11" zoomScale="140" zoomScaleNormal="140" workbookViewId="0">
      <selection activeCell="B29" sqref="B29"/>
    </sheetView>
  </sheetViews>
  <sheetFormatPr defaultRowHeight="14.6" x14ac:dyDescent="0.4"/>
  <cols>
    <col min="1" max="1" width="17" bestFit="1" customWidth="1"/>
    <col min="2" max="2" width="15.23046875" bestFit="1" customWidth="1"/>
    <col min="3" max="3" width="5.53515625" bestFit="1" customWidth="1"/>
    <col min="4" max="4" width="8.15234375" bestFit="1" customWidth="1"/>
    <col min="5" max="6" width="10.69140625" bestFit="1" customWidth="1"/>
  </cols>
  <sheetData>
    <row r="1" spans="1:5" x14ac:dyDescent="0.4">
      <c r="A1" s="10" t="s">
        <v>8358</v>
      </c>
      <c r="B1" t="s">
        <v>8315</v>
      </c>
    </row>
    <row r="2" spans="1:5" x14ac:dyDescent="0.4">
      <c r="A2" s="10" t="s">
        <v>8379</v>
      </c>
      <c r="B2" t="s">
        <v>8364</v>
      </c>
    </row>
    <row r="4" spans="1:5" x14ac:dyDescent="0.4">
      <c r="A4" s="10" t="s">
        <v>8363</v>
      </c>
      <c r="B4" s="10" t="s">
        <v>8360</v>
      </c>
    </row>
    <row r="5" spans="1:5" x14ac:dyDescent="0.4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4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4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4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4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4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4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4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4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4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4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4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4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19A5-6531-4333-BE77-567C3D25C67B}">
  <dimension ref="A1:H13"/>
  <sheetViews>
    <sheetView zoomScale="200" zoomScaleNormal="200" workbookViewId="0">
      <selection activeCell="B3" sqref="B3"/>
    </sheetView>
  </sheetViews>
  <sheetFormatPr defaultRowHeight="14.6" x14ac:dyDescent="0.4"/>
  <cols>
    <col min="1" max="1" width="17.07421875" bestFit="1" customWidth="1"/>
    <col min="2" max="2" width="16.61328125" bestFit="1" customWidth="1"/>
    <col min="3" max="3" width="13.07421875" bestFit="1" customWidth="1"/>
    <col min="4" max="4" width="15.69140625" bestFit="1" customWidth="1"/>
    <col min="5" max="5" width="12.53515625" bestFit="1" customWidth="1"/>
    <col min="6" max="6" width="19.921875" bestFit="1" customWidth="1"/>
    <col min="7" max="7" width="15.4609375" bestFit="1" customWidth="1"/>
    <col min="8" max="8" width="18.15234375" bestFit="1" customWidth="1"/>
  </cols>
  <sheetData>
    <row r="1" spans="1:8" x14ac:dyDescent="0.4">
      <c r="A1" s="7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4">
      <c r="A2" s="6" t="s">
        <v>8388</v>
      </c>
      <c r="B2">
        <f>COUNTIFS('Kickstarter Data'!$D:$D,"&lt;1000 ", 'Kickstarter Data'!$F:$F,"successful",'Kickstarter Data'!$R:$R,"plays")</f>
        <v>141</v>
      </c>
      <c r="C2">
        <f>COUNTIFS('Kickstarter Data'!$D:$D,"&lt;1000 ", 'Kickstarter Data'!$F:$F,"failed",'Kickstarter Data'!$R:$R,"plays")</f>
        <v>45</v>
      </c>
      <c r="D2">
        <f>COUNTIFS('Kickstarter Data'!$D:$D,"&lt;1000 ", 'Kickstarter Data'!$F:$F,"canceled",'Kickstarter Data'!$R:$R,"plays")</f>
        <v>0</v>
      </c>
      <c r="E2">
        <f>SUM(B2:D2)</f>
        <v>186</v>
      </c>
      <c r="F2" s="14">
        <f>ROUND(B2/$E2,2)</f>
        <v>0.76</v>
      </c>
      <c r="G2" s="14">
        <f>ROUND(C2/$E2,2)</f>
        <v>0.24</v>
      </c>
      <c r="H2" s="14">
        <f>ROUND(D2/G2,2)</f>
        <v>0</v>
      </c>
    </row>
    <row r="3" spans="1:8" x14ac:dyDescent="0.4">
      <c r="A3" s="6" t="s">
        <v>8389</v>
      </c>
      <c r="B3">
        <f>COUNTIFS('Kickstarter Data'!$D:$D,"&gt;=1000",'Kickstarter Data'!$D:$D, "&lt;=4999", 'Kickstarter Data'!$F:$F,"successful",'Kickstarter Data'!$R:$R,"plays")</f>
        <v>388</v>
      </c>
      <c r="C3">
        <f>COUNTIFS('Kickstarter Data'!$D:$D,"&gt;=1000",'Kickstarter Data'!$D:$D, "&lt;=4999", 'Kickstarter Data'!$F:$F,"failed",'Kickstarter Data'!$R:$R,"plays")</f>
        <v>146</v>
      </c>
      <c r="D3">
        <f>COUNTIFS('Kickstarter Data'!$D:$D,"&gt;=1000",'Kickstarter Data'!$D:$D, "&lt;=4999", 'Kickstarter Data'!$F:$F,"canceled",'Kickstarter Data'!$R:$R,"plays")</f>
        <v>0</v>
      </c>
      <c r="E3">
        <f t="shared" ref="E3:E13" si="0">SUM(B3:D3)</f>
        <v>534</v>
      </c>
      <c r="F3" s="14">
        <f>ROUND(B3/$E3,2)</f>
        <v>0.73</v>
      </c>
      <c r="G3" s="14">
        <f t="shared" ref="G3:G13" si="1">ROUND(C3/$E3,2)</f>
        <v>0.27</v>
      </c>
      <c r="H3" s="14">
        <f t="shared" ref="H3:H13" si="2">ROUND(D3/G3,2)</f>
        <v>0</v>
      </c>
    </row>
    <row r="4" spans="1:8" x14ac:dyDescent="0.4">
      <c r="A4" s="6" t="s">
        <v>8390</v>
      </c>
      <c r="B4">
        <f>COUNTIFS('Kickstarter Data'!$D:$D,"&gt;=5000",'Kickstarter Data'!$D:$D, "&lt;=9999", 'Kickstarter Data'!$F:$F,"successful",'Kickstarter Data'!$R:$R,"plays")</f>
        <v>93</v>
      </c>
      <c r="C4">
        <f>COUNTIFS('Kickstarter Data'!$D:$D,"&gt;=5000",'Kickstarter Data'!$D:$D, "&lt;=9999", 'Kickstarter Data'!$F:$F,"failed",'Kickstarter Data'!$R:$R,"plays")</f>
        <v>76</v>
      </c>
      <c r="D4">
        <f>COUNTIFS('Kickstarter Data'!$D:$D,"&gt;=5000",'Kickstarter Data'!$D:$D, "&lt;=9999", 'Kickstarter Data'!$F:$F,"canceled",'Kickstarter Data'!$R:$R,"plays")</f>
        <v>0</v>
      </c>
      <c r="E4">
        <f t="shared" si="0"/>
        <v>169</v>
      </c>
      <c r="F4" s="14">
        <f>ROUND(B4/$E4,2)</f>
        <v>0.55000000000000004</v>
      </c>
      <c r="G4" s="14">
        <f t="shared" si="1"/>
        <v>0.45</v>
      </c>
      <c r="H4" s="14">
        <f t="shared" si="2"/>
        <v>0</v>
      </c>
    </row>
    <row r="5" spans="1:8" x14ac:dyDescent="0.4">
      <c r="A5" s="6" t="s">
        <v>8391</v>
      </c>
      <c r="B5">
        <f>COUNTIFS('Kickstarter Data'!$D:$D,"&gt;=10000",'Kickstarter Data'!$D:$D, "&lt;=14999", 'Kickstarter Data'!$F:$F,"successful",'Kickstarter Data'!$R:$R,"plays")</f>
        <v>39</v>
      </c>
      <c r="C5">
        <f>COUNTIFS('Kickstarter Data'!$D:$D,"&gt;=10000",'Kickstarter Data'!$D:$D, "&lt;=14999", 'Kickstarter Data'!$F:$F,"failed",'Kickstarter Data'!$R:$R,"plays")</f>
        <v>33</v>
      </c>
      <c r="D5">
        <f>COUNTIFS('Kickstarter Data'!$D:$D,"&gt;=10000",'Kickstarter Data'!$D:$D, "&lt;=14999", 'Kickstarter Data'!$F:$F,"canceled",'Kickstarter Data'!$R:$R,"plays")</f>
        <v>0</v>
      </c>
      <c r="E5">
        <f t="shared" si="0"/>
        <v>72</v>
      </c>
      <c r="F5" s="14">
        <f t="shared" ref="F5:F13" si="3">ROUND(B5/$E5,2)</f>
        <v>0.54</v>
      </c>
      <c r="G5" s="14">
        <f t="shared" si="1"/>
        <v>0.46</v>
      </c>
      <c r="H5" s="14">
        <f t="shared" si="2"/>
        <v>0</v>
      </c>
    </row>
    <row r="6" spans="1:8" x14ac:dyDescent="0.4">
      <c r="A6" s="6" t="s">
        <v>8392</v>
      </c>
      <c r="B6">
        <f>COUNTIFS('Kickstarter Data'!$D:$D,"&gt;=15000",'Kickstarter Data'!$D:$D, "&lt;=19999", 'Kickstarter Data'!$F:$F,"successful",'Kickstarter Data'!$R:$R,"plays")</f>
        <v>12</v>
      </c>
      <c r="C6">
        <f>COUNTIFS('Kickstarter Data'!$D:$D,"&gt;=15000",'Kickstarter Data'!$D:$D, "&lt;=19999", 'Kickstarter Data'!$F:$F,"failed",'Kickstarter Data'!$R:$R,"plays")</f>
        <v>12</v>
      </c>
      <c r="D6">
        <f>COUNTIFS('Kickstarter Data'!$D:$D,"&gt;=15000",'Kickstarter Data'!$D:$D, "&lt;=19999", 'Kickstarter Data'!$F:$F,"canceled",'Kickstarter Data'!$R:$R,"plays")</f>
        <v>0</v>
      </c>
      <c r="E6">
        <f t="shared" si="0"/>
        <v>24</v>
      </c>
      <c r="F6" s="14">
        <f t="shared" si="3"/>
        <v>0.5</v>
      </c>
      <c r="G6" s="14">
        <f t="shared" si="1"/>
        <v>0.5</v>
      </c>
      <c r="H6" s="14">
        <f t="shared" si="2"/>
        <v>0</v>
      </c>
    </row>
    <row r="7" spans="1:8" x14ac:dyDescent="0.4">
      <c r="A7" s="6" t="s">
        <v>8393</v>
      </c>
      <c r="B7">
        <f>COUNTIFS('Kickstarter Data'!$D:$D,"&gt;=20000",'Kickstarter Data'!$D:$D, "&lt;=24999", 'Kickstarter Data'!$F:$F,"successful",'Kickstarter Data'!$R:$R,"plays")</f>
        <v>9</v>
      </c>
      <c r="C7">
        <f>COUNTIFS('Kickstarter Data'!$D:$D,"&gt;=20000",'Kickstarter Data'!$D:$D, "&lt;=24999", 'Kickstarter Data'!$F:$F,"failed",'Kickstarter Data'!$R:$R,"plays")</f>
        <v>11</v>
      </c>
      <c r="D7">
        <f>COUNTIFS('Kickstarter Data'!$D:$D,"&gt;=20000",'Kickstarter Data'!$D:$D, "&lt;=24999", 'Kickstarter Data'!$F:$F,"canceled",'Kickstarter Data'!$R:$R,"plays")</f>
        <v>0</v>
      </c>
      <c r="E7">
        <f t="shared" si="0"/>
        <v>20</v>
      </c>
      <c r="F7" s="14">
        <f t="shared" si="3"/>
        <v>0.45</v>
      </c>
      <c r="G7" s="14">
        <f t="shared" si="1"/>
        <v>0.55000000000000004</v>
      </c>
      <c r="H7" s="14">
        <f t="shared" si="2"/>
        <v>0</v>
      </c>
    </row>
    <row r="8" spans="1:8" x14ac:dyDescent="0.4">
      <c r="A8" s="6" t="s">
        <v>8394</v>
      </c>
      <c r="B8">
        <f>COUNTIFS('Kickstarter Data'!$D:$D,"&gt;=25000",'Kickstarter Data'!$D:$D, "&lt;=29999", 'Kickstarter Data'!$F:$F,"successful",'Kickstarter Data'!$R:$R,"plays")</f>
        <v>1</v>
      </c>
      <c r="C8">
        <f>COUNTIFS('Kickstarter Data'!$D:$D,"&gt;=25000",'Kickstarter Data'!$D:$D, "&lt;=29999", 'Kickstarter Data'!$F:$F,"failed",'Kickstarter Data'!$R:$R,"plays")</f>
        <v>4</v>
      </c>
      <c r="D8">
        <f>COUNTIFS('Kickstarter Data'!$D:$D,"&gt;=25000",'Kickstarter Data'!$D:$D, "&lt;=29999", 'Kickstarter Data'!$F:$F,"canceled",'Kickstarter Data'!$R:$R,"plays")</f>
        <v>0</v>
      </c>
      <c r="E8">
        <f t="shared" si="0"/>
        <v>5</v>
      </c>
      <c r="F8" s="14">
        <f t="shared" si="3"/>
        <v>0.2</v>
      </c>
      <c r="G8" s="14">
        <f t="shared" si="1"/>
        <v>0.8</v>
      </c>
      <c r="H8" s="14">
        <f t="shared" si="2"/>
        <v>0</v>
      </c>
    </row>
    <row r="9" spans="1:8" x14ac:dyDescent="0.4">
      <c r="A9" s="6" t="s">
        <v>8395</v>
      </c>
      <c r="B9">
        <f>COUNTIFS('Kickstarter Data'!$D:$D,"&gt;=30000",'Kickstarter Data'!$D:$D, "&lt;=34999", 'Kickstarter Data'!$F:$F,"successful",'Kickstarter Data'!$R:$R,"plays")</f>
        <v>3</v>
      </c>
      <c r="C9">
        <f>COUNTIFS('Kickstarter Data'!$D:$D,"&gt;=30000",'Kickstarter Data'!$D:$D, "&lt;=34999", 'Kickstarter Data'!$F:$F,"failed",'Kickstarter Data'!$R:$R,"plays")</f>
        <v>8</v>
      </c>
      <c r="D9">
        <f>COUNTIFS('Kickstarter Data'!$D:$D,"&gt;=30000",'Kickstarter Data'!$D:$D, "&lt;=34999", 'Kickstarter Data'!$F:$F,"canceled",'Kickstarter Data'!$R:$R,"plays")</f>
        <v>0</v>
      </c>
      <c r="E9">
        <f t="shared" si="0"/>
        <v>11</v>
      </c>
      <c r="F9" s="14">
        <f t="shared" si="3"/>
        <v>0.27</v>
      </c>
      <c r="G9" s="14">
        <f t="shared" si="1"/>
        <v>0.73</v>
      </c>
      <c r="H9" s="14">
        <f t="shared" si="2"/>
        <v>0</v>
      </c>
    </row>
    <row r="10" spans="1:8" x14ac:dyDescent="0.4">
      <c r="A10" s="6" t="s">
        <v>8396</v>
      </c>
      <c r="B10">
        <f>COUNTIFS('Kickstarter Data'!$D:$D,"&gt;=35000",'Kickstarter Data'!$D:$D, "&lt;=39999", 'Kickstarter Data'!$F:$F,"successful",'Kickstarter Data'!$R:$R,"plays")</f>
        <v>4</v>
      </c>
      <c r="C10">
        <f>COUNTIFS('Kickstarter Data'!$D:$D,"&gt;=35000",'Kickstarter Data'!$D:$D, "&lt;=39999", 'Kickstarter Data'!$F:$F,"failed",'Kickstarter Data'!$R:$R,"plays")</f>
        <v>2</v>
      </c>
      <c r="D10">
        <f>COUNTIFS('Kickstarter Data'!$D:$D,"&gt;=35000",'Kickstarter Data'!$D:$D, "&lt;=39999", 'Kickstarter Data'!$F:$F,"canceled",'Kickstarter Data'!$R:$R,"plays")</f>
        <v>0</v>
      </c>
      <c r="E10">
        <f t="shared" si="0"/>
        <v>6</v>
      </c>
      <c r="F10" s="14">
        <f t="shared" si="3"/>
        <v>0.67</v>
      </c>
      <c r="G10" s="14">
        <f t="shared" si="1"/>
        <v>0.33</v>
      </c>
      <c r="H10" s="14">
        <f t="shared" si="2"/>
        <v>0</v>
      </c>
    </row>
    <row r="11" spans="1:8" x14ac:dyDescent="0.4">
      <c r="A11" s="6" t="s">
        <v>8397</v>
      </c>
      <c r="B11">
        <f>COUNTIFS('Kickstarter Data'!$D:$D,"&gt;=40000",'Kickstarter Data'!$D:$D, "&lt;=44999", 'Kickstarter Data'!$F:$F,"successful",'Kickstarter Data'!$R:$R,"plays")</f>
        <v>2</v>
      </c>
      <c r="C11">
        <f>COUNTIFS('Kickstarter Data'!$D:$D,"&gt;=40000",'Kickstarter Data'!$D:$D, "&lt;=44999", 'Kickstarter Data'!$F:$F,"failed",'Kickstarter Data'!$R:$R,"plays")</f>
        <v>1</v>
      </c>
      <c r="D11">
        <f>COUNTIFS('Kickstarter Data'!$D:$D,"&gt;=40000",'Kickstarter Data'!$D:$D, "&lt;=44999", 'Kickstarter Data'!$F:$F,"canceled",'Kickstarter Data'!$R:$R,"plays")</f>
        <v>0</v>
      </c>
      <c r="E11">
        <f t="shared" si="0"/>
        <v>3</v>
      </c>
      <c r="F11" s="14">
        <f t="shared" si="3"/>
        <v>0.67</v>
      </c>
      <c r="G11" s="14">
        <f t="shared" si="1"/>
        <v>0.33</v>
      </c>
      <c r="H11" s="14">
        <f t="shared" si="2"/>
        <v>0</v>
      </c>
    </row>
    <row r="12" spans="1:8" x14ac:dyDescent="0.4">
      <c r="A12" s="6" t="s">
        <v>8398</v>
      </c>
      <c r="B12">
        <f>COUNTIFS('Kickstarter Data'!$D:$D,"&gt;=45000",'Kickstarter Data'!$D:$D, "&lt;=49999", 'Kickstarter Data'!$F:$F,"successful",'Kickstarter Data'!$R:$R,"plays")</f>
        <v>0</v>
      </c>
      <c r="C12">
        <f>COUNTIFS('Kickstarter Data'!$D:$D,"&gt;=45000",'Kickstarter Data'!$D:$D, "&lt;=49999", 'Kickstarter Data'!$F:$F,"failed",'Kickstarter Data'!$R:$R,"plays")</f>
        <v>1</v>
      </c>
      <c r="D12">
        <f>COUNTIFS('Kickstarter Data'!$D:$D,"&gt;=45000",'Kickstarter Data'!$D:$D, "&lt;=49999", 'Kickstarter Data'!$F:$F,"canceled",'Kickstarter Data'!$R:$R,"plays")</f>
        <v>0</v>
      </c>
      <c r="E12">
        <f t="shared" si="0"/>
        <v>1</v>
      </c>
      <c r="F12" s="14">
        <f t="shared" si="3"/>
        <v>0</v>
      </c>
      <c r="G12" s="14">
        <f t="shared" si="1"/>
        <v>1</v>
      </c>
      <c r="H12" s="14">
        <f t="shared" si="2"/>
        <v>0</v>
      </c>
    </row>
    <row r="13" spans="1:8" x14ac:dyDescent="0.4">
      <c r="A13" s="6" t="s">
        <v>8399</v>
      </c>
      <c r="B13">
        <f>COUNTIFS('Kickstarter Data'!$D:$D,"&gt;=50000", 'Kickstarter Data'!$F:$F,"successful",'Kickstarter Data'!$R:$R,"plays")</f>
        <v>2</v>
      </c>
      <c r="C13">
        <f>COUNTIFS('Kickstarter Data'!$D:$D,"&gt;=50000", 'Kickstarter Data'!$F:$F,"failed",'Kickstarter Data'!$R:$R,"plays")</f>
        <v>14</v>
      </c>
      <c r="D13">
        <f>COUNTIFS('Kickstarter Data'!$D:$D,"&gt;=50000", 'Kickstarter Data'!$F:$F,"canceled",'Kickstarter Data'!$R:$R,"plays")</f>
        <v>0</v>
      </c>
      <c r="E13">
        <f t="shared" si="0"/>
        <v>16</v>
      </c>
      <c r="F13" s="14">
        <f t="shared" si="3"/>
        <v>0.13</v>
      </c>
      <c r="G13" s="14">
        <f t="shared" si="1"/>
        <v>0.88</v>
      </c>
      <c r="H13" s="14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Edinburgh Research</vt:lpstr>
      <vt:lpstr>Theater Outcomes by Launch Date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Ibrahim Wahab</cp:lastModifiedBy>
  <dcterms:created xsi:type="dcterms:W3CDTF">2017-04-20T15:17:24Z</dcterms:created>
  <dcterms:modified xsi:type="dcterms:W3CDTF">2021-01-06T05:13:11Z</dcterms:modified>
</cp:coreProperties>
</file>