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F38C15BA-E537-44E9-A651-C7D68921FF27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E2" i="3"/>
  <c r="D2" i="3"/>
  <c r="B2" i="3"/>
  <c r="A2" i="3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2" i="2" l="1"/>
  <c r="R4" i="2"/>
  <c r="R9" i="2"/>
  <c r="R10" i="2"/>
  <c r="R12" i="2"/>
  <c r="R26" i="2"/>
  <c r="R22" i="2"/>
  <c r="R24" i="2"/>
  <c r="R18" i="2"/>
  <c r="R19" i="2"/>
  <c r="R20" i="2"/>
  <c r="R21" i="2"/>
  <c r="R23" i="2"/>
</calcChain>
</file>

<file path=xl/sharedStrings.xml><?xml version="1.0" encoding="utf-8"?>
<sst xmlns="http://schemas.openxmlformats.org/spreadsheetml/2006/main" count="207" uniqueCount="77">
  <si>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</si>
  <si>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</si>
  <si>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</si>
  <si>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</si>
  <si>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</si>
  <si>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</si>
  <si>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</si>
  <si>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</si>
  <si>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</si>
  <si>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</si>
  <si>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</si>
  <si>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</si>
  <si>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</si>
  <si>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</si>
  <si>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</si>
  <si>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</si>
  <si>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</si>
  <si>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</si>
  <si>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</si>
  <si>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</si>
  <si>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</si>
  <si>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</si>
  <si>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</si>
  <si>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</si>
  <si>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</si>
  <si>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</si>
  <si>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</si>
  <si>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</si>
  <si>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</si>
  <si>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</si>
  <si>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</si>
  <si>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</si>
  <si>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</si>
  <si>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</si>
  <si>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Spread Prediction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</si>
  <si>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</si>
  <si>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</si>
  <si>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</si>
  <si>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</si>
  <si>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</si>
  <si>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</si>
  <si>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</si>
  <si>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</si>
  <si>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</si>
  <si>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</si>
  <si>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</si>
  <si>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</si>
  <si>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</si>
  <si>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</si>
  <si>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</si>
  <si>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</si>
  <si>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</si>
  <si>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Detroit +1</t>
  </si>
  <si>
    <t>Orlando -2</t>
  </si>
  <si>
    <t>Washington +5</t>
  </si>
  <si>
    <t>Milwaukee +1</t>
  </si>
  <si>
    <t>Toronto -1</t>
  </si>
  <si>
    <t>Golden State +5</t>
  </si>
  <si>
    <t>Sacramento +3</t>
  </si>
  <si>
    <t>Portland  -6</t>
  </si>
  <si>
    <t>Minnesota -5</t>
  </si>
  <si>
    <t>Spread Win</t>
  </si>
  <si>
    <t>Spread Loss</t>
  </si>
  <si>
    <t>Over Win</t>
  </si>
  <si>
    <t>Over Loss</t>
  </si>
  <si>
    <t>NO PLAY</t>
  </si>
  <si>
    <t>Chicago Bulls</t>
  </si>
  <si>
    <t>Denver Nuggets</t>
  </si>
  <si>
    <t>Dallas Mavericks</t>
  </si>
  <si>
    <t>Spread Win %</t>
  </si>
  <si>
    <t>O/U %</t>
  </si>
  <si>
    <t>Houston +10.5</t>
  </si>
  <si>
    <t>Utah +3.5</t>
  </si>
  <si>
    <t>Philadelphia -3.5</t>
  </si>
  <si>
    <t>Boston +4.5</t>
  </si>
  <si>
    <t>Atlanta +4.5</t>
  </si>
  <si>
    <t>Portland -4.5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</si>
</sst>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opLeftCell="B1" workbookViewId="0">
      <selection activeCell="J8" sqref="J8"/>
    </sheetView>
  </sheetViews>
  <sheetFormatPr defaultRowHeight="14.5" x14ac:dyDescent="0.35"/>
  <cols>
    <col min="1" max="1" width="21.81640625" customWidth="1"/>
    <col min="2" max="2" width="19.453125" customWidth="1"/>
    <col min="3" max="3" width="19.26953125" customWidth="1"/>
    <col min="4" max="4" width="16.08984375" customWidth="1"/>
    <col min="5" max="5" width="13" customWidth="1"/>
    <col min="6" max="6" width="17.36328125" customWidth="1"/>
    <col min="7" max="7" width="16.26953125" customWidth="1"/>
    <col min="8" max="9" width="15.36328125" customWidth="1"/>
    <col min="10" max="10" width="14.90625" customWidth="1"/>
  </cols>
  <sheetData>
    <row r="1" spans="1:11" x14ac:dyDescent="0.35">
      <c r="A1" t="s">
        <v>5</v>
      </c>
      <c r="B1" t="s">
        <v>6</v>
      </c>
      <c r="C1" t="s">
        <v>34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15</v>
      </c>
    </row>
    <row r="2" spans="1:11" x14ac:dyDescent="0.35">
      <c r="A2" t="s">
        <v>52</v>
      </c>
      <c r="B2">
        <v>-10.5</v>
      </c>
      <c r="C2" t="s">
        <v>71</v>
      </c>
      <c r="D2" t="s">
        <v>28</v>
      </c>
      <c r="E2">
        <v>104</v>
      </c>
      <c r="F2" t="s">
        <v>67</v>
      </c>
      <c r="G2">
        <v>96</v>
      </c>
      <c r="H2">
        <v>200</v>
      </c>
      <c r="I2">
        <v>219</v>
      </c>
      <c r="J2">
        <v>200</v>
      </c>
      <c r="K2" t="s">
        <v>22</v>
      </c>
    </row>
    <row r="3" spans="1:11" x14ac:dyDescent="0.35">
      <c r="A3" t="s">
        <v>53</v>
      </c>
      <c r="B3">
        <v>-3.5</v>
      </c>
      <c r="C3" t="s">
        <v>72</v>
      </c>
      <c r="D3" t="s">
        <v>23</v>
      </c>
      <c r="E3">
        <v>104</v>
      </c>
      <c r="F3" t="s">
        <v>26</v>
      </c>
      <c r="G3">
        <v>103</v>
      </c>
      <c r="H3">
        <v>207</v>
      </c>
      <c r="I3">
        <v>213.5</v>
      </c>
      <c r="J3">
        <v>207</v>
      </c>
      <c r="K3" t="s">
        <v>22</v>
      </c>
    </row>
    <row r="4" spans="1:11" x14ac:dyDescent="0.35">
      <c r="A4" t="s">
        <v>54</v>
      </c>
      <c r="B4">
        <v>-3.5</v>
      </c>
      <c r="C4" t="s">
        <v>73</v>
      </c>
      <c r="D4" t="s">
        <v>18</v>
      </c>
      <c r="E4">
        <v>110</v>
      </c>
      <c r="F4" t="s">
        <v>66</v>
      </c>
      <c r="G4">
        <v>105</v>
      </c>
      <c r="H4">
        <v>215</v>
      </c>
      <c r="I4">
        <v>211</v>
      </c>
      <c r="J4">
        <v>215</v>
      </c>
      <c r="K4" t="s">
        <v>31</v>
      </c>
    </row>
    <row r="5" spans="1:11" x14ac:dyDescent="0.35">
      <c r="A5" t="s">
        <v>55</v>
      </c>
      <c r="B5">
        <v>-4.5</v>
      </c>
      <c r="C5" t="s">
        <v>74</v>
      </c>
      <c r="D5" t="s">
        <v>25</v>
      </c>
      <c r="E5">
        <v>101</v>
      </c>
      <c r="F5" t="s">
        <v>68</v>
      </c>
      <c r="G5">
        <v>103</v>
      </c>
      <c r="H5">
        <v>204</v>
      </c>
      <c r="I5">
        <v>215.5</v>
      </c>
      <c r="J5">
        <v>204</v>
      </c>
      <c r="K5" t="s">
        <v>22</v>
      </c>
    </row>
    <row r="6" spans="1:11" x14ac:dyDescent="0.35">
      <c r="A6" t="s">
        <v>56</v>
      </c>
      <c r="B6">
        <v>-4.5</v>
      </c>
      <c r="C6" t="s">
        <v>75</v>
      </c>
      <c r="D6" t="s">
        <v>24</v>
      </c>
      <c r="E6">
        <v>109</v>
      </c>
      <c r="F6" t="s">
        <v>29</v>
      </c>
      <c r="G6">
        <v>110</v>
      </c>
      <c r="H6">
        <v>219</v>
      </c>
      <c r="I6">
        <v>224.5</v>
      </c>
      <c r="J6">
        <v>219</v>
      </c>
      <c r="K6" t="s">
        <v>22</v>
      </c>
    </row>
    <row r="7" spans="1:11" x14ac:dyDescent="0.35">
      <c r="A7" t="s">
        <v>60</v>
      </c>
      <c r="B7">
        <v>-4.5</v>
      </c>
      <c r="C7" t="s">
        <v>76</v>
      </c>
      <c r="D7" t="s">
        <v>33</v>
      </c>
      <c r="E7">
        <v>109</v>
      </c>
      <c r="F7" t="s">
        <v>49</v>
      </c>
      <c r="G7">
        <v>115</v>
      </c>
      <c r="H7">
        <v>224</v>
      </c>
      <c r="I7">
        <v>219.5</v>
      </c>
      <c r="J7">
        <v>224</v>
      </c>
      <c r="K7" t="s">
        <v>31</v>
      </c>
    </row>
    <row r="8" spans="1:11" x14ac:dyDescent="0.35">
      <c r="A8" t="s">
        <v>57</v>
      </c>
    </row>
    <row r="9" spans="1:11" x14ac:dyDescent="0.35">
      <c r="A9" t="s">
        <v>59</v>
      </c>
    </row>
    <row r="10" spans="1:11" x14ac:dyDescent="0.35">
      <c r="A10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workbookViewId="0">
      <selection activeCell="B23" sqref="B23"/>
    </sheetView>
  </sheetViews>
  <sheetFormatPr defaultRowHeight="14.5" x14ac:dyDescent="0.35"/>
  <cols>
    <col min="1" max="1" width="20.1796875" customWidth="1"/>
    <col min="2" max="2" width="13.5429687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49</v>
      </c>
      <c r="C2" s="6">
        <v>104</v>
      </c>
      <c r="D2" s="6" t="s">
        <v>42</v>
      </c>
      <c r="E2" s="6">
        <v>107</v>
      </c>
      <c r="F2" s="6">
        <f t="shared" ref="F2:F12" si="0">SUM(J2 - L2)</f>
        <v>8</v>
      </c>
      <c r="G2" s="6">
        <v>5.5</v>
      </c>
      <c r="H2" s="6" t="s">
        <v>65</v>
      </c>
      <c r="I2" s="6" t="s">
        <v>49</v>
      </c>
      <c r="J2" s="6">
        <v>112</v>
      </c>
      <c r="K2" s="6" t="s">
        <v>42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40</v>
      </c>
      <c r="C3" s="6">
        <v>98</v>
      </c>
      <c r="D3" s="6" t="s">
        <v>48</v>
      </c>
      <c r="E3" s="6">
        <v>111</v>
      </c>
      <c r="F3" s="8">
        <f t="shared" si="0"/>
        <v>0</v>
      </c>
      <c r="G3" s="6">
        <v>1</v>
      </c>
      <c r="H3" s="6" t="s">
        <v>65</v>
      </c>
      <c r="I3" s="6" t="s">
        <v>40</v>
      </c>
      <c r="J3" s="6">
        <v>112</v>
      </c>
      <c r="K3" s="6" t="s">
        <v>48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37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37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66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66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43</v>
      </c>
      <c r="C6" s="6">
        <v>109</v>
      </c>
      <c r="D6" s="6" t="s">
        <v>39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43</v>
      </c>
      <c r="J6" s="6">
        <v>98</v>
      </c>
      <c r="K6" s="6" t="s">
        <v>39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35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35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67</v>
      </c>
      <c r="C8" s="6">
        <v>106</v>
      </c>
      <c r="D8" s="6" t="s">
        <v>38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67</v>
      </c>
      <c r="J8" s="6">
        <v>90</v>
      </c>
      <c r="K8" s="6" t="s">
        <v>38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44</v>
      </c>
      <c r="C9" s="6">
        <v>126</v>
      </c>
      <c r="D9" s="6" t="s">
        <v>45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44</v>
      </c>
      <c r="J9" s="6">
        <v>95</v>
      </c>
      <c r="K9" s="6" t="s">
        <v>45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68</v>
      </c>
      <c r="C10" s="6">
        <v>109</v>
      </c>
      <c r="D10" s="6" t="s">
        <v>36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68</v>
      </c>
      <c r="J10" s="6">
        <v>99</v>
      </c>
      <c r="K10" s="6" t="s">
        <v>36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50</v>
      </c>
      <c r="C11" s="6">
        <v>92</v>
      </c>
      <c r="D11" s="6" t="s">
        <v>47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50</v>
      </c>
      <c r="J11" s="6">
        <v>119</v>
      </c>
      <c r="K11" s="6" t="s">
        <v>47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46</v>
      </c>
      <c r="C12" s="6">
        <v>99</v>
      </c>
      <c r="D12" s="6" t="s">
        <v>51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46</v>
      </c>
      <c r="J12" s="6">
        <v>106</v>
      </c>
      <c r="K12" s="6" t="s">
        <v>51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35</v>
      </c>
      <c r="C18" s="2">
        <v>96</v>
      </c>
      <c r="D18" s="2" t="s">
        <v>19</v>
      </c>
      <c r="E18" s="2">
        <v>90</v>
      </c>
      <c r="F18" s="2">
        <f t="shared" ref="F18:F26" si="6">SUM(J18 - L18)</f>
        <v>1</v>
      </c>
      <c r="G18" s="2">
        <v>10</v>
      </c>
      <c r="H18" s="2" t="s">
        <v>20</v>
      </c>
      <c r="I18" s="2" t="s">
        <v>35</v>
      </c>
      <c r="J18" s="2">
        <v>101</v>
      </c>
      <c r="K18" s="2" t="s">
        <v>19</v>
      </c>
      <c r="L18" s="2">
        <v>100</v>
      </c>
      <c r="M18" s="2">
        <f t="shared" ref="M18:M26" si="7">SUM(J18+L18)</f>
        <v>201</v>
      </c>
      <c r="N18" s="2">
        <v>210.5</v>
      </c>
      <c r="O18" s="2">
        <f t="shared" ref="O18:O26" si="8">SUM(C18+E18)</f>
        <v>186</v>
      </c>
      <c r="P18" s="3" t="str">
        <f t="shared" ref="P18:P26" si="9">IF(M18&lt;N18,"UNDER","OVER")</f>
        <v>UNDER</v>
      </c>
      <c r="Q18" s="2" t="str">
        <f t="shared" ref="Q18:Q26" si="10">IF(O18&lt;N18,"UNDER","OVER")</f>
        <v>UNDER</v>
      </c>
      <c r="R18" s="2" t="str">
        <f t="shared" ref="R18:R26" si="11">IF(P18=Q18,"WIN","LOSS")</f>
        <v>WIN</v>
      </c>
    </row>
    <row r="19" spans="1:18" x14ac:dyDescent="0.35">
      <c r="A19" s="1">
        <v>44505</v>
      </c>
      <c r="B19" s="2" t="s">
        <v>36</v>
      </c>
      <c r="C19" s="2">
        <v>102</v>
      </c>
      <c r="D19" s="2" t="s">
        <v>37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36</v>
      </c>
      <c r="J19" s="2">
        <v>105</v>
      </c>
      <c r="K19" s="2" t="s">
        <v>37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38</v>
      </c>
      <c r="C20" s="2">
        <v>87</v>
      </c>
      <c r="D20" s="2" t="s">
        <v>39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38</v>
      </c>
      <c r="J20" s="2">
        <v>113</v>
      </c>
      <c r="K20" s="2" t="s">
        <v>39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40</v>
      </c>
      <c r="C21" s="2">
        <v>113</v>
      </c>
      <c r="D21" s="2" t="s">
        <v>41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40</v>
      </c>
      <c r="J21" s="2">
        <v>111</v>
      </c>
      <c r="K21" s="2" t="s">
        <v>41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42</v>
      </c>
      <c r="C22" s="2">
        <v>102</v>
      </c>
      <c r="D22" s="2" t="s">
        <v>43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42</v>
      </c>
      <c r="J22" s="2">
        <v>101</v>
      </c>
      <c r="K22" s="2" t="s">
        <v>43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44</v>
      </c>
      <c r="C23" s="2">
        <v>104</v>
      </c>
      <c r="D23" s="2" t="s">
        <v>45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44</v>
      </c>
      <c r="J23" s="2">
        <v>100</v>
      </c>
      <c r="K23" s="2" t="s">
        <v>45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46</v>
      </c>
      <c r="C24" s="2">
        <v>85</v>
      </c>
      <c r="D24" s="2" t="s">
        <v>47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46</v>
      </c>
      <c r="J24" s="2">
        <v>106</v>
      </c>
      <c r="K24" s="2" t="s">
        <v>47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48</v>
      </c>
      <c r="C25" s="2">
        <v>106</v>
      </c>
      <c r="D25" s="2" t="s">
        <v>49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48</v>
      </c>
      <c r="J25" s="2">
        <v>109</v>
      </c>
      <c r="K25" s="2" t="s">
        <v>49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50</v>
      </c>
      <c r="C26" s="2">
        <v>110</v>
      </c>
      <c r="D26" s="2" t="s">
        <v>51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50</v>
      </c>
      <c r="J26" s="2">
        <v>116</v>
      </c>
      <c r="K26" s="2" t="s">
        <v>51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2"/>
  <sheetViews>
    <sheetView tabSelected="1" workbookViewId="0">
      <selection activeCell="G3" sqref="G3"/>
    </sheetView>
  </sheetViews>
  <sheetFormatPr defaultRowHeight="14.5" x14ac:dyDescent="0.35"/>
  <cols>
    <col min="1" max="1" width="13" customWidth="1"/>
    <col min="2" max="3" width="14.90625" customWidth="1"/>
  </cols>
  <sheetData>
    <row r="1" spans="1:6" x14ac:dyDescent="0.35">
      <c r="A1" t="s">
        <v>61</v>
      </c>
      <c r="B1" t="s">
        <v>62</v>
      </c>
      <c r="C1" t="s">
        <v>69</v>
      </c>
      <c r="D1" t="s">
        <v>63</v>
      </c>
      <c r="E1" t="s">
        <v>64</v>
      </c>
      <c r="F1" t="s">
        <v>70</v>
      </c>
    </row>
    <row r="2" spans="1:6" x14ac:dyDescent="0.35">
      <c r="A2">
        <f>COUNTIF(Archive!$H2:H111,"WIN")</f>
        <v>9</v>
      </c>
      <c r="B2">
        <f>COUNTIF(Archive!$H2:H111,"LOSS")</f>
        <v>14</v>
      </c>
      <c r="C2">
        <f>ROUND(SUM(A2/(A2+B2)),3)</f>
        <v>0.39100000000000001</v>
      </c>
      <c r="D2">
        <f>COUNTIF(Archive!$R2:R111,"WIN")</f>
        <v>16</v>
      </c>
      <c r="E2">
        <f>COUNTIF(Archive!$R2:R111,"LOSS")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2021-11-06T11:47:35Z</dcterms:modified>
</cp:coreProperties>
</file>