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6\Desktop\"/>
    </mc:Choice>
  </mc:AlternateContent>
  <xr:revisionPtr revIDLastSave="0" documentId="8_{49F38618-3C8F-4C44-99CD-9249E2161F3C}" xr6:coauthVersionLast="45" xr6:coauthVersionMax="45" xr10:uidLastSave="{00000000-0000-0000-0000-000000000000}"/>
  <bookViews>
    <workbookView xWindow="0" yWindow="600" windowWidth="23040" windowHeight="12360" xr2:uid="{A79FA852-8761-44AD-807A-62DE502E7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M2" i="1"/>
  <c r="AH2" i="1" s="1"/>
  <c r="V2" i="1"/>
  <c r="X2" i="1"/>
  <c r="Z2" i="1"/>
  <c r="AA2" i="1"/>
  <c r="AO2" i="1" s="1"/>
  <c r="AF2" i="1"/>
  <c r="AG2" i="1"/>
  <c r="AI2" i="1"/>
  <c r="AJ2" i="1"/>
  <c r="AL2" i="1"/>
  <c r="AM2" i="1"/>
  <c r="AN2" i="1"/>
</calcChain>
</file>

<file path=xl/sharedStrings.xml><?xml version="1.0" encoding="utf-8"?>
<sst xmlns="http://schemas.openxmlformats.org/spreadsheetml/2006/main" count="48" uniqueCount="48">
  <si>
    <t>CLIENT</t>
  </si>
  <si>
    <t>SCRIPT</t>
  </si>
  <si>
    <t>EXP</t>
  </si>
  <si>
    <t>OP TYP</t>
  </si>
  <si>
    <t>STR</t>
  </si>
  <si>
    <t>QTY</t>
  </si>
  <si>
    <t>AVG</t>
  </si>
  <si>
    <t>M2M</t>
  </si>
  <si>
    <t>OPT CONCEPT</t>
  </si>
  <si>
    <t>OLD OPT PRICE</t>
  </si>
  <si>
    <t>FUT CONCEPT</t>
  </si>
  <si>
    <t>FUT</t>
  </si>
  <si>
    <t>OPT PRICE</t>
  </si>
  <si>
    <t>DAYS</t>
  </si>
  <si>
    <t>OLD IV</t>
  </si>
  <si>
    <t>IV</t>
  </si>
  <si>
    <t>AUTO THETA</t>
  </si>
  <si>
    <t>DELTA</t>
  </si>
  <si>
    <t>NET DELTA</t>
  </si>
  <si>
    <t>GAMA</t>
  </si>
  <si>
    <t>VEGA</t>
  </si>
  <si>
    <t>Exposure</t>
  </si>
  <si>
    <t>Expo. Margin</t>
  </si>
  <si>
    <t>Expo. Mar Amt cr.</t>
  </si>
  <si>
    <t>Margin OP Cost</t>
  </si>
  <si>
    <t>MtoM</t>
  </si>
  <si>
    <t>FX IN AT OUT</t>
  </si>
  <si>
    <t>OPEN_INT</t>
  </si>
  <si>
    <t>Beta</t>
  </si>
  <si>
    <t>Sector</t>
  </si>
  <si>
    <t>Group</t>
  </si>
  <si>
    <t>FUT = 100</t>
  </si>
  <si>
    <t>MKT EXPO in Cr.</t>
  </si>
  <si>
    <t>OCB</t>
  </si>
  <si>
    <t>NET DELTA Value</t>
  </si>
  <si>
    <t>RTV</t>
  </si>
  <si>
    <t>NEW THETA</t>
  </si>
  <si>
    <t>NEW QTY2</t>
  </si>
  <si>
    <t>Net Opt Val</t>
  </si>
  <si>
    <t>Physical Delv.</t>
  </si>
  <si>
    <t>Factor</t>
  </si>
  <si>
    <t>LOT MULTIPLE</t>
  </si>
  <si>
    <t>KFA34</t>
  </si>
  <si>
    <t>AXISBANK</t>
  </si>
  <si>
    <t>CE</t>
  </si>
  <si>
    <t>FUT AXISBANK 30Apr2020</t>
  </si>
  <si>
    <t>BANKS (PVT)</t>
  </si>
  <si>
    <t>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</si>
</sst>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_);[Red]\(0.00\)"/>
    <numFmt numFmtId="169" formatCode="0_);[Red]\(0\)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62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>
      <protection hidden="1"/>
    </xf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protection hidden="1"/>
    </xf>
    <xf numFmtId="0" fontId="3" fillId="3" borderId="0" xfId="0" applyNumberFormat="1" applyFont="1" applyFill="1" applyBorder="1" applyAlignment="1" applyProtection="1">
      <protection hidden="1"/>
    </xf>
    <xf numFmtId="0" fontId="3" fillId="4" borderId="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Alignment="1" applyProtection="1">
      <alignment horizontal="right"/>
      <protection hidden="1"/>
    </xf>
    <xf numFmtId="0" fontId="3" fillId="3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NumberFormat="1" applyFont="1" applyFill="1" applyBorder="1" applyAlignment="1" applyProtection="1">
      <protection hidden="1"/>
    </xf>
    <xf numFmtId="0" fontId="7" fillId="0" borderId="0" xfId="0" applyNumberFormat="1" applyFont="1" applyFill="1" applyBorder="1" applyAlignment="1" applyProtection="1"/>
    <xf numFmtId="15" fontId="7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>
      <alignment horizontal="center"/>
      <protection hidden="1"/>
    </xf>
    <xf numFmtId="2" fontId="5" fillId="0" borderId="0" xfId="0" applyNumberFormat="1" applyFont="1" applyFill="1" applyBorder="1" applyAlignment="1" applyProtection="1">
      <alignment horizontal="center"/>
      <protection hidden="1"/>
    </xf>
    <xf numFmtId="168" fontId="1" fillId="0" borderId="0" xfId="0" applyNumberFormat="1" applyFont="1" applyFill="1" applyBorder="1" applyAlignment="1" applyProtection="1">
      <protection hidden="1"/>
    </xf>
    <xf numFmtId="1" fontId="1" fillId="0" borderId="0" xfId="0" applyNumberFormat="1" applyFont="1" applyFill="1" applyBorder="1" applyAlignment="1" applyProtection="1">
      <protection hidden="1"/>
    </xf>
    <xf numFmtId="2" fontId="1" fillId="0" borderId="0" xfId="0" applyNumberFormat="1" applyFont="1" applyFill="1" applyBorder="1" applyAlignment="1" applyProtection="1">
      <protection hidden="1"/>
    </xf>
    <xf numFmtId="0" fontId="6" fillId="0" borderId="0" xfId="0" applyNumberFormat="1" applyFont="1" applyFill="1" applyBorder="1" applyAlignment="1" applyProtection="1">
      <alignment horizontal="right"/>
      <protection hidden="1"/>
    </xf>
    <xf numFmtId="169" fontId="1" fillId="0" borderId="0" xfId="0" applyNumberFormat="1" applyFont="1" applyFill="1" applyBorder="1" applyAlignment="1" applyProtection="1">
      <protection hidden="1"/>
    </xf>
    <xf numFmtId="170" fontId="1" fillId="0" borderId="0" xfId="0" applyNumberFormat="1" applyFont="1" applyFill="1" applyBorder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2222-2739-40F2-8A66-585AAD019B23}">
  <dimension ref="A1:AR2"/>
  <sheetViews>
    <sheetView tabSelected="1" workbookViewId="0">
      <selection activeCell="A2" sqref="A2"/>
    </sheetView>
  </sheetViews>
  <sheetFormatPr defaultRowHeight="14.4" x14ac:dyDescent="0.3"/>
  <sheetData>
    <row r="1" spans="1:4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8" t="s">
        <v>26</v>
      </c>
      <c r="AB1" s="8" t="s">
        <v>27</v>
      </c>
      <c r="AC1" s="3" t="s">
        <v>28</v>
      </c>
      <c r="AD1" s="7" t="s">
        <v>29</v>
      </c>
      <c r="AE1" s="7" t="s">
        <v>30</v>
      </c>
      <c r="AF1" s="6" t="s">
        <v>31</v>
      </c>
      <c r="AG1" s="6" t="s">
        <v>32</v>
      </c>
      <c r="AH1" s="9" t="s">
        <v>33</v>
      </c>
      <c r="AI1" s="5" t="s">
        <v>34</v>
      </c>
      <c r="AJ1" s="5" t="s">
        <v>35</v>
      </c>
      <c r="AK1" s="5" t="s">
        <v>36</v>
      </c>
      <c r="AL1" s="10">
        <v>1</v>
      </c>
      <c r="AM1" s="11" t="s">
        <v>37</v>
      </c>
      <c r="AN1" s="11" t="s">
        <v>38</v>
      </c>
      <c r="AO1" s="1" t="s">
        <v>39</v>
      </c>
      <c r="AP1" s="11" t="s">
        <v>40</v>
      </c>
      <c r="AQ1" s="11" t="s">
        <v>41</v>
      </c>
      <c r="AR1" s="1"/>
    </row>
    <row r="2" spans="1:44" x14ac:dyDescent="0.3">
      <c r="A2" s="12" t="s">
        <v>42</v>
      </c>
      <c r="B2" s="12" t="s">
        <v>43</v>
      </c>
      <c r="C2" s="13">
        <v>43951</v>
      </c>
      <c r="D2" s="12" t="s">
        <v>44</v>
      </c>
      <c r="E2" s="12">
        <v>420</v>
      </c>
      <c r="F2" s="12">
        <v>0</v>
      </c>
      <c r="G2" s="12">
        <v>0</v>
      </c>
      <c r="H2" s="12">
        <v>8040</v>
      </c>
      <c r="I2" s="1" t="str">
        <f>IF(D2="FX",CONCATENATE("FUT"," ",B2," ",TEXT(C2,"DDMMMYYYY")),CONCATENATE("OPT"," ",B2," ",TEXT(C2,"DDMMMYYYY")," ",D2," ",E2))</f>
        <v>OPT AXISBANK 30Apr2020 CE 420</v>
      </c>
      <c r="J2" s="1">
        <v>14.95</v>
      </c>
      <c r="K2" s="1" t="s">
        <v>45</v>
      </c>
      <c r="L2" s="1">
        <v>412.5</v>
      </c>
      <c r="M2" s="1">
        <f>IF(OR(R2&gt;0.985,AND(D2="CE",N2=0.1,E2&lt;L2)),(L2-E2),IF(OR(R2&lt;-0.985,AND(D2="PE",N2=0.1,E2&gt;L2)),(E2-L2),J2))</f>
        <v>14.95</v>
      </c>
      <c r="N2" s="14">
        <v>3</v>
      </c>
      <c r="O2" s="15">
        <v>1.2267131471215873</v>
      </c>
      <c r="P2" s="15">
        <v>0.01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7">
        <f>IF(F2=0,0,IF(AND(D2="FX",F2&lt;0),F2*-(E2+M2),IF(AND(D2="FX",F2&gt;0),F2*(E2+M2),IF(F2&lt;0,F2*-(E2+M2),0))))</f>
        <v>0</v>
      </c>
      <c r="W2" s="18">
        <v>17.98</v>
      </c>
      <c r="X2" s="16">
        <f>V2*W2%/10000000</f>
        <v>0</v>
      </c>
      <c r="Y2" s="16">
        <v>0</v>
      </c>
      <c r="Z2" s="16">
        <f>IF(F2=0,H2,(M2-G2)*F2)</f>
        <v>8040</v>
      </c>
      <c r="AA2" s="19" t="str">
        <f>(IF(A2="","",IF(D2="FX","FX",IF(D2="CE",(IF(E2&lt;L2,"ITM",IF(E2=L2,"ATM","OTM"))),(IF(E2&lt;L2,"OTM",IF(E2=L2,"ATM","ITM")))))))</f>
        <v>OTM</v>
      </c>
      <c r="AB2" s="20"/>
      <c r="AC2" s="1">
        <v>1.125705</v>
      </c>
      <c r="AD2" s="1" t="s">
        <v>46</v>
      </c>
      <c r="AE2" s="1" t="s">
        <v>47</v>
      </c>
      <c r="AF2" s="1" t="str">
        <f>IF(F2=0,"",IF(D2="FX",100,ROUND(E2/L2*100,0)))</f>
        <v/>
      </c>
      <c r="AG2" s="16" t="str">
        <f>IF(F2=0,"",F2*L2/10000000)</f>
        <v/>
      </c>
      <c r="AH2" s="18" t="str">
        <f>IF(M2&lt;Y2,"OCB","")</f>
        <v/>
      </c>
      <c r="AI2" s="16">
        <f>S2*L2/100000</f>
        <v>0</v>
      </c>
      <c r="AJ2" s="1" t="str">
        <f>IF(F2=0,"",IF(OR(AA2="OTM",AA2="ATM"),M2*-F2,IF(AND(AA2="ITM",D2="PE"),(M2-E2+L2)*-F2,IF(AND(AA2="ITM",D2="CE"),(L2-E2-M2)*F2,""))))</f>
        <v/>
      </c>
      <c r="AK2" s="1">
        <v>0</v>
      </c>
      <c r="AL2" s="18">
        <f>L2*96%</f>
        <v>396</v>
      </c>
      <c r="AM2" s="1">
        <f>IF(E2&lt;AL2,F2,0)</f>
        <v>0</v>
      </c>
      <c r="AN2" s="21">
        <f>IF(D2="FX",0,F2*G2)/10^5</f>
        <v>0</v>
      </c>
      <c r="AO2" s="1">
        <f>IF(AA2="OTM",0,IF(D2="PE",F2*-1,F2))</f>
        <v>0</v>
      </c>
      <c r="AP2" s="18">
        <v>5.5617352614015569E-2</v>
      </c>
      <c r="AQ2" s="1">
        <v>0</v>
      </c>
      <c r="AR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varma</dc:creator>
  <cp:lastModifiedBy>pawan varma</cp:lastModifiedBy>
  <dcterms:created xsi:type="dcterms:W3CDTF">2020-04-27T06:16:48Z</dcterms:created>
  <dcterms:modified xsi:type="dcterms:W3CDTF">2020-04-27T06:19:40Z</dcterms:modified>
</cp:coreProperties>
</file>