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330"/>
  <workbookPr codeName="ThisWorkbook"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xr:revisionPtr revIDLastSave="0" documentId="13_ncr:80001_{CBF1CFF4-AE75-4C0E-8655-D784BF5DE872}" xr6:coauthVersionLast="33" xr6:coauthVersionMax="33" xr10:uidLastSave="{00000000-0000-0000-0000-000000000000}"/>
  <bookViews>
    <workbookView xWindow="0" yWindow="0" windowWidth="25600" windowHeight="10233" xr2:uid="{00000000-000D-0000-FFFF-FFFF00000000}"/>
  </bookViews>
  <sheets>
    <sheet name="Greeks" sheetId="9" r:id="rId1"/>
    <sheet name="Data Nifty" sheetId="2" r:id="rId2"/>
  </sheets>
  <definedNames>
    <definedName name="_xlnm._FilterDatabase" localSheetId="0" hidden="1">Greeks!#REF!</definedName>
    <definedName name="optionKeys.jsp?symbolCode__10006_symbol_NIFTY_symbol_NIFTY_instrument___date___segmentLink_17_symbolCount_2_segmentLink_17" localSheetId="1">'Data Nifty'!$C$1:$Y$144</definedName>
  </definedNames>
  <calcPr calcId="179017"/>
</workbook>
</file>

<file path=xl/calcChain.xml><?xml version="1.0" encoding="utf-8"?>
<calcChain xmlns="http://schemas.openxmlformats.org/spreadsheetml/2006/main">
  <c r="A138" i="2" l="1"/>
  <c r="A139" i="2"/>
  <c r="A140" i="2"/>
  <c r="A141" i="2"/>
  <c r="A142" i="2"/>
  <c r="A143" i="2"/>
  <c r="B138" i="2"/>
  <c r="B139" i="2"/>
  <c r="B140" i="2"/>
  <c r="B141" i="2"/>
  <c r="B142" i="2"/>
  <c r="B143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53" i="2" l="1"/>
  <c r="B53" i="2"/>
  <c r="A54" i="2"/>
  <c r="B54" i="2"/>
  <c r="A55" i="2"/>
  <c r="B55" i="2"/>
  <c r="A56" i="2"/>
  <c r="B56" i="2"/>
  <c r="A57" i="2"/>
  <c r="B57" i="2"/>
  <c r="A58" i="2"/>
  <c r="B58" i="2"/>
  <c r="A59" i="2"/>
  <c r="B59" i="2"/>
  <c r="A60" i="2"/>
  <c r="B60" i="2"/>
  <c r="A61" i="2"/>
  <c r="B61" i="2"/>
  <c r="A62" i="2"/>
  <c r="B62" i="2"/>
  <c r="A63" i="2"/>
  <c r="B63" i="2"/>
  <c r="A64" i="2"/>
  <c r="B64" i="2"/>
  <c r="A65" i="2"/>
  <c r="B65" i="2"/>
  <c r="A66" i="2"/>
  <c r="B66" i="2"/>
  <c r="A67" i="2"/>
  <c r="B67" i="2"/>
  <c r="A68" i="2"/>
  <c r="B68" i="2"/>
  <c r="A69" i="2"/>
  <c r="B69" i="2"/>
  <c r="A70" i="2"/>
  <c r="B70" i="2"/>
  <c r="A71" i="2"/>
  <c r="B71" i="2"/>
  <c r="A72" i="2"/>
  <c r="B72" i="2"/>
  <c r="A73" i="2"/>
  <c r="B73" i="2"/>
  <c r="A74" i="2"/>
  <c r="B74" i="2"/>
  <c r="A75" i="2"/>
  <c r="B75" i="2"/>
  <c r="A76" i="2"/>
  <c r="B76" i="2"/>
  <c r="A77" i="2"/>
  <c r="B77" i="2"/>
  <c r="A78" i="2"/>
  <c r="B78" i="2"/>
  <c r="A79" i="2"/>
  <c r="B79" i="2"/>
  <c r="A80" i="2"/>
  <c r="B80" i="2"/>
  <c r="A81" i="2"/>
  <c r="B81" i="2"/>
  <c r="A82" i="2"/>
  <c r="B82" i="2"/>
  <c r="A83" i="2"/>
  <c r="B83" i="2"/>
  <c r="A84" i="2"/>
  <c r="B84" i="2"/>
  <c r="A85" i="2"/>
  <c r="B85" i="2"/>
  <c r="A86" i="2"/>
  <c r="B86" i="2"/>
  <c r="A87" i="2"/>
  <c r="B87" i="2"/>
  <c r="A88" i="2"/>
  <c r="B88" i="2"/>
  <c r="A89" i="2"/>
  <c r="B89" i="2"/>
  <c r="A90" i="2"/>
  <c r="B90" i="2"/>
  <c r="A91" i="2"/>
  <c r="B91" i="2"/>
  <c r="A42" i="2" l="1"/>
  <c r="B42" i="2"/>
  <c r="A43" i="2"/>
  <c r="B43" i="2"/>
  <c r="A44" i="2"/>
  <c r="B44" i="2"/>
  <c r="A45" i="2"/>
  <c r="B45" i="2"/>
  <c r="A46" i="2"/>
  <c r="B46" i="2"/>
  <c r="A47" i="2"/>
  <c r="B47" i="2"/>
  <c r="A48" i="2"/>
  <c r="B48" i="2"/>
  <c r="A49" i="2"/>
  <c r="B49" i="2"/>
  <c r="A50" i="2"/>
  <c r="B50" i="2"/>
  <c r="A51" i="2"/>
  <c r="B51" i="2"/>
  <c r="A52" i="2"/>
  <c r="B52" i="2"/>
  <c r="A7" i="2" l="1"/>
  <c r="B7" i="2"/>
  <c r="A8" i="2"/>
  <c r="B8" i="2"/>
  <c r="A9" i="2"/>
  <c r="B9" i="2"/>
  <c r="A10" i="2"/>
  <c r="B10" i="2"/>
  <c r="A11" i="2"/>
  <c r="B11" i="2"/>
  <c r="A12" i="2"/>
  <c r="B12" i="2"/>
  <c r="A13" i="2"/>
  <c r="B13" i="2"/>
  <c r="A14" i="2"/>
  <c r="B14" i="2"/>
  <c r="A15" i="2"/>
  <c r="B15" i="2"/>
  <c r="A16" i="2"/>
  <c r="B16" i="2"/>
  <c r="A17" i="2"/>
  <c r="B17" i="2"/>
  <c r="A18" i="2"/>
  <c r="B18" i="2"/>
  <c r="A19" i="2"/>
  <c r="B19" i="2"/>
  <c r="A20" i="2"/>
  <c r="B20" i="2"/>
  <c r="A21" i="2"/>
  <c r="B21" i="2"/>
  <c r="A22" i="2"/>
  <c r="B22" i="2"/>
  <c r="A23" i="2"/>
  <c r="B23" i="2"/>
  <c r="A24" i="2"/>
  <c r="B24" i="2"/>
  <c r="A25" i="2"/>
  <c r="B25" i="2"/>
  <c r="A26" i="2"/>
  <c r="B26" i="2"/>
  <c r="A27" i="2"/>
  <c r="B27" i="2"/>
  <c r="A28" i="2"/>
  <c r="B28" i="2"/>
  <c r="A29" i="2"/>
  <c r="B29" i="2"/>
  <c r="A30" i="2"/>
  <c r="B30" i="2"/>
  <c r="A31" i="2"/>
  <c r="B31" i="2"/>
  <c r="A32" i="2"/>
  <c r="B32" i="2"/>
  <c r="A33" i="2"/>
  <c r="B33" i="2"/>
  <c r="A34" i="2"/>
  <c r="B34" i="2"/>
  <c r="A35" i="2"/>
  <c r="B35" i="2"/>
  <c r="A36" i="2"/>
  <c r="B36" i="2"/>
  <c r="A37" i="2"/>
  <c r="B37" i="2"/>
  <c r="A38" i="2"/>
  <c r="B38" i="2"/>
  <c r="A39" i="2"/>
  <c r="B39" i="2"/>
  <c r="A40" i="2"/>
  <c r="B40" i="2"/>
  <c r="A41" i="2"/>
  <c r="B41" i="2"/>
  <c r="AA57" i="2" l="1"/>
  <c r="AA58" i="2"/>
  <c r="AA59" i="2"/>
  <c r="AA60" i="2"/>
  <c r="AA61" i="2"/>
  <c r="AA62" i="2"/>
  <c r="AA63" i="2"/>
  <c r="AA64" i="2"/>
  <c r="AA65" i="2"/>
  <c r="AA66" i="2"/>
  <c r="AA67" i="2"/>
  <c r="AA68" i="2"/>
  <c r="AA69" i="2"/>
  <c r="AA70" i="2"/>
  <c r="AA71" i="2"/>
  <c r="AA72" i="2"/>
  <c r="AA73" i="2"/>
  <c r="AA74" i="2"/>
  <c r="AA75" i="2"/>
  <c r="AA76" i="2"/>
  <c r="AA77" i="2"/>
  <c r="AA78" i="2"/>
  <c r="AA79" i="2"/>
  <c r="AA80" i="2"/>
  <c r="AA81" i="2"/>
  <c r="AA82" i="2"/>
  <c r="AA83" i="2"/>
  <c r="AA84" i="2"/>
  <c r="AA85" i="2"/>
  <c r="AA86" i="2"/>
  <c r="AA87" i="2"/>
  <c r="AA88" i="2"/>
  <c r="AA89" i="2"/>
  <c r="AA90" i="2"/>
  <c r="AA91" i="2"/>
  <c r="AA92" i="2"/>
  <c r="AA93" i="2"/>
  <c r="AA94" i="2"/>
  <c r="AA95" i="2"/>
  <c r="AA96" i="2"/>
  <c r="AA97" i="2"/>
  <c r="AA98" i="2"/>
  <c r="AA99" i="2"/>
  <c r="AA100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4" i="2"/>
  <c r="AA45" i="2"/>
  <c r="AA46" i="2"/>
  <c r="AA47" i="2"/>
  <c r="AA48" i="2"/>
  <c r="AA49" i="2"/>
  <c r="AA50" i="2"/>
  <c r="AA51" i="2"/>
  <c r="AA52" i="2"/>
  <c r="AA53" i="2"/>
  <c r="AA54" i="2"/>
  <c r="AA55" i="2"/>
  <c r="AA56" i="2"/>
  <c r="AA7" i="2" l="1"/>
  <c r="AA6" i="2"/>
  <c r="AF31" i="9" l="1"/>
  <c r="AC31" i="9"/>
  <c r="AF13" i="9"/>
  <c r="AC13" i="9"/>
  <c r="AF30" i="9"/>
  <c r="AC30" i="9"/>
  <c r="AF29" i="9"/>
  <c r="AC29" i="9"/>
  <c r="B11" i="9"/>
  <c r="AC14" i="9"/>
  <c r="AF14" i="9"/>
  <c r="AC15" i="9"/>
  <c r="AF15" i="9"/>
  <c r="AC16" i="9"/>
  <c r="AF16" i="9"/>
  <c r="AC17" i="9"/>
  <c r="AF17" i="9"/>
  <c r="AC18" i="9"/>
  <c r="AF18" i="9"/>
  <c r="AC19" i="9"/>
  <c r="AF19" i="9"/>
  <c r="AC20" i="9"/>
  <c r="AF20" i="9"/>
  <c r="AC21" i="9"/>
  <c r="AF21" i="9"/>
  <c r="AC22" i="9"/>
  <c r="AF22" i="9"/>
  <c r="AC23" i="9"/>
  <c r="AF23" i="9"/>
  <c r="AC24" i="9"/>
  <c r="AF24" i="9"/>
  <c r="AC25" i="9"/>
  <c r="AF25" i="9"/>
  <c r="AC26" i="9"/>
  <c r="AF26" i="9"/>
  <c r="AC27" i="9"/>
  <c r="AF27" i="9"/>
  <c r="AC28" i="9"/>
  <c r="AF28" i="9"/>
  <c r="R12" i="9"/>
  <c r="Q12" i="9"/>
  <c r="K11" i="9"/>
  <c r="R3" i="9"/>
  <c r="R4" i="9" s="1"/>
  <c r="A3" i="2"/>
  <c r="A4" i="2"/>
  <c r="A5" i="2" s="1"/>
  <c r="A1" i="2"/>
  <c r="A2" i="2"/>
  <c r="J22" i="9" l="1"/>
  <c r="E4" i="9"/>
  <c r="E7" i="9" s="1"/>
  <c r="J3" i="9"/>
  <c r="K3" i="9"/>
  <c r="H3" i="9"/>
  <c r="E5" i="9" s="1"/>
  <c r="AB22" i="9" l="1"/>
  <c r="L22" i="9" s="1"/>
  <c r="J13" i="9"/>
  <c r="AB13" i="9" s="1"/>
  <c r="J23" i="9"/>
  <c r="AA23" i="9" s="1"/>
  <c r="J15" i="9"/>
  <c r="AA15" i="9" s="1"/>
  <c r="J19" i="9"/>
  <c r="AB19" i="9" s="1"/>
  <c r="K19" i="9" s="1"/>
  <c r="AI19" i="9" s="1"/>
  <c r="J17" i="9"/>
  <c r="AA17" i="9" s="1"/>
  <c r="J14" i="9"/>
  <c r="AA14" i="9" s="1"/>
  <c r="J21" i="9"/>
  <c r="AA21" i="9" s="1"/>
  <c r="J18" i="9"/>
  <c r="AB18" i="9" s="1"/>
  <c r="AA22" i="9"/>
  <c r="J20" i="9"/>
  <c r="AB20" i="9" s="1"/>
  <c r="K20" i="9" s="1"/>
  <c r="AI20" i="9" s="1"/>
  <c r="J16" i="9"/>
  <c r="AB16" i="9" s="1"/>
  <c r="K16" i="9" s="1"/>
  <c r="AI16" i="9" s="1"/>
  <c r="AE13" i="9"/>
  <c r="AE31" i="9"/>
  <c r="AE29" i="9"/>
  <c r="AE30" i="9"/>
  <c r="J24" i="9" l="1"/>
  <c r="AA24" i="9" s="1"/>
  <c r="H23" i="9"/>
  <c r="L16" i="9"/>
  <c r="AA20" i="9"/>
  <c r="AB23" i="9"/>
  <c r="K23" i="9" s="1"/>
  <c r="AI23" i="9" s="1"/>
  <c r="I23" i="9"/>
  <c r="AD23" i="9" s="1"/>
  <c r="AB17" i="9"/>
  <c r="K17" i="9" s="1"/>
  <c r="AI17" i="9" s="1"/>
  <c r="L20" i="9"/>
  <c r="AB14" i="9"/>
  <c r="K14" i="9" s="1"/>
  <c r="AI14" i="9" s="1"/>
  <c r="AB15" i="9"/>
  <c r="L15" i="9" s="1"/>
  <c r="I15" i="9"/>
  <c r="AD15" i="9" s="1"/>
  <c r="AA16" i="9"/>
  <c r="AB21" i="9"/>
  <c r="L21" i="9" s="1"/>
  <c r="AA18" i="9"/>
  <c r="H15" i="9"/>
  <c r="I22" i="9"/>
  <c r="AD22" i="9" s="1"/>
  <c r="K22" i="9"/>
  <c r="AI22" i="9" s="1"/>
  <c r="AA13" i="9"/>
  <c r="H13" i="9" s="1"/>
  <c r="AA19" i="9"/>
  <c r="H22" i="9"/>
  <c r="L19" i="9"/>
  <c r="K13" i="9"/>
  <c r="AI13" i="9" s="1"/>
  <c r="L13" i="9"/>
  <c r="AE21" i="9"/>
  <c r="AE24" i="9"/>
  <c r="AE15" i="9"/>
  <c r="AE19" i="9"/>
  <c r="AJ19" i="9" s="1"/>
  <c r="AE27" i="9"/>
  <c r="AE25" i="9"/>
  <c r="AE16" i="9"/>
  <c r="AK16" i="9" s="1"/>
  <c r="AE18" i="9"/>
  <c r="AE20" i="9"/>
  <c r="AK20" i="9" s="1"/>
  <c r="R20" i="9" s="1"/>
  <c r="AE23" i="9"/>
  <c r="AE26" i="9"/>
  <c r="AE17" i="9"/>
  <c r="AE28" i="9"/>
  <c r="AE22" i="9"/>
  <c r="AE14" i="9"/>
  <c r="K18" i="9"/>
  <c r="AI18" i="9" s="1"/>
  <c r="I14" i="9"/>
  <c r="AD14" i="9" s="1"/>
  <c r="I21" i="9"/>
  <c r="AD21" i="9" s="1"/>
  <c r="I17" i="9"/>
  <c r="AD17" i="9" s="1"/>
  <c r="L18" i="9"/>
  <c r="H14" i="9"/>
  <c r="H17" i="9"/>
  <c r="H21" i="9"/>
  <c r="B6" i="2"/>
  <c r="A6" i="2"/>
  <c r="K21" i="9" l="1"/>
  <c r="AI21" i="9" s="1"/>
  <c r="AJ21" i="9" s="1"/>
  <c r="I13" i="9"/>
  <c r="AD13" i="9" s="1"/>
  <c r="AG13" i="9" s="1"/>
  <c r="H24" i="9"/>
  <c r="J25" i="9"/>
  <c r="AA25" i="9" s="1"/>
  <c r="I24" i="9"/>
  <c r="AD24" i="9" s="1"/>
  <c r="AG24" i="9" s="1"/>
  <c r="C24" i="9" s="1"/>
  <c r="AB24" i="9"/>
  <c r="K24" i="9" s="1"/>
  <c r="AI24" i="9" s="1"/>
  <c r="H20" i="9"/>
  <c r="I20" i="9"/>
  <c r="AD20" i="9" s="1"/>
  <c r="AH20" i="9" s="1"/>
  <c r="B20" i="9" s="1"/>
  <c r="L14" i="9"/>
  <c r="L23" i="9"/>
  <c r="H18" i="9"/>
  <c r="L17" i="9"/>
  <c r="K15" i="9"/>
  <c r="AI15" i="9" s="1"/>
  <c r="AK15" i="9" s="1"/>
  <c r="R15" i="9" s="1"/>
  <c r="I18" i="9"/>
  <c r="AD18" i="9" s="1"/>
  <c r="AG18" i="9" s="1"/>
  <c r="H16" i="9"/>
  <c r="H19" i="9"/>
  <c r="I19" i="9"/>
  <c r="AD19" i="9" s="1"/>
  <c r="I16" i="9"/>
  <c r="AD16" i="9" s="1"/>
  <c r="AG16" i="9" s="1"/>
  <c r="AJ22" i="9"/>
  <c r="Q22" i="9" s="1"/>
  <c r="AJ13" i="9"/>
  <c r="AK13" i="9"/>
  <c r="R13" i="9" s="1"/>
  <c r="AJ16" i="9"/>
  <c r="N16" i="9" s="1"/>
  <c r="AK19" i="9"/>
  <c r="R19" i="9" s="1"/>
  <c r="AJ20" i="9"/>
  <c r="N20" i="9" s="1"/>
  <c r="AK22" i="9"/>
  <c r="R22" i="9" s="1"/>
  <c r="N19" i="9"/>
  <c r="P19" i="9"/>
  <c r="Q19" i="9"/>
  <c r="R16" i="9"/>
  <c r="AK23" i="9"/>
  <c r="R23" i="9" s="1"/>
  <c r="AJ23" i="9"/>
  <c r="AK14" i="9"/>
  <c r="R14" i="9" s="1"/>
  <c r="AJ14" i="9"/>
  <c r="AK17" i="9"/>
  <c r="R17" i="9" s="1"/>
  <c r="AJ17" i="9"/>
  <c r="AJ18" i="9"/>
  <c r="AK18" i="9"/>
  <c r="R18" i="9" s="1"/>
  <c r="AH15" i="9"/>
  <c r="B15" i="9" s="1"/>
  <c r="AG15" i="9"/>
  <c r="AG21" i="9"/>
  <c r="AH21" i="9"/>
  <c r="B21" i="9" s="1"/>
  <c r="AH22" i="9"/>
  <c r="B22" i="9" s="1"/>
  <c r="AG22" i="9"/>
  <c r="AH23" i="9"/>
  <c r="B23" i="9" s="1"/>
  <c r="AG23" i="9"/>
  <c r="AG17" i="9"/>
  <c r="AH17" i="9"/>
  <c r="B17" i="9" s="1"/>
  <c r="AG14" i="9"/>
  <c r="AH14" i="9"/>
  <c r="B14" i="9" s="1"/>
  <c r="AH13" i="9" l="1"/>
  <c r="B13" i="9" s="1"/>
  <c r="L24" i="9"/>
  <c r="AK21" i="9"/>
  <c r="R21" i="9" s="1"/>
  <c r="AH24" i="9"/>
  <c r="B24" i="9" s="1"/>
  <c r="J26" i="9"/>
  <c r="J27" i="9" s="1"/>
  <c r="AB25" i="9"/>
  <c r="L25" i="9" s="1"/>
  <c r="AG20" i="9"/>
  <c r="F20" i="9" s="1"/>
  <c r="E20" i="9" s="1"/>
  <c r="AJ15" i="9"/>
  <c r="N15" i="9" s="1"/>
  <c r="AH18" i="9"/>
  <c r="B18" i="9" s="1"/>
  <c r="AH16" i="9"/>
  <c r="B16" i="9" s="1"/>
  <c r="P22" i="9"/>
  <c r="N22" i="9"/>
  <c r="O19" i="9"/>
  <c r="D13" i="9"/>
  <c r="C13" i="9"/>
  <c r="F13" i="9"/>
  <c r="M13" i="9"/>
  <c r="P13" i="9"/>
  <c r="Q13" i="9"/>
  <c r="O13" i="9"/>
  <c r="N13" i="9"/>
  <c r="O22" i="9"/>
  <c r="M22" i="9"/>
  <c r="M16" i="9"/>
  <c r="O16" i="9"/>
  <c r="P16" i="9"/>
  <c r="Q16" i="9"/>
  <c r="P20" i="9"/>
  <c r="Q20" i="9"/>
  <c r="O20" i="9"/>
  <c r="M19" i="9"/>
  <c r="M20" i="9"/>
  <c r="D24" i="9"/>
  <c r="F24" i="9"/>
  <c r="Q17" i="9"/>
  <c r="P17" i="9"/>
  <c r="O17" i="9"/>
  <c r="N17" i="9"/>
  <c r="Q21" i="9"/>
  <c r="P21" i="9"/>
  <c r="N21" i="9"/>
  <c r="Q14" i="9"/>
  <c r="P14" i="9"/>
  <c r="O14" i="9"/>
  <c r="N14" i="9"/>
  <c r="P23" i="9"/>
  <c r="O23" i="9"/>
  <c r="Q23" i="9"/>
  <c r="N23" i="9"/>
  <c r="Q18" i="9"/>
  <c r="P18" i="9"/>
  <c r="O18" i="9"/>
  <c r="N18" i="9"/>
  <c r="M17" i="9"/>
  <c r="M23" i="9"/>
  <c r="M18" i="9"/>
  <c r="M14" i="9"/>
  <c r="AK24" i="9"/>
  <c r="R24" i="9" s="1"/>
  <c r="AJ24" i="9"/>
  <c r="D18" i="9"/>
  <c r="F18" i="9"/>
  <c r="D17" i="9"/>
  <c r="F17" i="9"/>
  <c r="E17" i="9" s="1"/>
  <c r="D22" i="9"/>
  <c r="F22" i="9"/>
  <c r="E22" i="9" s="1"/>
  <c r="D16" i="9"/>
  <c r="F16" i="9"/>
  <c r="D21" i="9"/>
  <c r="F21" i="9"/>
  <c r="E21" i="9" s="1"/>
  <c r="D15" i="9"/>
  <c r="F15" i="9"/>
  <c r="E15" i="9" s="1"/>
  <c r="D14" i="9"/>
  <c r="F14" i="9"/>
  <c r="E14" i="9" s="1"/>
  <c r="D23" i="9"/>
  <c r="F23" i="9"/>
  <c r="E23" i="9" s="1"/>
  <c r="C21" i="9"/>
  <c r="C14" i="9"/>
  <c r="C23" i="9"/>
  <c r="C17" i="9"/>
  <c r="C22" i="9"/>
  <c r="C16" i="9"/>
  <c r="C18" i="9"/>
  <c r="C15" i="9"/>
  <c r="G21" i="9"/>
  <c r="G22" i="9"/>
  <c r="G17" i="9"/>
  <c r="G14" i="9"/>
  <c r="G23" i="9"/>
  <c r="G15" i="9"/>
  <c r="AG19" i="9"/>
  <c r="AH19" i="9"/>
  <c r="B19" i="9" s="1"/>
  <c r="H25" i="9"/>
  <c r="I25" i="9"/>
  <c r="P15" i="9" l="1"/>
  <c r="G13" i="9"/>
  <c r="O21" i="9"/>
  <c r="E13" i="9"/>
  <c r="M21" i="9"/>
  <c r="D20" i="9"/>
  <c r="AA26" i="9"/>
  <c r="K25" i="9"/>
  <c r="AI25" i="9" s="1"/>
  <c r="AK25" i="9" s="1"/>
  <c r="R25" i="9" s="1"/>
  <c r="AB26" i="9"/>
  <c r="L26" i="9" s="1"/>
  <c r="G24" i="9"/>
  <c r="E24" i="9"/>
  <c r="G18" i="9"/>
  <c r="G20" i="9"/>
  <c r="C20" i="9"/>
  <c r="O15" i="9"/>
  <c r="Q15" i="9"/>
  <c r="M15" i="9"/>
  <c r="E18" i="9"/>
  <c r="G16" i="9"/>
  <c r="E16" i="9"/>
  <c r="O24" i="9"/>
  <c r="Q24" i="9"/>
  <c r="P24" i="9"/>
  <c r="N24" i="9"/>
  <c r="M24" i="9"/>
  <c r="AB27" i="9"/>
  <c r="L27" i="9" s="1"/>
  <c r="D19" i="9"/>
  <c r="F19" i="9"/>
  <c r="E19" i="9" s="1"/>
  <c r="C19" i="9"/>
  <c r="AA27" i="9"/>
  <c r="J28" i="9"/>
  <c r="J29" i="9" s="1"/>
  <c r="G19" i="9"/>
  <c r="AD25" i="9"/>
  <c r="H26" i="9" l="1"/>
  <c r="I26" i="9"/>
  <c r="AD26" i="9" s="1"/>
  <c r="AH26" i="9" s="1"/>
  <c r="B26" i="9" s="1"/>
  <c r="AJ25" i="9"/>
  <c r="Q25" i="9" s="1"/>
  <c r="K26" i="9"/>
  <c r="AI26" i="9" s="1"/>
  <c r="AJ26" i="9" s="1"/>
  <c r="K27" i="9"/>
  <c r="AI27" i="9" s="1"/>
  <c r="AJ27" i="9" s="1"/>
  <c r="Q27" i="9" s="1"/>
  <c r="AB29" i="9"/>
  <c r="J30" i="9"/>
  <c r="J31" i="9" s="1"/>
  <c r="AA31" i="9" s="1"/>
  <c r="AA29" i="9"/>
  <c r="AA28" i="9"/>
  <c r="AB28" i="9"/>
  <c r="H27" i="9"/>
  <c r="I27" i="9"/>
  <c r="AD27" i="9" s="1"/>
  <c r="AH27" i="9" s="1"/>
  <c r="B27" i="9" s="1"/>
  <c r="AH25" i="9"/>
  <c r="B25" i="9" s="1"/>
  <c r="AG25" i="9"/>
  <c r="AG26" i="9" l="1"/>
  <c r="C26" i="9" s="1"/>
  <c r="AK26" i="9"/>
  <c r="R26" i="9" s="1"/>
  <c r="N25" i="9"/>
  <c r="P25" i="9"/>
  <c r="O25" i="9"/>
  <c r="M25" i="9"/>
  <c r="H28" i="9"/>
  <c r="N27" i="9"/>
  <c r="AK27" i="9"/>
  <c r="O27" i="9" s="1"/>
  <c r="P27" i="9"/>
  <c r="AB31" i="9"/>
  <c r="K31" i="9" s="1"/>
  <c r="AI31" i="9" s="1"/>
  <c r="H31" i="9"/>
  <c r="I31" i="9"/>
  <c r="AD31" i="9" s="1"/>
  <c r="K29" i="9"/>
  <c r="AI29" i="9" s="1"/>
  <c r="L29" i="9"/>
  <c r="AB30" i="9"/>
  <c r="AA30" i="9"/>
  <c r="H29" i="9"/>
  <c r="I29" i="9"/>
  <c r="AD29" i="9" s="1"/>
  <c r="Q26" i="9"/>
  <c r="P26" i="9"/>
  <c r="N26" i="9"/>
  <c r="I28" i="9"/>
  <c r="AD28" i="9" s="1"/>
  <c r="AH28" i="9" s="1"/>
  <c r="B28" i="9" s="1"/>
  <c r="K28" i="9"/>
  <c r="AI28" i="9" s="1"/>
  <c r="D25" i="9"/>
  <c r="F25" i="9"/>
  <c r="E25" i="9" s="1"/>
  <c r="C25" i="9"/>
  <c r="L28" i="9"/>
  <c r="AG27" i="9"/>
  <c r="G25" i="9"/>
  <c r="G26" i="9" l="1"/>
  <c r="O26" i="9"/>
  <c r="D26" i="9"/>
  <c r="F26" i="9"/>
  <c r="E26" i="9" s="1"/>
  <c r="M26" i="9"/>
  <c r="R27" i="9"/>
  <c r="L31" i="9"/>
  <c r="M27" i="9"/>
  <c r="AG31" i="9"/>
  <c r="AH31" i="9"/>
  <c r="B31" i="9" s="1"/>
  <c r="AK31" i="9"/>
  <c r="AJ31" i="9"/>
  <c r="K30" i="9"/>
  <c r="AI30" i="9" s="1"/>
  <c r="L30" i="9"/>
  <c r="AG29" i="9"/>
  <c r="AH29" i="9"/>
  <c r="B29" i="9" s="1"/>
  <c r="H30" i="9"/>
  <c r="I30" i="9"/>
  <c r="AD30" i="9" s="1"/>
  <c r="AK29" i="9"/>
  <c r="AJ29" i="9"/>
  <c r="AG28" i="9"/>
  <c r="G28" i="9" s="1"/>
  <c r="AK28" i="9"/>
  <c r="R28" i="9" s="1"/>
  <c r="AJ28" i="9"/>
  <c r="D27" i="9"/>
  <c r="F27" i="9"/>
  <c r="E27" i="9" s="1"/>
  <c r="C27" i="9"/>
  <c r="G27" i="9"/>
  <c r="P31" i="9" l="1"/>
  <c r="Q31" i="9"/>
  <c r="O31" i="9"/>
  <c r="N31" i="9"/>
  <c r="C31" i="9"/>
  <c r="D31" i="9"/>
  <c r="F31" i="9"/>
  <c r="E31" i="9" s="1"/>
  <c r="G31" i="9"/>
  <c r="R31" i="9"/>
  <c r="M31" i="9"/>
  <c r="Q29" i="9"/>
  <c r="N29" i="9"/>
  <c r="P29" i="9"/>
  <c r="O29" i="9"/>
  <c r="AK30" i="9"/>
  <c r="AJ30" i="9"/>
  <c r="AH30" i="9"/>
  <c r="B30" i="9" s="1"/>
  <c r="AG30" i="9"/>
  <c r="R29" i="9"/>
  <c r="M29" i="9"/>
  <c r="D29" i="9"/>
  <c r="G29" i="9"/>
  <c r="F29" i="9"/>
  <c r="E29" i="9" s="1"/>
  <c r="C29" i="9"/>
  <c r="D28" i="9"/>
  <c r="O28" i="9"/>
  <c r="Q28" i="9"/>
  <c r="P28" i="9"/>
  <c r="N28" i="9"/>
  <c r="C28" i="9"/>
  <c r="F28" i="9"/>
  <c r="E28" i="9" s="1"/>
  <c r="M28" i="9"/>
  <c r="F30" i="9" l="1"/>
  <c r="E30" i="9" s="1"/>
  <c r="G30" i="9"/>
  <c r="D30" i="9"/>
  <c r="C30" i="9"/>
  <c r="M30" i="9"/>
  <c r="R30" i="9"/>
  <c r="O30" i="9"/>
  <c r="N30" i="9"/>
  <c r="P30" i="9"/>
  <c r="Q30" i="9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interval="5" name="Connection" type="4" refreshedVersion="6" background="1" refreshOnLoad="1" saveData="1">
    <webPr sourceData="1" parsePre="1" consecutive="1" xl2000="1" url="http://www.nseindia.com/live_market/dynaContent/live_watch/option_chain/optionKeys.jsp?symbolCode=-10006&amp;symbol=NIFTY&amp;symbol=NIFTY&amp;instrument=-&amp;date=-&amp;segmentLink=17&amp;symbolCount=2&amp;segmentLink=17" htmlTables="1">
      <tables count="2">
        <x v="1"/>
        <x v="3"/>
      </tables>
    </webPr>
  </connection>
</connections>
</file>

<file path=xl/sharedStrings.xml><?xml version="1.0" encoding="utf-8"?>
<sst xmlns="http://schemas.openxmlformats.org/spreadsheetml/2006/main" count="1463" uniqueCount="51">
  <si>
    <t>CALLS</t>
  </si>
  <si>
    <t>PUTS</t>
  </si>
  <si>
    <t>Chart</t>
  </si>
  <si>
    <t>OI</t>
  </si>
  <si>
    <t>Chng in OI</t>
  </si>
  <si>
    <t>Volume</t>
  </si>
  <si>
    <t>IV</t>
  </si>
  <si>
    <t>LTP</t>
  </si>
  <si>
    <t>Net Chng</t>
  </si>
  <si>
    <t>Bid</t>
  </si>
  <si>
    <t>Qty</t>
  </si>
  <si>
    <t>Price</t>
  </si>
  <si>
    <t>Ask</t>
  </si>
  <si>
    <t>Strike Price</t>
  </si>
  <si>
    <t>-</t>
  </si>
  <si>
    <t>Option Chain (Equity Derivatives)</t>
  </si>
  <si>
    <t>NIFTY SPOT</t>
  </si>
  <si>
    <t>Strike</t>
  </si>
  <si>
    <t>Total</t>
  </si>
  <si>
    <t>Todays Date</t>
  </si>
  <si>
    <t>Risk free Intrest Rate (%)</t>
  </si>
  <si>
    <t>Time to Expiration (days left)</t>
  </si>
  <si>
    <t xml:space="preserve">Price of Underlying </t>
  </si>
  <si>
    <t>Expiry Date</t>
  </si>
  <si>
    <t>Delta</t>
  </si>
  <si>
    <t>Theta</t>
  </si>
  <si>
    <t>Gamma</t>
  </si>
  <si>
    <t>Vega</t>
  </si>
  <si>
    <t>RHO</t>
  </si>
  <si>
    <t>Call Price</t>
  </si>
  <si>
    <t>NSE Call LTP</t>
  </si>
  <si>
    <t>NSE Put LTP</t>
  </si>
  <si>
    <t>Put Price</t>
  </si>
  <si>
    <t>D1</t>
  </si>
  <si>
    <t>D2</t>
  </si>
  <si>
    <t>R : risk free rate of interest</t>
  </si>
  <si>
    <t>T-t : time to expiration</t>
  </si>
  <si>
    <t xml:space="preserve"> dividend yield</t>
  </si>
  <si>
    <t>d1 :</t>
  </si>
  <si>
    <t>d2 :</t>
  </si>
  <si>
    <t>o : Put volatility</t>
  </si>
  <si>
    <t>o : Call volatility</t>
  </si>
  <si>
    <t>UPDATE HERE</t>
  </si>
  <si>
    <t xml:space="preserve"> CALL IV</t>
  </si>
  <si>
    <t>PUT IV</t>
  </si>
  <si>
    <t xml:space="preserve">Strike PCR </t>
  </si>
  <si>
    <t>Number of days to expire</t>
  </si>
  <si>
    <t>NIFTY OPTIONS GREEK CALCULATOR</t>
  </si>
  <si>
    <t>Dividend Yield (%)</t>
  </si>
  <si>
    <t xml:space="preserve">Underlying Index: NIFTY 10767.65  As on Jun 08, 2018 15:30:30 IST </t>
  </si>
  <si>
    <t>Graph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</si>
</sst>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m/dd/yy;@"/>
    <numFmt numFmtId="165" formatCode="0.000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name val="Arial"/>
      <family val="2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B0F0"/>
      <name val="Calibri"/>
      <family val="2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indexed="16"/>
      <name val="Arial"/>
      <family val="2"/>
    </font>
    <font>
      <sz val="11"/>
      <name val="Calibri"/>
      <family val="2"/>
      <scheme val="minor"/>
    </font>
    <font>
      <b/>
      <i/>
      <sz val="16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28"/>
      <color theme="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9.9978637043366805E-2"/>
        <bgColor indexed="64"/>
      </patternFill>
    </fill>
    <fill>
      <gradientFill>
        <stop position="0">
          <color theme="3" tint="0.59999389629810485"/>
        </stop>
        <stop position="0.5">
          <color theme="0"/>
        </stop>
        <stop position="1">
          <color theme="3" tint="0.59999389629810485"/>
        </stop>
      </gradientFill>
    </fill>
    <fill>
      <patternFill patternType="solid">
        <fgColor theme="3" tint="0.39997558519241921"/>
        <bgColor indexed="64"/>
      </patternFill>
    </fill>
    <fill>
      <gradientFill degree="90">
        <stop position="0">
          <color theme="3" tint="0.40000610370189521"/>
        </stop>
        <stop position="0.5">
          <color theme="3" tint="0.59999389629810485"/>
        </stop>
        <stop position="1">
          <color theme="3" tint="0.40000610370189521"/>
        </stop>
      </gradient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gradientFill>
        <stop position="0">
          <color theme="5" tint="0.40000610370189521"/>
        </stop>
        <stop position="0.5">
          <color theme="0"/>
        </stop>
        <stop position="1">
          <color theme="5" tint="0.40000610370189521"/>
        </stop>
      </gradientFill>
    </fill>
    <fill>
      <gradientFill degree="90">
        <stop position="0">
          <color theme="5" tint="0.59999389629810485"/>
        </stop>
        <stop position="0.5">
          <color theme="5" tint="0.80001220740379042"/>
        </stop>
        <stop position="1">
          <color theme="5" tint="0.59999389629810485"/>
        </stop>
      </gradientFill>
    </fill>
    <fill>
      <gradientFill degree="90">
        <stop position="0">
          <color theme="6" tint="0.40000610370189521"/>
        </stop>
        <stop position="0.5">
          <color theme="6" tint="0.59999389629810485"/>
        </stop>
        <stop position="1">
          <color theme="6" tint="0.40000610370189521"/>
        </stop>
      </gradientFill>
    </fill>
    <fill>
      <gradientFill>
        <stop position="0">
          <color theme="6" tint="0.40000610370189521"/>
        </stop>
        <stop position="0.5">
          <color theme="0"/>
        </stop>
        <stop position="1">
          <color theme="6" tint="0.40000610370189521"/>
        </stop>
      </gradientFill>
    </fill>
    <fill>
      <patternFill patternType="solid">
        <fgColor theme="4" tint="-0.249977111117893"/>
        <bgColor indexed="64"/>
      </patternFill>
    </fill>
  </fills>
  <borders count="14">
    <border>
      <left/>
      <right/>
      <top/>
      <bottom/>
      <diagonal/>
    </border>
    <border>
      <left style="thin">
        <color rgb="FF002060"/>
      </left>
      <right/>
      <top style="thin">
        <color rgb="FF002060"/>
      </top>
      <bottom style="thin">
        <color rgb="FF002060"/>
      </bottom>
      <diagonal/>
    </border>
    <border>
      <left/>
      <right style="thin">
        <color rgb="FF002060"/>
      </right>
      <top style="thin">
        <color rgb="FF002060"/>
      </top>
      <bottom style="thin">
        <color rgb="FF002060"/>
      </bottom>
      <diagonal/>
    </border>
    <border>
      <left/>
      <right/>
      <top style="thin">
        <color rgb="FF002060"/>
      </top>
      <bottom style="thin">
        <color rgb="FF002060"/>
      </bottom>
      <diagonal/>
    </border>
    <border>
      <left/>
      <right/>
      <top/>
      <bottom style="thin">
        <color theme="1"/>
      </bottom>
      <diagonal/>
    </border>
    <border>
      <left style="thin">
        <color theme="1"/>
      </left>
      <right/>
      <top/>
      <bottom style="thin">
        <color theme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ck">
        <color rgb="FFFF0000"/>
      </right>
      <top style="thick">
        <color rgb="FFFF0000"/>
      </top>
      <bottom/>
      <diagonal/>
    </border>
    <border>
      <left/>
      <right style="thin">
        <color theme="1"/>
      </right>
      <top/>
      <bottom style="thin">
        <color theme="1"/>
      </bottom>
      <diagonal/>
    </border>
    <border>
      <left style="thick">
        <color rgb="FFFF0000"/>
      </left>
      <right/>
      <top style="thick">
        <color rgb="FFFF0000"/>
      </top>
      <bottom/>
      <diagonal/>
    </border>
  </borders>
  <cellStyleXfs count="4">
    <xf numFmtId="0" fontId="0" fillId="0" borderId="0"/>
    <xf numFmtId="0" fontId="5" fillId="0" borderId="0"/>
    <xf numFmtId="0" fontId="1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52">
    <xf numFmtId="0" fontId="0" fillId="0" borderId="0" xfId="0"/>
    <xf numFmtId="3" fontId="0" fillId="0" borderId="0" xfId="0" applyNumberFormat="1"/>
    <xf numFmtId="0" fontId="0" fillId="2" borderId="0" xfId="0" applyFill="1"/>
    <xf numFmtId="0" fontId="3" fillId="2" borderId="0" xfId="0" applyFont="1" applyFill="1"/>
    <xf numFmtId="0" fontId="0" fillId="2" borderId="0" xfId="0" applyFill="1" applyAlignment="1">
      <alignment horizontal="center" vertical="center" wrapText="1"/>
    </xf>
    <xf numFmtId="0" fontId="4" fillId="4" borderId="7" xfId="0" applyFont="1" applyFill="1" applyBorder="1" applyAlignment="1">
      <alignment horizontal="center" vertical="center"/>
    </xf>
    <xf numFmtId="0" fontId="0" fillId="7" borderId="0" xfId="0" applyFill="1"/>
    <xf numFmtId="2" fontId="0" fillId="0" borderId="0" xfId="0" applyNumberFormat="1"/>
    <xf numFmtId="0" fontId="8" fillId="2" borderId="0" xfId="3" applyFont="1" applyFill="1" applyAlignment="1" applyProtection="1">
      <alignment horizontal="left" vertical="center"/>
    </xf>
    <xf numFmtId="0" fontId="2" fillId="8" borderId="0" xfId="0" applyFont="1" applyFill="1" applyAlignment="1">
      <alignment horizontal="left" vertical="center"/>
    </xf>
    <xf numFmtId="0" fontId="2" fillId="8" borderId="0" xfId="0" applyFont="1" applyFill="1" applyAlignment="1">
      <alignment horizontal="center" vertical="center"/>
    </xf>
    <xf numFmtId="0" fontId="0" fillId="8" borderId="0" xfId="0" applyFill="1"/>
    <xf numFmtId="0" fontId="11" fillId="0" borderId="0" xfId="0" applyNumberFormat="1" applyFont="1" applyFill="1" applyAlignment="1"/>
    <xf numFmtId="0" fontId="3" fillId="2" borderId="0" xfId="0" applyFont="1" applyFill="1" applyAlignment="1">
      <alignment horizontal="right"/>
    </xf>
    <xf numFmtId="0" fontId="10" fillId="7" borderId="0" xfId="0" applyFont="1" applyFill="1"/>
    <xf numFmtId="0" fontId="12" fillId="7" borderId="0" xfId="0" applyFont="1" applyFill="1"/>
    <xf numFmtId="0" fontId="15" fillId="2" borderId="0" xfId="0" applyFont="1" applyFill="1"/>
    <xf numFmtId="0" fontId="14" fillId="2" borderId="0" xfId="0" applyFont="1" applyFill="1"/>
    <xf numFmtId="22" fontId="14" fillId="2" borderId="0" xfId="0" applyNumberFormat="1" applyFont="1" applyFill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horizontal="center" vertical="center"/>
    </xf>
    <xf numFmtId="0" fontId="9" fillId="3" borderId="2" xfId="0" applyFont="1" applyFill="1" applyBorder="1" applyAlignment="1">
      <alignment vertical="center"/>
    </xf>
    <xf numFmtId="0" fontId="15" fillId="3" borderId="3" xfId="0" applyFont="1" applyFill="1" applyBorder="1" applyAlignment="1">
      <alignment horizontal="left" vertical="center"/>
    </xf>
    <xf numFmtId="164" fontId="14" fillId="2" borderId="0" xfId="0" applyNumberFormat="1" applyFont="1" applyFill="1" applyAlignment="1">
      <alignment horizontal="center" vertical="center"/>
    </xf>
    <xf numFmtId="0" fontId="14" fillId="2" borderId="0" xfId="0" applyNumberFormat="1" applyFont="1" applyFill="1" applyAlignment="1">
      <alignment horizontal="center" vertical="center"/>
    </xf>
    <xf numFmtId="2" fontId="16" fillId="2" borderId="0" xfId="0" applyNumberFormat="1" applyFont="1" applyFill="1" applyBorder="1" applyAlignment="1">
      <alignment horizontal="center" vertical="center"/>
    </xf>
    <xf numFmtId="0" fontId="17" fillId="5" borderId="0" xfId="0" applyFont="1" applyFill="1"/>
    <xf numFmtId="0" fontId="6" fillId="11" borderId="6" xfId="0" applyFont="1" applyFill="1" applyBorder="1" applyAlignment="1">
      <alignment horizontal="center" vertical="center" wrapText="1"/>
    </xf>
    <xf numFmtId="0" fontId="6" fillId="6" borderId="7" xfId="0" applyFont="1" applyFill="1" applyBorder="1" applyAlignment="1">
      <alignment horizontal="center" vertical="center" wrapText="1"/>
    </xf>
    <xf numFmtId="0" fontId="6" fillId="10" borderId="6" xfId="0" applyFont="1" applyFill="1" applyBorder="1" applyAlignment="1">
      <alignment horizontal="center" vertical="center" wrapText="1"/>
    </xf>
    <xf numFmtId="165" fontId="17" fillId="0" borderId="8" xfId="0" applyNumberFormat="1" applyFont="1" applyBorder="1" applyAlignment="1">
      <alignment horizontal="center" vertical="center"/>
    </xf>
    <xf numFmtId="165" fontId="17" fillId="0" borderId="7" xfId="0" applyNumberFormat="1" applyFont="1" applyBorder="1" applyAlignment="1">
      <alignment horizontal="center" vertical="center"/>
    </xf>
    <xf numFmtId="165" fontId="17" fillId="0" borderId="7" xfId="0" applyNumberFormat="1" applyFont="1" applyBorder="1"/>
    <xf numFmtId="165" fontId="17" fillId="0" borderId="7" xfId="0" applyNumberFormat="1" applyFont="1" applyFill="1" applyBorder="1"/>
    <xf numFmtId="165" fontId="17" fillId="0" borderId="7" xfId="0" applyNumberFormat="1" applyFont="1" applyFill="1" applyBorder="1" applyAlignment="1">
      <alignment horizontal="center" vertical="center"/>
    </xf>
    <xf numFmtId="2" fontId="17" fillId="0" borderId="7" xfId="0" applyNumberFormat="1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6" fillId="4" borderId="7" xfId="0" applyFont="1" applyFill="1" applyBorder="1" applyAlignment="1">
      <alignment horizontal="center" vertical="center"/>
    </xf>
    <xf numFmtId="165" fontId="6" fillId="0" borderId="7" xfId="0" applyNumberFormat="1" applyFont="1" applyFill="1" applyBorder="1"/>
    <xf numFmtId="165" fontId="17" fillId="0" borderId="9" xfId="0" applyNumberFormat="1" applyFont="1" applyBorder="1" applyAlignment="1">
      <alignment horizontal="center" vertical="center"/>
    </xf>
    <xf numFmtId="0" fontId="13" fillId="2" borderId="10" xfId="0" applyFont="1" applyFill="1" applyBorder="1"/>
    <xf numFmtId="14" fontId="14" fillId="2" borderId="10" xfId="0" applyNumberFormat="1" applyFont="1" applyFill="1" applyBorder="1" applyAlignment="1">
      <alignment horizontal="center" vertical="center"/>
    </xf>
    <xf numFmtId="1" fontId="14" fillId="2" borderId="10" xfId="0" applyNumberFormat="1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/>
    </xf>
    <xf numFmtId="1" fontId="13" fillId="2" borderId="10" xfId="0" applyNumberFormat="1" applyFont="1" applyFill="1" applyBorder="1" applyAlignment="1">
      <alignment horizontal="center"/>
    </xf>
    <xf numFmtId="0" fontId="18" fillId="7" borderId="13" xfId="0" applyFont="1" applyFill="1" applyBorder="1" applyAlignment="1">
      <alignment horizontal="center" vertical="center"/>
    </xf>
    <xf numFmtId="0" fontId="18" fillId="7" borderId="11" xfId="0" applyFont="1" applyFill="1" applyBorder="1" applyAlignment="1">
      <alignment horizontal="center" vertical="center"/>
    </xf>
    <xf numFmtId="0" fontId="19" fillId="13" borderId="0" xfId="0" applyFont="1" applyFill="1" applyAlignment="1">
      <alignment horizontal="center"/>
    </xf>
    <xf numFmtId="3" fontId="6" fillId="12" borderId="4" xfId="0" applyNumberFormat="1" applyFont="1" applyFill="1" applyBorder="1" applyAlignment="1">
      <alignment horizontal="center" vertical="center"/>
    </xf>
    <xf numFmtId="3" fontId="6" fillId="12" borderId="12" xfId="0" applyNumberFormat="1" applyFont="1" applyFill="1" applyBorder="1" applyAlignment="1">
      <alignment horizontal="center" vertical="center"/>
    </xf>
    <xf numFmtId="3" fontId="6" fillId="9" borderId="5" xfId="0" applyNumberFormat="1" applyFont="1" applyFill="1" applyBorder="1" applyAlignment="1">
      <alignment horizontal="center"/>
    </xf>
    <xf numFmtId="3" fontId="6" fillId="9" borderId="4" xfId="0" applyNumberFormat="1" applyFont="1" applyFill="1" applyBorder="1" applyAlignment="1">
      <alignment horizontal="center"/>
    </xf>
  </cellXfs>
  <cellStyles count="4">
    <cellStyle name="%" xfId="1" xr:uid="{00000000-0005-0000-0000-000000000000}"/>
    <cellStyle name="Hyperlink" xfId="3" builtinId="8"/>
    <cellStyle name="Normal" xfId="0" builtinId="0"/>
    <cellStyle name="Normal 2" xfId="2" xr:uid="{00000000-0005-0000-0000-000003000000}"/>
  </cellStyles>
  <dxfs count="1">
    <dxf>
      <font>
        <color theme="0"/>
      </font>
    </dxf>
  </dxfs>
  <tableStyles count="0" defaultTableStyle="TableStyleMedium9" defaultPivotStyle="PivotStyleLight16"/>
  <colors>
    <mruColors>
      <color rgb="FFFF66FF"/>
      <color rgb="FF9ED02E"/>
      <color rgb="FFB2F608"/>
      <color rgb="FF89E816"/>
      <color rgb="FFFFD75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ptionKeys.jsp?symbolCode=-10006&amp;symbol=NIFTY&amp;symbol=NIFTY&amp;instrument=-&amp;date=-&amp;segmentLink=17&amp;symbolCount=2&amp;segmentLink=17" refreshOnLoad="1" connectionId="1" xr16:uid="{00000000-0016-0000-0100-000000000000}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5"/>
  <dimension ref="A1:AK111"/>
  <sheetViews>
    <sheetView tabSelected="1" zoomScale="80" zoomScaleNormal="80" workbookViewId="0">
      <selection activeCell="E3" sqref="E3"/>
    </sheetView>
  </sheetViews>
  <sheetFormatPr defaultColWidth="7.5859375" defaultRowHeight="14.35" x14ac:dyDescent="0.5"/>
  <cols>
    <col min="1" max="1" width="4.5859375" customWidth="1"/>
    <col min="2" max="3" width="8.234375" bestFit="1" customWidth="1"/>
    <col min="4" max="4" width="36.29296875" bestFit="1" customWidth="1"/>
    <col min="5" max="5" width="14" bestFit="1" customWidth="1"/>
    <col min="6" max="6" width="8.234375" bestFit="1" customWidth="1"/>
    <col min="7" max="7" width="14.5859375" bestFit="1" customWidth="1"/>
    <col min="8" max="8" width="11.46875" bestFit="1" customWidth="1"/>
    <col min="9" max="9" width="7.87890625" bestFit="1" customWidth="1"/>
    <col min="10" max="10" width="29.703125" bestFit="1" customWidth="1"/>
    <col min="11" max="11" width="15.703125" bestFit="1" customWidth="1"/>
    <col min="12" max="12" width="11.29296875" bestFit="1" customWidth="1"/>
    <col min="13" max="13" width="8.64453125" bestFit="1" customWidth="1"/>
    <col min="14" max="14" width="8.234375" bestFit="1" customWidth="1"/>
    <col min="15" max="15" width="8.41015625" bestFit="1" customWidth="1"/>
    <col min="16" max="17" width="8.234375" bestFit="1" customWidth="1"/>
    <col min="18" max="18" width="15.1171875" bestFit="1" customWidth="1"/>
    <col min="19" max="19" width="16" bestFit="1" customWidth="1"/>
    <col min="27" max="27" width="6.76171875" bestFit="1" customWidth="1"/>
    <col min="28" max="28" width="6.703125" bestFit="1" customWidth="1"/>
    <col min="29" max="29" width="26.29296875" bestFit="1" customWidth="1"/>
    <col min="30" max="30" width="15.64453125" bestFit="1" customWidth="1"/>
    <col min="31" max="31" width="21.76171875" bestFit="1" customWidth="1"/>
    <col min="32" max="32" width="14.234375" bestFit="1" customWidth="1"/>
    <col min="33" max="34" width="12.3515625" bestFit="1" customWidth="1"/>
    <col min="35" max="35" width="15.05859375" bestFit="1" customWidth="1"/>
    <col min="36" max="37" width="12.3515625" bestFit="1" customWidth="1"/>
  </cols>
  <sheetData>
    <row r="1" spans="1:37" ht="36.35" thickBot="1" x14ac:dyDescent="1.25">
      <c r="A1" s="47" t="s">
        <v>47</v>
      </c>
      <c r="B1" s="47"/>
      <c r="C1" s="47"/>
      <c r="D1" s="47"/>
      <c r="E1" s="47"/>
      <c r="F1" s="47"/>
      <c r="G1" s="47"/>
      <c r="H1" s="47"/>
      <c r="I1" s="47"/>
      <c r="J1" s="47"/>
      <c r="K1" s="47"/>
      <c r="L1" s="47"/>
      <c r="M1" s="47"/>
      <c r="N1" s="47"/>
      <c r="O1" s="47"/>
      <c r="P1" s="47"/>
      <c r="Q1" s="47"/>
      <c r="R1" s="47"/>
      <c r="S1" s="47"/>
    </row>
    <row r="2" spans="1:37" ht="21" customHeight="1" thickTop="1" x14ac:dyDescent="0.7">
      <c r="A2" s="2"/>
      <c r="B2" s="3"/>
      <c r="C2" s="2"/>
      <c r="D2" s="45" t="s">
        <v>42</v>
      </c>
      <c r="E2" s="46"/>
      <c r="F2" s="2"/>
      <c r="G2" s="16"/>
      <c r="H2" s="16"/>
      <c r="I2" s="16"/>
      <c r="J2" s="16"/>
      <c r="K2" s="16"/>
      <c r="L2" s="16"/>
      <c r="M2" s="16"/>
      <c r="N2" s="17"/>
      <c r="O2" s="17"/>
      <c r="P2" s="17"/>
      <c r="Q2" s="16"/>
      <c r="R2" s="18" t="s">
        <v>19</v>
      </c>
      <c r="S2" s="16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</row>
    <row r="3" spans="1:37" ht="20.7" x14ac:dyDescent="0.7">
      <c r="A3" s="2"/>
      <c r="B3" s="8"/>
      <c r="C3" s="2"/>
      <c r="D3" s="40" t="s">
        <v>23</v>
      </c>
      <c r="E3" s="41">
        <v>43279</v>
      </c>
      <c r="F3" s="2"/>
      <c r="G3" s="19" t="s">
        <v>16</v>
      </c>
      <c r="H3" s="20">
        <f>'Data Nifty'!A4</f>
        <v>10767.6</v>
      </c>
      <c r="I3" s="17"/>
      <c r="J3" s="19" t="str">
        <f>'Data Nifty'!A2</f>
        <v>Last Update @   15:30:3</v>
      </c>
      <c r="K3" s="21" t="str">
        <f>'Data Nifty'!A1</f>
        <v xml:space="preserve"> Jun 08, 201</v>
      </c>
      <c r="L3" s="22"/>
      <c r="M3" s="16"/>
      <c r="N3" s="17"/>
      <c r="O3" s="17"/>
      <c r="P3" s="17"/>
      <c r="Q3" s="16"/>
      <c r="R3" s="23">
        <f ca="1">TODAY()</f>
        <v>43261</v>
      </c>
      <c r="S3" s="16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ht="21" hidden="1" customHeight="1" x14ac:dyDescent="0.7">
      <c r="A4" s="2"/>
      <c r="B4" s="8"/>
      <c r="C4" s="2"/>
      <c r="D4" s="40" t="s">
        <v>46</v>
      </c>
      <c r="E4" s="42">
        <f ca="1">DAYS360(R3,E3)</f>
        <v>18</v>
      </c>
      <c r="F4" s="3"/>
      <c r="G4" s="16"/>
      <c r="H4" s="16"/>
      <c r="I4" s="16"/>
      <c r="J4" s="16"/>
      <c r="K4" s="16"/>
      <c r="L4" s="16"/>
      <c r="M4" s="16"/>
      <c r="N4" s="17"/>
      <c r="O4" s="17"/>
      <c r="P4" s="17"/>
      <c r="Q4" s="16"/>
      <c r="R4" s="24">
        <f ca="1">WEEKDAY(R3)</f>
        <v>1</v>
      </c>
      <c r="S4" s="16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ht="20.7" hidden="1" x14ac:dyDescent="0.7">
      <c r="A5" s="2"/>
      <c r="B5" s="8"/>
      <c r="C5" s="2"/>
      <c r="D5" s="40" t="s">
        <v>22</v>
      </c>
      <c r="E5" s="43">
        <f>H3</f>
        <v>10767.6</v>
      </c>
      <c r="F5" s="2"/>
      <c r="G5" s="16"/>
      <c r="H5" s="16"/>
      <c r="I5" s="16"/>
      <c r="J5" s="16"/>
      <c r="K5" s="16"/>
      <c r="L5" s="16"/>
      <c r="M5" s="16"/>
      <c r="N5" s="16"/>
      <c r="O5" s="25"/>
      <c r="P5" s="25"/>
      <c r="Q5" s="25"/>
      <c r="R5" s="25"/>
      <c r="S5" s="16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</row>
    <row r="6" spans="1:37" ht="20.7" x14ac:dyDescent="0.7">
      <c r="A6" s="2"/>
      <c r="B6" s="8"/>
      <c r="C6" s="2"/>
      <c r="D6" s="40" t="s">
        <v>20</v>
      </c>
      <c r="E6" s="43">
        <v>6.5</v>
      </c>
      <c r="F6" s="3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</row>
    <row r="7" spans="1:37" ht="20.7" hidden="1" x14ac:dyDescent="0.7">
      <c r="A7" s="2"/>
      <c r="B7" s="8"/>
      <c r="C7" s="2"/>
      <c r="D7" s="40" t="s">
        <v>21</v>
      </c>
      <c r="E7" s="44">
        <f ca="1">IF(AND(R4&gt;1,R4&lt;7),E4,IF(R4=1,E4+2,IF(R4=7,E4+1)))</f>
        <v>20</v>
      </c>
      <c r="F7" s="3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S7" s="17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</row>
    <row r="8" spans="1:37" ht="20.7" x14ac:dyDescent="0.7">
      <c r="A8" s="2"/>
      <c r="B8" s="8"/>
      <c r="C8" s="2"/>
      <c r="D8" s="40" t="s">
        <v>48</v>
      </c>
      <c r="E8" s="43">
        <v>0</v>
      </c>
      <c r="F8" s="3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S8" s="17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</row>
    <row r="9" spans="1:37" x14ac:dyDescent="0.5">
      <c r="A9" s="2"/>
      <c r="B9" s="8"/>
      <c r="C9" s="1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</row>
    <row r="10" spans="1:37" x14ac:dyDescent="0.5">
      <c r="A10" s="2"/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</row>
    <row r="11" spans="1:37" ht="15.7" x14ac:dyDescent="0.55000000000000004">
      <c r="A11" s="2"/>
      <c r="B11" s="48" t="str">
        <f>'Data Nifty'!C3</f>
        <v>CALLS</v>
      </c>
      <c r="C11" s="48"/>
      <c r="D11" s="48"/>
      <c r="E11" s="48"/>
      <c r="F11" s="48"/>
      <c r="G11" s="48"/>
      <c r="H11" s="48"/>
      <c r="I11" s="49"/>
      <c r="J11" s="26"/>
      <c r="K11" s="50" t="str">
        <f>'Data Nifty'!O3</f>
        <v>PUTS</v>
      </c>
      <c r="L11" s="51"/>
      <c r="M11" s="51"/>
      <c r="N11" s="51"/>
      <c r="O11" s="51"/>
      <c r="P11" s="51"/>
      <c r="Q11" s="51"/>
      <c r="R11" s="51"/>
      <c r="S11" s="2"/>
      <c r="AA11" s="2"/>
      <c r="AB11" s="2"/>
      <c r="AC11" s="6"/>
      <c r="AD11" s="15"/>
      <c r="AE11" s="6"/>
      <c r="AF11" s="6"/>
      <c r="AG11" s="6"/>
      <c r="AH11" s="6"/>
      <c r="AI11" s="14"/>
      <c r="AJ11" s="14"/>
      <c r="AK11" s="14"/>
    </row>
    <row r="12" spans="1:37" ht="15.7" x14ac:dyDescent="0.5">
      <c r="A12" s="4"/>
      <c r="B12" s="27" t="s">
        <v>28</v>
      </c>
      <c r="C12" s="27" t="s">
        <v>27</v>
      </c>
      <c r="D12" s="27" t="s">
        <v>26</v>
      </c>
      <c r="E12" s="27" t="s">
        <v>25</v>
      </c>
      <c r="F12" s="27" t="s">
        <v>24</v>
      </c>
      <c r="G12" s="27" t="s">
        <v>29</v>
      </c>
      <c r="H12" s="27" t="s">
        <v>30</v>
      </c>
      <c r="I12" s="27" t="s">
        <v>43</v>
      </c>
      <c r="J12" s="28" t="s">
        <v>17</v>
      </c>
      <c r="K12" s="29" t="s">
        <v>44</v>
      </c>
      <c r="L12" s="29" t="s">
        <v>31</v>
      </c>
      <c r="M12" s="29" t="s">
        <v>32</v>
      </c>
      <c r="N12" s="29" t="s">
        <v>24</v>
      </c>
      <c r="O12" s="29" t="s">
        <v>25</v>
      </c>
      <c r="P12" s="29" t="s">
        <v>26</v>
      </c>
      <c r="Q12" s="29" t="str">
        <f>C12</f>
        <v>Vega</v>
      </c>
      <c r="R12" s="29" t="str">
        <f>B12</f>
        <v>RHO</v>
      </c>
      <c r="S12" s="4"/>
      <c r="AA12" s="4"/>
      <c r="AB12" s="4"/>
      <c r="AC12" s="12" t="s">
        <v>35</v>
      </c>
      <c r="AD12" s="12" t="s">
        <v>41</v>
      </c>
      <c r="AE12" s="12" t="s">
        <v>36</v>
      </c>
      <c r="AF12" s="12" t="s">
        <v>37</v>
      </c>
      <c r="AG12" s="12" t="s">
        <v>38</v>
      </c>
      <c r="AH12" s="12" t="s">
        <v>39</v>
      </c>
      <c r="AI12" s="12" t="s">
        <v>40</v>
      </c>
      <c r="AJ12" s="12" t="s">
        <v>33</v>
      </c>
      <c r="AK12" s="12" t="s">
        <v>34</v>
      </c>
    </row>
    <row r="13" spans="1:37" ht="15.7" x14ac:dyDescent="0.55000000000000004">
      <c r="A13" s="2"/>
      <c r="B13" s="30" t="e">
        <f t="shared" ref="B13:B31" ca="1" si="0">((((J13*AE13)*EXP(((-1*AC13)*AE13)))*NORMSDIST(AH13))*EXP(((-1*AF13)*AE13)))/100</f>
        <v>#VALUE!</v>
      </c>
      <c r="C13" s="31" t="e">
        <f t="shared" ref="C13:C31" ca="1" si="1">(((((1/SQRT((2*PI())))*EXP(((-1*POWER(AG13,2))/2)))*EXP(((-1*AE13)*AF13)))*$E$5)*SQRT(AE13))/100</f>
        <v>#VALUE!</v>
      </c>
      <c r="D13" s="32" t="e">
        <f t="shared" ref="D13:D31" ca="1" si="2">((((1/SQRT((2*PI())))*EXP(((-1*POWER(AG13,2))/2)))*EXP(((-1*AE13)*AF13)))/(($E$5*AD13)*SQRT(AE13)))</f>
        <v>#VALUE!</v>
      </c>
      <c r="E13" s="33" t="e">
        <f t="shared" ref="E13:E31" ca="1" si="3">((((-1*(((($E$5*((1/SQRT((2*PI())))*EXP(((-1*POWER(AG13,2))/2))))*AD13)*EXP(((-1*AE13)*AF13)))/(2*SQRT(AE13))))+((AF13*$E$5)*F13))-(((AC13*J13)*EXP(((-1*AC13)*AE13)))*NORMSDIST(AH13))))/365</f>
        <v>#VALUE!</v>
      </c>
      <c r="F13" s="34" t="e">
        <f t="shared" ref="F13:F31" ca="1" si="4">EXP(((-1*AF13)*AE13))*NORMSDIST(AG13)</f>
        <v>#VALUE!</v>
      </c>
      <c r="G13" s="35" t="e">
        <f t="shared" ref="G13:G31" ca="1" si="5">(($E$5*EXP(((-1*AF13)*AE13)))*NORMSDIST(AG13))-((J13*EXP(((-1*AC13)*AE13)))*NORMSDIST(AH13))</f>
        <v>#VALUE!</v>
      </c>
      <c r="H13" s="35">
        <f>VLOOKUP(AA13,'Data Nifty'!A$11:AZ$113,8,0)</f>
        <v>847.6</v>
      </c>
      <c r="I13" s="36" t="str">
        <f>VLOOKUP(AA13,'Data Nifty'!A$11:AZ$113,7,0)</f>
        <v>-</v>
      </c>
      <c r="J13" s="37">
        <f>J22-900</f>
        <v>9900</v>
      </c>
      <c r="K13" s="36">
        <f>VLOOKUP(AB13,'Data Nifty'!B$11:BN$113,20,0)</f>
        <v>20.6</v>
      </c>
      <c r="L13" s="36">
        <f>VLOOKUP(AB13,'Data Nifty'!B$11:BN$113,19,0)</f>
        <v>6.15</v>
      </c>
      <c r="M13" s="35">
        <f t="shared" ref="M13:M31" ca="1" si="6">((J13*EXP(((-1*AC13)*AE13)))*NORMSDIST((-1*AK13)))-(($E$5*EXP(((-1*AF13)*AE13)))*NORMSDIST((-1*AJ13)))</f>
        <v>6.8127039686182229</v>
      </c>
      <c r="N13" s="34">
        <f t="shared" ref="N13:N31" ca="1" si="7">EXP(((-1*AF13)*AE13))*((NORMSDIST(AJ13))-1)</f>
        <v>-3.2877133315803886E-2</v>
      </c>
      <c r="O13" s="38">
        <f t="shared" ref="O13:O31" ca="1" si="8">(((((-1*(((($E$5*((1/SQRT((2*PI())))*EXP(((-1*POWER(AJ13,2))/2))))*AI13)*EXP(((-1*AE13)*AF13)))))/(2*SQRT(AE13)))-(((AF13*$E$5)*NORMSDIST((-1*AJ13)))*EXP(((-1*AE13)*AF13))))+(((AC13*J13)*EXP(((-1*AC13)*AE13)))*NORMSDIST((-1*AK13)))))/365</f>
        <v>-0.88844178815451125</v>
      </c>
      <c r="P13" s="32">
        <f t="shared" ref="P13:P31" ca="1" si="9">((((1/SQRT((2*PI())))*EXP(((-1*POWER(AJ13,2))/2)))*EXP(((-1*AE13)*AF13)))/(($E$5*AI13)*SQRT(AE13)))</f>
        <v>1.4135319082876944E-4</v>
      </c>
      <c r="Q13" s="31">
        <f t="shared" ref="Q13:Q31" ca="1" si="10">(((((1/SQRT((2*PI())))*EXP(((-1*POWER(AJ13,2))/2)))*EXP(((-1*AE13)*AF13)))*$E$5)*SQRT(AE13))/100</f>
        <v>1.8498980544183425</v>
      </c>
      <c r="R13" s="39">
        <f t="shared" ref="R13:R31" ca="1" si="11">(((((-1*J13)*AE13)*EXP(((-1*AC13)*AE13)))*NORMSDIST((-1*AK13)))*EXP(((-1*AF13)*AE13)))/100</f>
        <v>-0.19770987652595498</v>
      </c>
      <c r="S13" s="2"/>
      <c r="AA13" s="6" t="str">
        <f t="shared" ref="AA13:AA31" si="12">"CE"&amp;J13</f>
        <v>CE9900</v>
      </c>
      <c r="AB13" s="6" t="str">
        <f t="shared" ref="AB13:AB31" si="13">"PE"&amp;J13</f>
        <v>PE9900</v>
      </c>
      <c r="AC13" s="6">
        <f t="shared" ref="AC13:AC31" si="14">$E$6/100</f>
        <v>6.5000000000000002E-2</v>
      </c>
      <c r="AD13" s="6" t="e">
        <f t="shared" ref="AD13:AD31" si="15">I13/100</f>
        <v>#VALUE!</v>
      </c>
      <c r="AE13" s="6">
        <f t="shared" ref="AE13:AE31" ca="1" si="16">$E$7/365</f>
        <v>5.4794520547945202E-2</v>
      </c>
      <c r="AF13" s="6">
        <f t="shared" ref="AF13:AF31" si="17">$E$8/100</f>
        <v>0</v>
      </c>
      <c r="AG13" s="6" t="e">
        <f t="shared" ref="AG13:AG31" ca="1" si="18">(LN(($E$5/J13))+(((AC13-AF13)+(POWER(AD13,2)/2))*AE13))/(AD13*SQRT(AE13))</f>
        <v>#VALUE!</v>
      </c>
      <c r="AH13" s="6" t="e">
        <f t="shared" ref="AH13:AH31" ca="1" si="19">(LN(($E$5/J13))+(((AC13-AF13)-(POWER(AD13,2)/2))*AE13))/(AD13*SQRT(AE13))</f>
        <v>#VALUE!</v>
      </c>
      <c r="AI13" s="6">
        <f t="shared" ref="AI13:AI31" si="20">K13/100</f>
        <v>0.20600000000000002</v>
      </c>
      <c r="AJ13" s="6">
        <f t="shared" ref="AJ13:AJ31" ca="1" si="21">(LN(($E$5/J13))+(((AC13-AF13)+(POWER(AI13,2)/2))*AE13))/(AI13*SQRT(AE13))</f>
        <v>1.8400951676654962</v>
      </c>
      <c r="AK13" s="6">
        <f t="shared" ref="AK13:AK31" ca="1" si="22">(LN(($E$5/J13))+(((AC13-AF13)-(POWER(AI13,2)/2))*AE13))/(AI13*SQRT(AE13))</f>
        <v>1.7918742150206903</v>
      </c>
    </row>
    <row r="14" spans="1:37" ht="15.7" x14ac:dyDescent="0.55000000000000004">
      <c r="A14" s="2"/>
      <c r="B14" s="30" t="e">
        <f t="shared" ca="1" si="0"/>
        <v>#VALUE!</v>
      </c>
      <c r="C14" s="31" t="e">
        <f t="shared" ca="1" si="1"/>
        <v>#VALUE!</v>
      </c>
      <c r="D14" s="32" t="e">
        <f t="shared" ca="1" si="2"/>
        <v>#VALUE!</v>
      </c>
      <c r="E14" s="33" t="e">
        <f t="shared" ca="1" si="3"/>
        <v>#VALUE!</v>
      </c>
      <c r="F14" s="32" t="e">
        <f t="shared" ca="1" si="4"/>
        <v>#VALUE!</v>
      </c>
      <c r="G14" s="35" t="e">
        <f t="shared" ca="1" si="5"/>
        <v>#VALUE!</v>
      </c>
      <c r="H14" s="35">
        <f>VLOOKUP(AA14,'Data Nifty'!A$11:AZ$113,8,0)</f>
        <v>743</v>
      </c>
      <c r="I14" s="36" t="str">
        <f>VLOOKUP(AA14,'Data Nifty'!A$11:AZ$113,7,0)</f>
        <v>-</v>
      </c>
      <c r="J14" s="37">
        <f>J22-800</f>
        <v>10000</v>
      </c>
      <c r="K14" s="36">
        <f>VLOOKUP(AB14,'Data Nifty'!B$11:BN$113,20,0)</f>
        <v>19.79</v>
      </c>
      <c r="L14" s="36">
        <f>VLOOKUP(AB14,'Data Nifty'!B$11:BN$113,19,0)</f>
        <v>8.4499999999999993</v>
      </c>
      <c r="M14" s="35">
        <f t="shared" ca="1" si="6"/>
        <v>9.359374268331635</v>
      </c>
      <c r="N14" s="34">
        <f t="shared" ca="1" si="7"/>
        <v>-4.4893564063303804E-2</v>
      </c>
      <c r="O14" s="38">
        <f t="shared" ca="1" si="8"/>
        <v>-1.0920078956154826</v>
      </c>
      <c r="P14" s="32">
        <f t="shared" ca="1" si="9"/>
        <v>1.8966477715435165E-4</v>
      </c>
      <c r="Q14" s="31">
        <f t="shared" ca="1" si="10"/>
        <v>2.38455551705851</v>
      </c>
      <c r="R14" s="39">
        <f t="shared" ca="1" si="11"/>
        <v>-0.27000291215143135</v>
      </c>
      <c r="S14" s="2"/>
      <c r="AA14" s="6" t="str">
        <f t="shared" si="12"/>
        <v>CE10000</v>
      </c>
      <c r="AB14" s="6" t="str">
        <f t="shared" si="13"/>
        <v>PE10000</v>
      </c>
      <c r="AC14" s="6">
        <f t="shared" si="14"/>
        <v>6.5000000000000002E-2</v>
      </c>
      <c r="AD14" s="6" t="e">
        <f t="shared" si="15"/>
        <v>#VALUE!</v>
      </c>
      <c r="AE14" s="6">
        <f t="shared" ca="1" si="16"/>
        <v>5.4794520547945202E-2</v>
      </c>
      <c r="AF14" s="6">
        <f t="shared" si="17"/>
        <v>0</v>
      </c>
      <c r="AG14" s="6" t="e">
        <f t="shared" ca="1" si="18"/>
        <v>#VALUE!</v>
      </c>
      <c r="AH14" s="6" t="e">
        <f t="shared" ca="1" si="19"/>
        <v>#VALUE!</v>
      </c>
      <c r="AI14" s="6">
        <f t="shared" si="20"/>
        <v>0.19789999999999999</v>
      </c>
      <c r="AJ14" s="6">
        <f t="shared" ca="1" si="21"/>
        <v>1.6965216791577997</v>
      </c>
      <c r="AK14" s="6">
        <f t="shared" ca="1" si="22"/>
        <v>1.6501967930975712</v>
      </c>
    </row>
    <row r="15" spans="1:37" ht="15.7" x14ac:dyDescent="0.55000000000000004">
      <c r="A15" s="2"/>
      <c r="B15" s="30" t="e">
        <f t="shared" ca="1" si="0"/>
        <v>#VALUE!</v>
      </c>
      <c r="C15" s="31" t="e">
        <f t="shared" ca="1" si="1"/>
        <v>#VALUE!</v>
      </c>
      <c r="D15" s="32" t="e">
        <f t="shared" ca="1" si="2"/>
        <v>#VALUE!</v>
      </c>
      <c r="E15" s="33" t="e">
        <f t="shared" ca="1" si="3"/>
        <v>#VALUE!</v>
      </c>
      <c r="F15" s="34" t="e">
        <f t="shared" ca="1" si="4"/>
        <v>#VALUE!</v>
      </c>
      <c r="G15" s="35" t="e">
        <f t="shared" ca="1" si="5"/>
        <v>#VALUE!</v>
      </c>
      <c r="H15" s="35">
        <f>VLOOKUP(AA15,'Data Nifty'!A$11:AZ$113,8,0)</f>
        <v>641.29999999999995</v>
      </c>
      <c r="I15" s="36" t="str">
        <f>VLOOKUP(AA15,'Data Nifty'!A$11:AZ$113,7,0)</f>
        <v>-</v>
      </c>
      <c r="J15" s="37">
        <f>J22-700</f>
        <v>10100</v>
      </c>
      <c r="K15" s="36">
        <f>VLOOKUP(AB15,'Data Nifty'!B$11:BN$113,20,0)</f>
        <v>18.739999999999998</v>
      </c>
      <c r="L15" s="36">
        <f>VLOOKUP(AB15,'Data Nifty'!B$11:BN$113,19,0)</f>
        <v>11</v>
      </c>
      <c r="M15" s="35">
        <f t="shared" ca="1" si="6"/>
        <v>12.198803786843769</v>
      </c>
      <c r="N15" s="34">
        <f t="shared" ca="1" si="7"/>
        <v>-5.9117913929417898E-2</v>
      </c>
      <c r="O15" s="38">
        <f t="shared" ca="1" si="8"/>
        <v>-1.274905574111838</v>
      </c>
      <c r="P15" s="32">
        <f t="shared" ca="1" si="9"/>
        <v>2.4928570091315171E-4</v>
      </c>
      <c r="Q15" s="31">
        <f t="shared" ca="1" si="10"/>
        <v>2.9678497685629259</v>
      </c>
      <c r="R15" s="39">
        <f t="shared" ca="1" si="11"/>
        <v>-0.35548320756890078</v>
      </c>
      <c r="S15" s="2"/>
      <c r="AA15" s="6" t="str">
        <f t="shared" si="12"/>
        <v>CE10100</v>
      </c>
      <c r="AB15" s="6" t="str">
        <f t="shared" si="13"/>
        <v>PE10100</v>
      </c>
      <c r="AC15" s="6">
        <f t="shared" si="14"/>
        <v>6.5000000000000002E-2</v>
      </c>
      <c r="AD15" s="6" t="e">
        <f t="shared" si="15"/>
        <v>#VALUE!</v>
      </c>
      <c r="AE15" s="6">
        <f t="shared" ca="1" si="16"/>
        <v>5.4794520547945202E-2</v>
      </c>
      <c r="AF15" s="6">
        <f t="shared" si="17"/>
        <v>0</v>
      </c>
      <c r="AG15" s="6" t="e">
        <f t="shared" ca="1" si="18"/>
        <v>#VALUE!</v>
      </c>
      <c r="AH15" s="6" t="e">
        <f t="shared" ca="1" si="19"/>
        <v>#VALUE!</v>
      </c>
      <c r="AI15" s="6">
        <f t="shared" si="20"/>
        <v>0.18739999999999998</v>
      </c>
      <c r="AJ15" s="6">
        <f t="shared" ca="1" si="21"/>
        <v>1.5622214554421914</v>
      </c>
      <c r="AK15" s="6">
        <f t="shared" ca="1" si="22"/>
        <v>1.5183544334730819</v>
      </c>
    </row>
    <row r="16" spans="1:37" ht="15.7" x14ac:dyDescent="0.55000000000000004">
      <c r="A16" s="2"/>
      <c r="B16" s="30" t="e">
        <f t="shared" ca="1" si="0"/>
        <v>#VALUE!</v>
      </c>
      <c r="C16" s="31" t="e">
        <f t="shared" ca="1" si="1"/>
        <v>#VALUE!</v>
      </c>
      <c r="D16" s="32" t="e">
        <f t="shared" ca="1" si="2"/>
        <v>#VALUE!</v>
      </c>
      <c r="E16" s="33" t="e">
        <f t="shared" ca="1" si="3"/>
        <v>#VALUE!</v>
      </c>
      <c r="F16" s="34" t="e">
        <f t="shared" ca="1" si="4"/>
        <v>#VALUE!</v>
      </c>
      <c r="G16" s="35" t="e">
        <f t="shared" ca="1" si="5"/>
        <v>#VALUE!</v>
      </c>
      <c r="H16" s="35">
        <f>VLOOKUP(AA16,'Data Nifty'!A$11:AZ$113,8,0)</f>
        <v>549.54999999999995</v>
      </c>
      <c r="I16" s="36" t="str">
        <f>VLOOKUP(AA16,'Data Nifty'!A$11:AZ$113,7,0)</f>
        <v>-</v>
      </c>
      <c r="J16" s="37">
        <f>J22-600</f>
        <v>10200</v>
      </c>
      <c r="K16" s="36">
        <f>VLOOKUP(AB16,'Data Nifty'!B$11:BN$113,20,0)</f>
        <v>17.72</v>
      </c>
      <c r="L16" s="36">
        <f>VLOOKUP(AB16,'Data Nifty'!B$11:BN$113,19,0)</f>
        <v>14.6</v>
      </c>
      <c r="M16" s="35">
        <f t="shared" ca="1" si="6"/>
        <v>16.211702262179529</v>
      </c>
      <c r="N16" s="34">
        <f t="shared" ca="1" si="7"/>
        <v>-7.8950386680952223E-2</v>
      </c>
      <c r="O16" s="38">
        <f t="shared" ca="1" si="8"/>
        <v>-1.4891980833176919</v>
      </c>
      <c r="P16" s="32">
        <f t="shared" ca="1" si="9"/>
        <v>3.2954930589777456E-4</v>
      </c>
      <c r="Q16" s="31">
        <f t="shared" ca="1" si="10"/>
        <v>3.7098732984549772</v>
      </c>
      <c r="R16" s="39">
        <f t="shared" ca="1" si="11"/>
        <v>-0.4746947319934246</v>
      </c>
      <c r="S16" s="2"/>
      <c r="AA16" s="6" t="str">
        <f t="shared" si="12"/>
        <v>CE10200</v>
      </c>
      <c r="AB16" s="6" t="str">
        <f t="shared" si="13"/>
        <v>PE10200</v>
      </c>
      <c r="AC16" s="6">
        <f t="shared" si="14"/>
        <v>6.5000000000000002E-2</v>
      </c>
      <c r="AD16" s="6" t="e">
        <f t="shared" si="15"/>
        <v>#VALUE!</v>
      </c>
      <c r="AE16" s="6">
        <f t="shared" ca="1" si="16"/>
        <v>5.4794520547945202E-2</v>
      </c>
      <c r="AF16" s="6">
        <f t="shared" si="17"/>
        <v>0</v>
      </c>
      <c r="AG16" s="6" t="e">
        <f t="shared" ca="1" si="18"/>
        <v>#VALUE!</v>
      </c>
      <c r="AH16" s="6" t="e">
        <f t="shared" ca="1" si="19"/>
        <v>#VALUE!</v>
      </c>
      <c r="AI16" s="6">
        <f t="shared" si="20"/>
        <v>0.1772</v>
      </c>
      <c r="AJ16" s="6">
        <f t="shared" ca="1" si="21"/>
        <v>1.4121670724164825</v>
      </c>
      <c r="AK16" s="6">
        <f t="shared" ca="1" si="22"/>
        <v>1.3706876898501739</v>
      </c>
    </row>
    <row r="17" spans="1:37" ht="15.7" x14ac:dyDescent="0.55000000000000004">
      <c r="A17" s="2"/>
      <c r="B17" s="30" t="e">
        <f t="shared" ca="1" si="0"/>
        <v>#VALUE!</v>
      </c>
      <c r="C17" s="31" t="e">
        <f t="shared" ca="1" si="1"/>
        <v>#VALUE!</v>
      </c>
      <c r="D17" s="32" t="e">
        <f t="shared" ca="1" si="2"/>
        <v>#VALUE!</v>
      </c>
      <c r="E17" s="33" t="e">
        <f t="shared" ca="1" si="3"/>
        <v>#VALUE!</v>
      </c>
      <c r="F17" s="34" t="e">
        <f t="shared" ca="1" si="4"/>
        <v>#VALUE!</v>
      </c>
      <c r="G17" s="35" t="e">
        <f t="shared" ca="1" si="5"/>
        <v>#VALUE!</v>
      </c>
      <c r="H17" s="35">
        <f>VLOOKUP(AA17,'Data Nifty'!A$11:AZ$113,8,0)</f>
        <v>456.5</v>
      </c>
      <c r="I17" s="36" t="str">
        <f>VLOOKUP(AA17,'Data Nifty'!A$11:AZ$113,7,0)</f>
        <v>-</v>
      </c>
      <c r="J17" s="37">
        <f>J22-500</f>
        <v>10300</v>
      </c>
      <c r="K17" s="36">
        <f>VLOOKUP(AB17,'Data Nifty'!B$11:BN$113,20,0)</f>
        <v>17</v>
      </c>
      <c r="L17" s="36">
        <f>VLOOKUP(AB17,'Data Nifty'!B$11:BN$113,19,0)</f>
        <v>21</v>
      </c>
      <c r="M17" s="35">
        <f t="shared" ca="1" si="6"/>
        <v>23.217599853286174</v>
      </c>
      <c r="N17" s="34">
        <f t="shared" ca="1" si="7"/>
        <v>-0.11027096268262893</v>
      </c>
      <c r="O17" s="38">
        <f t="shared" ca="1" si="8"/>
        <v>-1.8022409489228441</v>
      </c>
      <c r="P17" s="32">
        <f t="shared" ca="1" si="9"/>
        <v>4.396125371029334E-4</v>
      </c>
      <c r="Q17" s="31">
        <f t="shared" ca="1" si="10"/>
        <v>4.7478167639200475</v>
      </c>
      <c r="R17" s="39">
        <f t="shared" ca="1" si="11"/>
        <v>-0.66332669459439031</v>
      </c>
      <c r="S17" s="2"/>
      <c r="AA17" s="6" t="str">
        <f t="shared" si="12"/>
        <v>CE10300</v>
      </c>
      <c r="AB17" s="6" t="str">
        <f t="shared" si="13"/>
        <v>PE10300</v>
      </c>
      <c r="AC17" s="6">
        <f t="shared" si="14"/>
        <v>6.5000000000000002E-2</v>
      </c>
      <c r="AD17" s="6" t="e">
        <f t="shared" si="15"/>
        <v>#VALUE!</v>
      </c>
      <c r="AE17" s="6">
        <f t="shared" ca="1" si="16"/>
        <v>5.4794520547945202E-2</v>
      </c>
      <c r="AF17" s="6">
        <f t="shared" si="17"/>
        <v>0</v>
      </c>
      <c r="AG17" s="6" t="e">
        <f t="shared" ca="1" si="18"/>
        <v>#VALUE!</v>
      </c>
      <c r="AH17" s="6" t="e">
        <f t="shared" ca="1" si="19"/>
        <v>#VALUE!</v>
      </c>
      <c r="AI17" s="6">
        <f t="shared" si="20"/>
        <v>0.17</v>
      </c>
      <c r="AJ17" s="6">
        <f t="shared" ca="1" si="21"/>
        <v>1.2250883732600553</v>
      </c>
      <c r="AK17" s="6">
        <f t="shared" ca="1" si="22"/>
        <v>1.1852943832133709</v>
      </c>
    </row>
    <row r="18" spans="1:37" ht="15.7" x14ac:dyDescent="0.55000000000000004">
      <c r="A18" s="2"/>
      <c r="B18" s="30" t="e">
        <f t="shared" ca="1" si="0"/>
        <v>#VALUE!</v>
      </c>
      <c r="C18" s="31" t="e">
        <f t="shared" ca="1" si="1"/>
        <v>#VALUE!</v>
      </c>
      <c r="D18" s="32" t="e">
        <f t="shared" ca="1" si="2"/>
        <v>#VALUE!</v>
      </c>
      <c r="E18" s="33" t="e">
        <f t="shared" ca="1" si="3"/>
        <v>#VALUE!</v>
      </c>
      <c r="F18" s="34" t="e">
        <f t="shared" ca="1" si="4"/>
        <v>#VALUE!</v>
      </c>
      <c r="G18" s="35" t="e">
        <f t="shared" ca="1" si="5"/>
        <v>#VALUE!</v>
      </c>
      <c r="H18" s="35">
        <f>VLOOKUP(AA18,'Data Nifty'!A$11:AZ$113,8,0)</f>
        <v>364.4</v>
      </c>
      <c r="I18" s="36" t="str">
        <f>VLOOKUP(AA18,'Data Nifty'!A$11:AZ$113,7,0)</f>
        <v>-</v>
      </c>
      <c r="J18" s="37">
        <f>J22-400</f>
        <v>10400</v>
      </c>
      <c r="K18" s="36">
        <f>VLOOKUP(AB18,'Data Nifty'!B$11:BN$113,20,0)</f>
        <v>16.47</v>
      </c>
      <c r="L18" s="36">
        <f>VLOOKUP(AB18,'Data Nifty'!B$11:BN$113,19,0)</f>
        <v>31.2</v>
      </c>
      <c r="M18" s="35">
        <f t="shared" ca="1" si="6"/>
        <v>34.357511041305088</v>
      </c>
      <c r="N18" s="34">
        <f t="shared" ca="1" si="7"/>
        <v>-0.1556162277537283</v>
      </c>
      <c r="O18" s="38">
        <f t="shared" ca="1" si="8"/>
        <v>-2.1749612897052035</v>
      </c>
      <c r="P18" s="32">
        <f t="shared" ca="1" si="9"/>
        <v>5.7551660020190335E-4</v>
      </c>
      <c r="Q18" s="31">
        <f t="shared" ca="1" si="10"/>
        <v>6.0218011864996672</v>
      </c>
      <c r="R18" s="39">
        <f t="shared" ca="1" si="11"/>
        <v>-0.93697030411087701</v>
      </c>
      <c r="S18" s="2"/>
      <c r="AA18" s="6" t="str">
        <f t="shared" si="12"/>
        <v>CE10400</v>
      </c>
      <c r="AB18" s="6" t="str">
        <f t="shared" si="13"/>
        <v>PE10400</v>
      </c>
      <c r="AC18" s="6">
        <f t="shared" si="14"/>
        <v>6.5000000000000002E-2</v>
      </c>
      <c r="AD18" s="6" t="e">
        <f t="shared" si="15"/>
        <v>#VALUE!</v>
      </c>
      <c r="AE18" s="6">
        <f t="shared" ca="1" si="16"/>
        <v>5.4794520547945202E-2</v>
      </c>
      <c r="AF18" s="6">
        <f t="shared" si="17"/>
        <v>0</v>
      </c>
      <c r="AG18" s="6" t="e">
        <f t="shared" ca="1" si="18"/>
        <v>#VALUE!</v>
      </c>
      <c r="AH18" s="6" t="e">
        <f t="shared" ca="1" si="19"/>
        <v>#VALUE!</v>
      </c>
      <c r="AI18" s="6">
        <f t="shared" si="20"/>
        <v>0.16469999999999999</v>
      </c>
      <c r="AJ18" s="6">
        <f t="shared" ca="1" si="21"/>
        <v>1.0126393532749547</v>
      </c>
      <c r="AK18" s="6">
        <f t="shared" ca="1" si="22"/>
        <v>0.97408599938854923</v>
      </c>
    </row>
    <row r="19" spans="1:37" ht="15.7" x14ac:dyDescent="0.55000000000000004">
      <c r="A19" s="2"/>
      <c r="B19" s="30" t="e">
        <f t="shared" ca="1" si="0"/>
        <v>#VALUE!</v>
      </c>
      <c r="C19" s="31" t="e">
        <f t="shared" ca="1" si="1"/>
        <v>#VALUE!</v>
      </c>
      <c r="D19" s="32" t="e">
        <f t="shared" ca="1" si="2"/>
        <v>#VALUE!</v>
      </c>
      <c r="E19" s="33" t="e">
        <f t="shared" ca="1" si="3"/>
        <v>#VALUE!</v>
      </c>
      <c r="F19" s="34" t="e">
        <f t="shared" ca="1" si="4"/>
        <v>#VALUE!</v>
      </c>
      <c r="G19" s="35" t="e">
        <f t="shared" ca="1" si="5"/>
        <v>#VALUE!</v>
      </c>
      <c r="H19" s="35">
        <f>VLOOKUP(AA19,'Data Nifty'!A$11:AZ$113,8,0)</f>
        <v>279.55</v>
      </c>
      <c r="I19" s="36" t="str">
        <f>VLOOKUP(AA19,'Data Nifty'!A$11:AZ$113,7,0)</f>
        <v>-</v>
      </c>
      <c r="J19" s="37">
        <f>J22-300</f>
        <v>10500</v>
      </c>
      <c r="K19" s="36">
        <f>VLOOKUP(AB19,'Data Nifty'!B$11:BN$113,20,0)</f>
        <v>15.96</v>
      </c>
      <c r="L19" s="36">
        <f>VLOOKUP(AB19,'Data Nifty'!B$11:BN$113,19,0)</f>
        <v>45.9</v>
      </c>
      <c r="M19" s="35">
        <f t="shared" ca="1" si="6"/>
        <v>50.324683540651677</v>
      </c>
      <c r="N19" s="34">
        <f t="shared" ca="1" si="7"/>
        <v>-0.21545353251278676</v>
      </c>
      <c r="O19" s="38">
        <f t="shared" ca="1" si="8"/>
        <v>-2.520000482533665</v>
      </c>
      <c r="P19" s="32">
        <f t="shared" ca="1" si="9"/>
        <v>7.2723781286613848E-4</v>
      </c>
      <c r="Q19" s="31">
        <f t="shared" ca="1" si="10"/>
        <v>7.3736801952788422</v>
      </c>
      <c r="R19" s="39">
        <f t="shared" ca="1" si="11"/>
        <v>-1.2987628165618272</v>
      </c>
      <c r="S19" s="2"/>
      <c r="AA19" s="6" t="str">
        <f t="shared" si="12"/>
        <v>CE10500</v>
      </c>
      <c r="AB19" s="6" t="str">
        <f t="shared" si="13"/>
        <v>PE10500</v>
      </c>
      <c r="AC19" s="6">
        <f t="shared" si="14"/>
        <v>6.5000000000000002E-2</v>
      </c>
      <c r="AD19" s="6" t="e">
        <f t="shared" si="15"/>
        <v>#VALUE!</v>
      </c>
      <c r="AE19" s="6">
        <f t="shared" ca="1" si="16"/>
        <v>5.4794520547945202E-2</v>
      </c>
      <c r="AF19" s="6">
        <f t="shared" si="17"/>
        <v>0</v>
      </c>
      <c r="AG19" s="6" t="e">
        <f t="shared" ca="1" si="18"/>
        <v>#VALUE!</v>
      </c>
      <c r="AH19" s="6" t="e">
        <f t="shared" ca="1" si="19"/>
        <v>#VALUE!</v>
      </c>
      <c r="AI19" s="6">
        <f t="shared" si="20"/>
        <v>0.15960000000000002</v>
      </c>
      <c r="AJ19" s="6">
        <f t="shared" ca="1" si="21"/>
        <v>0.78764041953941499</v>
      </c>
      <c r="AK19" s="6">
        <f t="shared" ca="1" si="22"/>
        <v>0.75028088535441018</v>
      </c>
    </row>
    <row r="20" spans="1:37" ht="15.7" x14ac:dyDescent="0.55000000000000004">
      <c r="A20" s="2"/>
      <c r="B20" s="30" t="e">
        <f t="shared" ca="1" si="0"/>
        <v>#VALUE!</v>
      </c>
      <c r="C20" s="31" t="e">
        <f t="shared" ca="1" si="1"/>
        <v>#VALUE!</v>
      </c>
      <c r="D20" s="32" t="e">
        <f t="shared" ca="1" si="2"/>
        <v>#VALUE!</v>
      </c>
      <c r="E20" s="33" t="e">
        <f t="shared" ca="1" si="3"/>
        <v>#VALUE!</v>
      </c>
      <c r="F20" s="34" t="e">
        <f t="shared" ca="1" si="4"/>
        <v>#VALUE!</v>
      </c>
      <c r="G20" s="35" t="e">
        <f t="shared" ca="1" si="5"/>
        <v>#VALUE!</v>
      </c>
      <c r="H20" s="35">
        <f>VLOOKUP(AA20,'Data Nifty'!A$11:AZ$113,8,0)</f>
        <v>203.65</v>
      </c>
      <c r="I20" s="36" t="str">
        <f>VLOOKUP(AA20,'Data Nifty'!A$11:AZ$113,7,0)</f>
        <v>-</v>
      </c>
      <c r="J20" s="37">
        <f>J22-200</f>
        <v>10600</v>
      </c>
      <c r="K20" s="36">
        <f>VLOOKUP(AB20,'Data Nifty'!B$11:BN$113,20,0)</f>
        <v>15.59</v>
      </c>
      <c r="L20" s="36">
        <f>VLOOKUP(AB20,'Data Nifty'!B$11:BN$113,19,0)</f>
        <v>67.7</v>
      </c>
      <c r="M20" s="35">
        <f t="shared" ca="1" si="6"/>
        <v>73.725343952223739</v>
      </c>
      <c r="N20" s="34">
        <f t="shared" ca="1" si="7"/>
        <v>-0.2926296011158509</v>
      </c>
      <c r="O20" s="38">
        <f t="shared" ca="1" si="8"/>
        <v>-2.8026254123822421</v>
      </c>
      <c r="P20" s="32">
        <f t="shared" ca="1" si="9"/>
        <v>8.7479854345726539E-4</v>
      </c>
      <c r="Q20" s="31">
        <f t="shared" ca="1" si="10"/>
        <v>8.6642130970487923</v>
      </c>
      <c r="R20" s="39">
        <f t="shared" ca="1" si="11"/>
        <v>-1.7669281298231561</v>
      </c>
      <c r="S20" s="2"/>
      <c r="AA20" s="6" t="str">
        <f t="shared" si="12"/>
        <v>CE10600</v>
      </c>
      <c r="AB20" s="6" t="str">
        <f t="shared" si="13"/>
        <v>PE10600</v>
      </c>
      <c r="AC20" s="6">
        <f t="shared" si="14"/>
        <v>6.5000000000000002E-2</v>
      </c>
      <c r="AD20" s="6" t="e">
        <f t="shared" si="15"/>
        <v>#VALUE!</v>
      </c>
      <c r="AE20" s="6">
        <f t="shared" ca="1" si="16"/>
        <v>5.4794520547945202E-2</v>
      </c>
      <c r="AF20" s="6">
        <f t="shared" si="17"/>
        <v>0</v>
      </c>
      <c r="AG20" s="6" t="e">
        <f t="shared" ca="1" si="18"/>
        <v>#VALUE!</v>
      </c>
      <c r="AH20" s="6" t="e">
        <f t="shared" ca="1" si="19"/>
        <v>#VALUE!</v>
      </c>
      <c r="AI20" s="6">
        <f t="shared" si="20"/>
        <v>0.15590000000000001</v>
      </c>
      <c r="AJ20" s="6">
        <f t="shared" ca="1" si="21"/>
        <v>0.54571886498426747</v>
      </c>
      <c r="AK20" s="6">
        <f t="shared" ca="1" si="22"/>
        <v>0.50922543528851394</v>
      </c>
    </row>
    <row r="21" spans="1:37" ht="15.7" x14ac:dyDescent="0.55000000000000004">
      <c r="A21" s="2"/>
      <c r="B21" s="30">
        <f t="shared" ca="1" si="0"/>
        <v>4.6936416088886865</v>
      </c>
      <c r="C21" s="31">
        <f t="shared" ca="1" si="1"/>
        <v>6.9151301001335632</v>
      </c>
      <c r="D21" s="32">
        <f t="shared" ca="1" si="2"/>
        <v>2.2214130375825237E-3</v>
      </c>
      <c r="E21" s="33">
        <f t="shared" ca="1" si="3"/>
        <v>-2.3725369601551853</v>
      </c>
      <c r="F21" s="34">
        <f t="shared" ca="1" si="4"/>
        <v>0.80656984312278013</v>
      </c>
      <c r="G21" s="35">
        <f t="shared" ca="1" si="5"/>
        <v>118.9255065869911</v>
      </c>
      <c r="H21" s="35">
        <f>VLOOKUP(AA21,'Data Nifty'!A$11:AZ$113,8,0)</f>
        <v>135.85</v>
      </c>
      <c r="I21" s="36">
        <f>VLOOKUP(AA21,'Data Nifty'!A$11:AZ$113,7,0)</f>
        <v>4.9000000000000004</v>
      </c>
      <c r="J21" s="37">
        <f>J22-100</f>
        <v>10700</v>
      </c>
      <c r="K21" s="36">
        <f>VLOOKUP(AB21,'Data Nifty'!B$11:BN$113,20,0)</f>
        <v>15.3</v>
      </c>
      <c r="L21" s="36">
        <f>VLOOKUP(AB21,'Data Nifty'!B$11:BN$113,19,0)</f>
        <v>98.1</v>
      </c>
      <c r="M21" s="35">
        <f t="shared" ca="1" si="6"/>
        <v>106.02701875565072</v>
      </c>
      <c r="N21" s="34">
        <f t="shared" ca="1" si="7"/>
        <v>-0.3846843021922155</v>
      </c>
      <c r="O21" s="38">
        <f t="shared" ca="1" si="8"/>
        <v>-2.9278350730808618</v>
      </c>
      <c r="P21" s="32">
        <f t="shared" ca="1" si="9"/>
        <v>9.9097730952979013E-4</v>
      </c>
      <c r="Q21" s="31">
        <f t="shared" ca="1" si="10"/>
        <v>9.6323022142870443</v>
      </c>
      <c r="R21" s="39">
        <f t="shared" ca="1" si="11"/>
        <v>-2.3277554581044111</v>
      </c>
      <c r="S21" s="2"/>
      <c r="AA21" s="6" t="str">
        <f t="shared" si="12"/>
        <v>CE10700</v>
      </c>
      <c r="AB21" s="6" t="str">
        <f t="shared" si="13"/>
        <v>PE10700</v>
      </c>
      <c r="AC21" s="6">
        <f t="shared" si="14"/>
        <v>6.5000000000000002E-2</v>
      </c>
      <c r="AD21" s="6">
        <f t="shared" si="15"/>
        <v>4.9000000000000002E-2</v>
      </c>
      <c r="AE21" s="6">
        <f t="shared" ca="1" si="16"/>
        <v>5.4794520547945202E-2</v>
      </c>
      <c r="AF21" s="6">
        <f t="shared" si="17"/>
        <v>0</v>
      </c>
      <c r="AG21" s="6">
        <f t="shared" ca="1" si="18"/>
        <v>0.86532521719161326</v>
      </c>
      <c r="AH21" s="6">
        <f t="shared" ca="1" si="19"/>
        <v>0.85385518476639255</v>
      </c>
      <c r="AI21" s="6">
        <f t="shared" si="20"/>
        <v>0.153</v>
      </c>
      <c r="AJ21" s="6">
        <f t="shared" ca="1" si="21"/>
        <v>0.29320088929859717</v>
      </c>
      <c r="AK21" s="6">
        <f t="shared" ca="1" si="22"/>
        <v>0.25738629825658121</v>
      </c>
    </row>
    <row r="22" spans="1:37" ht="15.7" x14ac:dyDescent="0.55000000000000004">
      <c r="A22" s="2"/>
      <c r="B22" s="30">
        <f t="shared" ca="1" si="0"/>
        <v>3.0131930160127287</v>
      </c>
      <c r="C22" s="31">
        <f t="shared" ca="1" si="1"/>
        <v>10.045943631275518</v>
      </c>
      <c r="D22" s="32">
        <f t="shared" ca="1" si="2"/>
        <v>2.353133166563103E-3</v>
      </c>
      <c r="E22" s="33">
        <f t="shared" ca="1" si="3"/>
        <v>-2.6670062602584244</v>
      </c>
      <c r="F22" s="34">
        <f t="shared" ca="1" si="4"/>
        <v>0.51726204336256343</v>
      </c>
      <c r="G22" s="35">
        <f t="shared" ca="1" si="5"/>
        <v>70.593523887508127</v>
      </c>
      <c r="H22" s="35">
        <f>VLOOKUP(AA22,'Data Nifty'!A$11:AZ$113,8,0)</f>
        <v>81.7</v>
      </c>
      <c r="I22" s="36">
        <f>VLOOKUP(AA22,'Data Nifty'!A$11:AZ$113,7,0)</f>
        <v>6.72</v>
      </c>
      <c r="J22" s="5">
        <f>'Data Nifty'!A5</f>
        <v>10800</v>
      </c>
      <c r="K22" s="36">
        <f>VLOOKUP(AB22,'Data Nifty'!B$11:BN$113,20,0)</f>
        <v>15.48</v>
      </c>
      <c r="L22" s="36">
        <f>VLOOKUP(AB22,'Data Nifty'!B$11:BN$113,19,0)</f>
        <v>142.5</v>
      </c>
      <c r="M22" s="35">
        <f t="shared" ca="1" si="6"/>
        <v>152.62480544781101</v>
      </c>
      <c r="N22" s="34">
        <f t="shared" ca="1" si="7"/>
        <v>-0.48664065629225428</v>
      </c>
      <c r="O22" s="38">
        <f t="shared" ca="1" si="8"/>
        <v>-2.9289196592502962</v>
      </c>
      <c r="P22" s="32">
        <f t="shared" ca="1" si="9"/>
        <v>1.0218991453676291E-3</v>
      </c>
      <c r="Q22" s="31">
        <f t="shared" ca="1" si="10"/>
        <v>10.049719751339611</v>
      </c>
      <c r="R22" s="39">
        <f t="shared" ca="1" si="11"/>
        <v>-2.9548365677481034</v>
      </c>
      <c r="S22" s="2"/>
      <c r="AA22" s="6" t="str">
        <f t="shared" si="12"/>
        <v>CE10800</v>
      </c>
      <c r="AB22" s="6" t="str">
        <f t="shared" si="13"/>
        <v>PE10800</v>
      </c>
      <c r="AC22" s="6">
        <f t="shared" si="14"/>
        <v>6.5000000000000002E-2</v>
      </c>
      <c r="AD22" s="6">
        <f t="shared" si="15"/>
        <v>6.7199999999999996E-2</v>
      </c>
      <c r="AE22" s="6">
        <f t="shared" ca="1" si="16"/>
        <v>5.4794520547945202E-2</v>
      </c>
      <c r="AF22" s="6">
        <f t="shared" si="17"/>
        <v>0</v>
      </c>
      <c r="AG22" s="6">
        <f t="shared" ca="1" si="18"/>
        <v>4.3283036733851823E-2</v>
      </c>
      <c r="AH22" s="6">
        <f t="shared" ca="1" si="19"/>
        <v>2.7552706550691912E-2</v>
      </c>
      <c r="AI22" s="6">
        <f t="shared" si="20"/>
        <v>0.15479999999999999</v>
      </c>
      <c r="AJ22" s="6">
        <f t="shared" ca="1" si="21"/>
        <v>3.34931696787302E-2</v>
      </c>
      <c r="AK22" s="6">
        <f t="shared" ca="1" si="22"/>
        <v>-2.7427694931918207E-3</v>
      </c>
    </row>
    <row r="23" spans="1:37" ht="15.7" x14ac:dyDescent="0.55000000000000004">
      <c r="A23" s="2"/>
      <c r="B23" s="30">
        <f t="shared" ca="1" si="0"/>
        <v>1.831980636190329</v>
      </c>
      <c r="C23" s="31">
        <f t="shared" ca="1" si="1"/>
        <v>8.9419244308351562</v>
      </c>
      <c r="D23" s="32">
        <f t="shared" ca="1" si="2"/>
        <v>1.8766996503434517E-3</v>
      </c>
      <c r="E23" s="33">
        <f t="shared" ca="1" si="3"/>
        <v>-2.2720045375434488</v>
      </c>
      <c r="F23" s="34">
        <f t="shared" ca="1" si="4"/>
        <v>0.31402674064880642</v>
      </c>
      <c r="G23" s="35">
        <f t="shared" ca="1" si="5"/>
        <v>37.949671562737421</v>
      </c>
      <c r="H23" s="35">
        <f>VLOOKUP(AA23,'Data Nifty'!A$11:AZ$113,8,0)</f>
        <v>44.75</v>
      </c>
      <c r="I23" s="36">
        <f>VLOOKUP(AA23,'Data Nifty'!A$11:AZ$113,7,0)</f>
        <v>7.5</v>
      </c>
      <c r="J23" s="37">
        <f t="shared" ref="J23:J28" si="23">J22+100</f>
        <v>10900</v>
      </c>
      <c r="K23" s="36">
        <f>VLOOKUP(AB23,'Data Nifty'!B$11:BN$113,20,0)</f>
        <v>16.309999999999999</v>
      </c>
      <c r="L23" s="36">
        <f>VLOOKUP(AB23,'Data Nifty'!B$11:BN$113,19,0)</f>
        <v>203.5</v>
      </c>
      <c r="M23" s="35">
        <f t="shared" ca="1" si="6"/>
        <v>215.74766393529626</v>
      </c>
      <c r="N23" s="34">
        <f t="shared" ca="1" si="7"/>
        <v>-0.58227828698002382</v>
      </c>
      <c r="O23" s="38">
        <f t="shared" ca="1" si="8"/>
        <v>-2.8576112260935655</v>
      </c>
      <c r="P23" s="32">
        <f t="shared" ca="1" si="9"/>
        <v>9.4972694820615229E-4</v>
      </c>
      <c r="Q23" s="31">
        <f t="shared" ca="1" si="10"/>
        <v>9.840738265070037</v>
      </c>
      <c r="R23" s="39">
        <f t="shared" ca="1" si="11"/>
        <v>-3.5536916968884382</v>
      </c>
      <c r="S23" s="2"/>
      <c r="AA23" s="6" t="str">
        <f t="shared" si="12"/>
        <v>CE10900</v>
      </c>
      <c r="AB23" s="6" t="str">
        <f t="shared" si="13"/>
        <v>PE10900</v>
      </c>
      <c r="AC23" s="6">
        <f t="shared" si="14"/>
        <v>6.5000000000000002E-2</v>
      </c>
      <c r="AD23" s="6">
        <f t="shared" si="15"/>
        <v>7.4999999999999997E-2</v>
      </c>
      <c r="AE23" s="6">
        <f t="shared" ca="1" si="16"/>
        <v>5.4794520547945202E-2</v>
      </c>
      <c r="AF23" s="6">
        <f t="shared" si="17"/>
        <v>0</v>
      </c>
      <c r="AG23" s="6">
        <f t="shared" ca="1" si="18"/>
        <v>-0.48446840587395079</v>
      </c>
      <c r="AH23" s="6">
        <f t="shared" ca="1" si="19"/>
        <v>-0.50202457795337041</v>
      </c>
      <c r="AI23" s="6">
        <f t="shared" si="20"/>
        <v>0.16309999999999999</v>
      </c>
      <c r="AJ23" s="6">
        <f t="shared" ca="1" si="21"/>
        <v>-0.20772534605677795</v>
      </c>
      <c r="AK23" s="6">
        <f t="shared" ca="1" si="22"/>
        <v>-0.24590416827215575</v>
      </c>
    </row>
    <row r="24" spans="1:37" ht="15.7" x14ac:dyDescent="0.55000000000000004">
      <c r="A24" s="2"/>
      <c r="B24" s="30">
        <f t="shared" ca="1" si="0"/>
        <v>1.0271387021627441</v>
      </c>
      <c r="C24" s="31">
        <f t="shared" ca="1" si="1"/>
        <v>6.5176333776772353</v>
      </c>
      <c r="D24" s="32">
        <f t="shared" ca="1" si="2"/>
        <v>1.2697072745614304E-3</v>
      </c>
      <c r="E24" s="33">
        <f t="shared" ca="1" si="3"/>
        <v>-1.6503820204936934</v>
      </c>
      <c r="F24" s="34">
        <f t="shared" ca="1" si="4"/>
        <v>0.17586739647426247</v>
      </c>
      <c r="G24" s="35">
        <f t="shared" ca="1" si="5"/>
        <v>19.141646829260935</v>
      </c>
      <c r="H24" s="35">
        <f>VLOOKUP(AA24,'Data Nifty'!A$11:AZ$113,8,0)</f>
        <v>23</v>
      </c>
      <c r="I24" s="36">
        <f>VLOOKUP(AA24,'Data Nifty'!A$11:AZ$113,7,0)</f>
        <v>8.08</v>
      </c>
      <c r="J24" s="37">
        <f t="shared" si="23"/>
        <v>11000</v>
      </c>
      <c r="K24" s="36">
        <f>VLOOKUP(AB24,'Data Nifty'!B$11:BN$113,20,0)</f>
        <v>17.86</v>
      </c>
      <c r="L24" s="36">
        <f>VLOOKUP(AB24,'Data Nifty'!B$11:BN$113,19,0)</f>
        <v>280</v>
      </c>
      <c r="M24" s="35">
        <f t="shared" ca="1" si="6"/>
        <v>293.99481337406633</v>
      </c>
      <c r="N24" s="34">
        <f t="shared" ca="1" si="7"/>
        <v>-0.65714002970707941</v>
      </c>
      <c r="O24" s="38">
        <f t="shared" ca="1" si="8"/>
        <v>-2.8243183752258467</v>
      </c>
      <c r="P24" s="32">
        <f t="shared" ca="1" si="9"/>
        <v>8.1654765917548496E-4</v>
      </c>
      <c r="Q24" s="31">
        <f t="shared" ca="1" si="10"/>
        <v>9.2648405944472536</v>
      </c>
      <c r="R24" s="39">
        <f t="shared" ca="1" si="11"/>
        <v>-4.0382552313687752</v>
      </c>
      <c r="S24" s="2"/>
      <c r="AA24" s="6" t="str">
        <f t="shared" si="12"/>
        <v>CE11000</v>
      </c>
      <c r="AB24" s="6" t="str">
        <f t="shared" si="13"/>
        <v>PE11000</v>
      </c>
      <c r="AC24" s="6">
        <f t="shared" si="14"/>
        <v>6.5000000000000002E-2</v>
      </c>
      <c r="AD24" s="6">
        <f t="shared" si="15"/>
        <v>8.0799999999999997E-2</v>
      </c>
      <c r="AE24" s="6">
        <f t="shared" ca="1" si="16"/>
        <v>5.4794520547945202E-2</v>
      </c>
      <c r="AF24" s="6">
        <f t="shared" si="17"/>
        <v>0</v>
      </c>
      <c r="AG24" s="6">
        <f t="shared" ca="1" si="18"/>
        <v>-0.93122963196311204</v>
      </c>
      <c r="AH24" s="6">
        <f t="shared" ca="1" si="19"/>
        <v>-0.9501434813500067</v>
      </c>
      <c r="AI24" s="6">
        <f t="shared" si="20"/>
        <v>0.17859999999999998</v>
      </c>
      <c r="AJ24" s="6">
        <f t="shared" ca="1" si="21"/>
        <v>-0.40467021246491447</v>
      </c>
      <c r="AK24" s="6">
        <f t="shared" ca="1" si="22"/>
        <v>-0.44647731024337228</v>
      </c>
    </row>
    <row r="25" spans="1:37" ht="15.7" x14ac:dyDescent="0.55000000000000004">
      <c r="A25" s="2"/>
      <c r="B25" s="30">
        <f t="shared" ca="1" si="0"/>
        <v>0.52621182169820568</v>
      </c>
      <c r="C25" s="31">
        <f t="shared" ca="1" si="1"/>
        <v>4.0934087988240915</v>
      </c>
      <c r="D25" s="32">
        <f t="shared" ca="1" si="2"/>
        <v>7.5893130916213439E-4</v>
      </c>
      <c r="E25" s="33">
        <f t="shared" ca="1" si="3"/>
        <v>-1.0398448596023304</v>
      </c>
      <c r="F25" s="34">
        <f t="shared" ca="1" si="4"/>
        <v>9.0010229804966119E-2</v>
      </c>
      <c r="G25" s="35">
        <f t="shared" ca="1" si="5"/>
        <v>8.8575758487277199</v>
      </c>
      <c r="H25" s="35">
        <f>VLOOKUP(AA25,'Data Nifty'!A$11:AZ$113,8,0)</f>
        <v>10.85</v>
      </c>
      <c r="I25" s="36">
        <f>VLOOKUP(AA25,'Data Nifty'!A$11:AZ$113,7,0)</f>
        <v>8.49</v>
      </c>
      <c r="J25" s="37">
        <f t="shared" si="23"/>
        <v>11100</v>
      </c>
      <c r="K25" s="36">
        <f>VLOOKUP(AB25,'Data Nifty'!B$11:BN$113,20,0)</f>
        <v>19.88</v>
      </c>
      <c r="L25" s="36">
        <f>VLOOKUP(AB25,'Data Nifty'!B$11:BN$113,19,0)</f>
        <v>366.55</v>
      </c>
      <c r="M25" s="35">
        <f t="shared" ca="1" si="6"/>
        <v>381.85974555332541</v>
      </c>
      <c r="N25" s="34">
        <f t="shared" ca="1" si="7"/>
        <v>-0.71005143153037076</v>
      </c>
      <c r="O25" s="38">
        <f t="shared" ca="1" si="8"/>
        <v>-2.8581160716589773</v>
      </c>
      <c r="P25" s="32">
        <f t="shared" ca="1" si="9"/>
        <v>6.8308080408581212E-4</v>
      </c>
      <c r="Q25" s="31">
        <f t="shared" ca="1" si="10"/>
        <v>8.6270719452937357</v>
      </c>
      <c r="R25" s="39">
        <f t="shared" ca="1" si="11"/>
        <v>-4.3985805696984901</v>
      </c>
      <c r="S25" s="2"/>
      <c r="AA25" s="6" t="str">
        <f t="shared" si="12"/>
        <v>CE11100</v>
      </c>
      <c r="AB25" s="6" t="str">
        <f t="shared" si="13"/>
        <v>PE11100</v>
      </c>
      <c r="AC25" s="6">
        <f t="shared" si="14"/>
        <v>6.5000000000000002E-2</v>
      </c>
      <c r="AD25" s="6">
        <f t="shared" si="15"/>
        <v>8.4900000000000003E-2</v>
      </c>
      <c r="AE25" s="6">
        <f t="shared" ca="1" si="16"/>
        <v>5.4794520547945202E-2</v>
      </c>
      <c r="AF25" s="6">
        <f t="shared" si="17"/>
        <v>0</v>
      </c>
      <c r="AG25" s="6">
        <f t="shared" ca="1" si="18"/>
        <v>-1.3406920413049712</v>
      </c>
      <c r="AH25" s="6">
        <f t="shared" ca="1" si="19"/>
        <v>-1.360565628098874</v>
      </c>
      <c r="AI25" s="6">
        <f t="shared" si="20"/>
        <v>0.19879999999999998</v>
      </c>
      <c r="AJ25" s="6">
        <f t="shared" ca="1" si="21"/>
        <v>-0.55353497680960873</v>
      </c>
      <c r="AK25" s="6">
        <f t="shared" ca="1" si="22"/>
        <v>-0.60007053693479029</v>
      </c>
    </row>
    <row r="26" spans="1:37" ht="15.7" x14ac:dyDescent="0.55000000000000004">
      <c r="A26" s="2"/>
      <c r="B26" s="30">
        <f t="shared" ca="1" si="0"/>
        <v>0.27194644617356273</v>
      </c>
      <c r="C26" s="31">
        <f t="shared" ca="1" si="1"/>
        <v>2.4527338573634285</v>
      </c>
      <c r="D26" s="32">
        <f t="shared" ca="1" si="2"/>
        <v>4.266059300506709E-4</v>
      </c>
      <c r="E26" s="33">
        <f t="shared" ca="1" si="3"/>
        <v>-0.64331363023488386</v>
      </c>
      <c r="F26" s="34">
        <f t="shared" ca="1" si="4"/>
        <v>4.6495895222150155E-2</v>
      </c>
      <c r="G26" s="35">
        <f t="shared" ca="1" si="5"/>
        <v>4.3469371272720423</v>
      </c>
      <c r="H26" s="35">
        <f>VLOOKUP(AA26,'Data Nifty'!A$11:AZ$113,8,0)</f>
        <v>5.4</v>
      </c>
      <c r="I26" s="36">
        <f>VLOOKUP(AA26,'Data Nifty'!A$11:AZ$113,7,0)</f>
        <v>9.0500000000000007</v>
      </c>
      <c r="J26" s="37">
        <f t="shared" si="23"/>
        <v>11200</v>
      </c>
      <c r="K26" s="36">
        <f>VLOOKUP(AB26,'Data Nifty'!B$11:BN$113,20,0)</f>
        <v>21.68</v>
      </c>
      <c r="L26" s="36">
        <f>VLOOKUP(AB26,'Data Nifty'!B$11:BN$113,19,0)</f>
        <v>455</v>
      </c>
      <c r="M26" s="35">
        <f t="shared" ca="1" si="6"/>
        <v>471.29619838116287</v>
      </c>
      <c r="N26" s="34">
        <f t="shared" ca="1" si="7"/>
        <v>-0.75183153491284527</v>
      </c>
      <c r="O26" s="38">
        <f t="shared" ca="1" si="8"/>
        <v>-2.7986601689233823</v>
      </c>
      <c r="P26" s="32">
        <f t="shared" ca="1" si="9"/>
        <v>5.7926363488227588E-4</v>
      </c>
      <c r="Q26" s="31">
        <f t="shared" ca="1" si="10"/>
        <v>7.9783025569837784</v>
      </c>
      <c r="R26" s="39">
        <f t="shared" ca="1" si="11"/>
        <v>-4.6940917444979267</v>
      </c>
      <c r="S26" s="2"/>
      <c r="AA26" s="6" t="str">
        <f t="shared" si="12"/>
        <v>CE11200</v>
      </c>
      <c r="AB26" s="6" t="str">
        <f t="shared" si="13"/>
        <v>PE11200</v>
      </c>
      <c r="AC26" s="6">
        <f t="shared" si="14"/>
        <v>6.5000000000000002E-2</v>
      </c>
      <c r="AD26" s="6">
        <f t="shared" si="15"/>
        <v>9.0500000000000011E-2</v>
      </c>
      <c r="AE26" s="6">
        <f t="shared" ca="1" si="16"/>
        <v>5.4794520547945202E-2</v>
      </c>
      <c r="AF26" s="6">
        <f t="shared" si="17"/>
        <v>0</v>
      </c>
      <c r="AG26" s="6">
        <f t="shared" ca="1" si="18"/>
        <v>-1.6798228372594601</v>
      </c>
      <c r="AH26" s="6">
        <f t="shared" ca="1" si="19"/>
        <v>-1.7010072849019597</v>
      </c>
      <c r="AI26" s="6">
        <f t="shared" si="20"/>
        <v>0.21679999999999999</v>
      </c>
      <c r="AJ26" s="6">
        <f t="shared" ca="1" si="21"/>
        <v>-0.68026460764490959</v>
      </c>
      <c r="AK26" s="6">
        <f t="shared" ca="1" si="22"/>
        <v>-0.73101364906915189</v>
      </c>
    </row>
    <row r="27" spans="1:37" ht="15.7" x14ac:dyDescent="0.55000000000000004">
      <c r="A27" s="2"/>
      <c r="B27" s="30">
        <f t="shared" ca="1" si="0"/>
        <v>0.15565833212759161</v>
      </c>
      <c r="C27" s="31">
        <f t="shared" ca="1" si="1"/>
        <v>1.5522805614021751</v>
      </c>
      <c r="D27" s="32">
        <f t="shared" ca="1" si="2"/>
        <v>2.4881913297700165E-4</v>
      </c>
      <c r="E27" s="33">
        <f t="shared" ca="1" si="3"/>
        <v>-0.43167383576570134</v>
      </c>
      <c r="F27" s="34">
        <f t="shared" ca="1" si="4"/>
        <v>2.6613766777462723E-2</v>
      </c>
      <c r="G27" s="35">
        <f t="shared" ca="1" si="5"/>
        <v>2.4899390201529172</v>
      </c>
      <c r="H27" s="35">
        <f>VLOOKUP(AA27,'Data Nifty'!A$11:AZ$113,8,0)</f>
        <v>3.1</v>
      </c>
      <c r="I27" s="36">
        <f>VLOOKUP(AA27,'Data Nifty'!A$11:AZ$113,7,0)</f>
        <v>9.82</v>
      </c>
      <c r="J27" s="37">
        <f t="shared" si="23"/>
        <v>11300</v>
      </c>
      <c r="K27" s="36">
        <f>VLOOKUP(AB27,'Data Nifty'!B$11:BN$113,20,0)</f>
        <v>23.73</v>
      </c>
      <c r="L27" s="36">
        <f>VLOOKUP(AB27,'Data Nifty'!B$11:BN$113,19,0)</f>
        <v>548</v>
      </c>
      <c r="M27" s="35">
        <f t="shared" ca="1" si="6"/>
        <v>565.12369045301602</v>
      </c>
      <c r="N27" s="34">
        <f t="shared" ca="1" si="7"/>
        <v>-0.78139988525895154</v>
      </c>
      <c r="O27" s="38">
        <f t="shared" ca="1" si="8"/>
        <v>-2.8122556729843051</v>
      </c>
      <c r="P27" s="32">
        <f t="shared" ca="1" si="9"/>
        <v>4.9323112280399539E-4</v>
      </c>
      <c r="Q27" s="31">
        <f t="shared" ca="1" si="10"/>
        <v>7.43572243359782</v>
      </c>
      <c r="R27" s="39">
        <f t="shared" ca="1" si="11"/>
        <v>-4.9199589561464663</v>
      </c>
      <c r="S27" s="2"/>
      <c r="AA27" s="6" t="str">
        <f t="shared" si="12"/>
        <v>CE11300</v>
      </c>
      <c r="AB27" s="6" t="str">
        <f t="shared" si="13"/>
        <v>PE11300</v>
      </c>
      <c r="AC27" s="6">
        <f t="shared" si="14"/>
        <v>6.5000000000000002E-2</v>
      </c>
      <c r="AD27" s="6">
        <f t="shared" si="15"/>
        <v>9.820000000000001E-2</v>
      </c>
      <c r="AE27" s="6">
        <f t="shared" ca="1" si="16"/>
        <v>5.4794520547945202E-2</v>
      </c>
      <c r="AF27" s="6">
        <f t="shared" si="17"/>
        <v>0</v>
      </c>
      <c r="AG27" s="6">
        <f t="shared" ca="1" si="18"/>
        <v>-1.9330703377592342</v>
      </c>
      <c r="AH27" s="6">
        <f t="shared" ca="1" si="19"/>
        <v>-1.9560572190685541</v>
      </c>
      <c r="AI27" s="6">
        <f t="shared" si="20"/>
        <v>0.23730000000000001</v>
      </c>
      <c r="AJ27" s="6">
        <f t="shared" ca="1" si="21"/>
        <v>-0.77692973054593506</v>
      </c>
      <c r="AK27" s="6">
        <f t="shared" ca="1" si="22"/>
        <v>-0.83247745900521875</v>
      </c>
    </row>
    <row r="28" spans="1:37" ht="15.7" x14ac:dyDescent="0.55000000000000004">
      <c r="A28" s="2"/>
      <c r="B28" s="30">
        <f t="shared" ca="1" si="0"/>
        <v>0.10798392091826178</v>
      </c>
      <c r="C28" s="31">
        <f t="shared" ca="1" si="1"/>
        <v>1.1406603881172372</v>
      </c>
      <c r="D28" s="32">
        <f t="shared" ca="1" si="2"/>
        <v>1.6487451136212207E-4</v>
      </c>
      <c r="E28" s="33">
        <f t="shared" ca="1" si="3"/>
        <v>-0.34563956496335302</v>
      </c>
      <c r="F28" s="34">
        <f t="shared" ca="1" si="4"/>
        <v>1.8471944689534781E-2</v>
      </c>
      <c r="G28" s="35">
        <f t="shared" ca="1" si="5"/>
        <v>1.8278559632069573</v>
      </c>
      <c r="H28" s="35">
        <f>VLOOKUP(AA28,'Data Nifty'!A$11:AZ$113,8,0)</f>
        <v>2.25</v>
      </c>
      <c r="I28" s="36">
        <f>VLOOKUP(AA28,'Data Nifty'!A$11:AZ$113,7,0)</f>
        <v>10.89</v>
      </c>
      <c r="J28" s="37">
        <f t="shared" si="23"/>
        <v>11400</v>
      </c>
      <c r="K28" s="36">
        <f>VLOOKUP(AB28,'Data Nifty'!B$11:BN$113,20,0)</f>
        <v>26.46</v>
      </c>
      <c r="L28" s="36">
        <f>VLOOKUP(AB28,'Data Nifty'!B$11:BN$113,19,0)</f>
        <v>647.6</v>
      </c>
      <c r="M28" s="35">
        <f t="shared" ca="1" si="6"/>
        <v>665.31251271923247</v>
      </c>
      <c r="N28" s="34">
        <f t="shared" ca="1" si="7"/>
        <v>-0.79756587914594501</v>
      </c>
      <c r="O28" s="38">
        <f t="shared" ca="1" si="8"/>
        <v>-3.0539971826668721</v>
      </c>
      <c r="P28" s="32">
        <f t="shared" ca="1" si="9"/>
        <v>4.2283579593838566E-4</v>
      </c>
      <c r="Q28" s="31">
        <f t="shared" ca="1" si="10"/>
        <v>7.1078220251571471</v>
      </c>
      <c r="R28" s="39">
        <f t="shared" ca="1" si="11"/>
        <v>-5.07023719069102</v>
      </c>
      <c r="S28" s="2"/>
      <c r="AA28" s="6" t="str">
        <f t="shared" si="12"/>
        <v>CE11400</v>
      </c>
      <c r="AB28" s="6" t="str">
        <f t="shared" si="13"/>
        <v>PE11400</v>
      </c>
      <c r="AC28" s="6">
        <f t="shared" si="14"/>
        <v>6.5000000000000002E-2</v>
      </c>
      <c r="AD28" s="6">
        <f t="shared" si="15"/>
        <v>0.10890000000000001</v>
      </c>
      <c r="AE28" s="6">
        <f t="shared" ca="1" si="16"/>
        <v>5.4794520547945202E-2</v>
      </c>
      <c r="AF28" s="6">
        <f t="shared" si="17"/>
        <v>0</v>
      </c>
      <c r="AG28" s="6">
        <f t="shared" ca="1" si="18"/>
        <v>-2.0863835996186686</v>
      </c>
      <c r="AH28" s="6">
        <f t="shared" ca="1" si="19"/>
        <v>-2.111875161477986</v>
      </c>
      <c r="AI28" s="6">
        <f t="shared" si="20"/>
        <v>0.2646</v>
      </c>
      <c r="AJ28" s="6">
        <f t="shared" ca="1" si="21"/>
        <v>-0.8329583105687326</v>
      </c>
      <c r="AK28" s="6">
        <f t="shared" ca="1" si="22"/>
        <v>-0.89489648566492497</v>
      </c>
    </row>
    <row r="29" spans="1:37" ht="15.7" x14ac:dyDescent="0.55000000000000004">
      <c r="A29" s="2"/>
      <c r="B29" s="30" t="e">
        <f t="shared" ca="1" si="0"/>
        <v>#N/A</v>
      </c>
      <c r="C29" s="31" t="e">
        <f t="shared" ca="1" si="1"/>
        <v>#N/A</v>
      </c>
      <c r="D29" s="32" t="e">
        <f t="shared" ca="1" si="2"/>
        <v>#N/A</v>
      </c>
      <c r="E29" s="33" t="e">
        <f t="shared" ca="1" si="3"/>
        <v>#N/A</v>
      </c>
      <c r="F29" s="34" t="e">
        <f t="shared" ca="1" si="4"/>
        <v>#N/A</v>
      </c>
      <c r="G29" s="35" t="e">
        <f t="shared" ca="1" si="5"/>
        <v>#N/A</v>
      </c>
      <c r="H29" s="35" t="e">
        <f>VLOOKUP(AA29,'Data Nifty'!A$11:AZ$113,8,0)</f>
        <v>#N/A</v>
      </c>
      <c r="I29" s="36" t="e">
        <f>VLOOKUP(AA29,'Data Nifty'!A$11:AZ$113,7,0)</f>
        <v>#N/A</v>
      </c>
      <c r="J29" s="37">
        <f>J28+100</f>
        <v>11500</v>
      </c>
      <c r="K29" s="36" t="e">
        <f>VLOOKUP(AB29,'Data Nifty'!B$11:BN$113,20,0)</f>
        <v>#N/A</v>
      </c>
      <c r="L29" s="36" t="e">
        <f>VLOOKUP(AB29,'Data Nifty'!B$11:BN$113,19,0)</f>
        <v>#N/A</v>
      </c>
      <c r="M29" s="35" t="e">
        <f t="shared" ca="1" si="6"/>
        <v>#N/A</v>
      </c>
      <c r="N29" s="34" t="e">
        <f t="shared" ca="1" si="7"/>
        <v>#N/A</v>
      </c>
      <c r="O29" s="38" t="e">
        <f t="shared" ca="1" si="8"/>
        <v>#N/A</v>
      </c>
      <c r="P29" s="32" t="e">
        <f t="shared" ca="1" si="9"/>
        <v>#N/A</v>
      </c>
      <c r="Q29" s="31" t="e">
        <f t="shared" ca="1" si="10"/>
        <v>#N/A</v>
      </c>
      <c r="R29" s="39" t="e">
        <f t="shared" ca="1" si="11"/>
        <v>#N/A</v>
      </c>
      <c r="S29" s="2"/>
      <c r="AA29" s="6" t="str">
        <f t="shared" si="12"/>
        <v>CE11500</v>
      </c>
      <c r="AB29" s="6" t="str">
        <f t="shared" si="13"/>
        <v>PE11500</v>
      </c>
      <c r="AC29" s="6">
        <f t="shared" si="14"/>
        <v>6.5000000000000002E-2</v>
      </c>
      <c r="AD29" s="6" t="e">
        <f t="shared" si="15"/>
        <v>#N/A</v>
      </c>
      <c r="AE29" s="6">
        <f t="shared" ca="1" si="16"/>
        <v>5.4794520547945202E-2</v>
      </c>
      <c r="AF29" s="6">
        <f t="shared" si="17"/>
        <v>0</v>
      </c>
      <c r="AG29" s="6" t="e">
        <f t="shared" ca="1" si="18"/>
        <v>#N/A</v>
      </c>
      <c r="AH29" s="6" t="e">
        <f t="shared" ca="1" si="19"/>
        <v>#N/A</v>
      </c>
      <c r="AI29" s="6" t="e">
        <f t="shared" si="20"/>
        <v>#N/A</v>
      </c>
      <c r="AJ29" s="6" t="e">
        <f t="shared" ca="1" si="21"/>
        <v>#N/A</v>
      </c>
      <c r="AK29" s="6" t="e">
        <f t="shared" ca="1" si="22"/>
        <v>#N/A</v>
      </c>
    </row>
    <row r="30" spans="1:37" ht="15.7" x14ac:dyDescent="0.55000000000000004">
      <c r="A30" s="2"/>
      <c r="B30" s="30" t="e">
        <f t="shared" ca="1" si="0"/>
        <v>#N/A</v>
      </c>
      <c r="C30" s="31" t="e">
        <f t="shared" ca="1" si="1"/>
        <v>#N/A</v>
      </c>
      <c r="D30" s="32" t="e">
        <f t="shared" ca="1" si="2"/>
        <v>#N/A</v>
      </c>
      <c r="E30" s="33" t="e">
        <f t="shared" ca="1" si="3"/>
        <v>#N/A</v>
      </c>
      <c r="F30" s="34" t="e">
        <f t="shared" ca="1" si="4"/>
        <v>#N/A</v>
      </c>
      <c r="G30" s="35" t="e">
        <f t="shared" ca="1" si="5"/>
        <v>#N/A</v>
      </c>
      <c r="H30" s="35" t="e">
        <f>VLOOKUP(AA30,'Data Nifty'!A$11:AZ$113,8,0)</f>
        <v>#N/A</v>
      </c>
      <c r="I30" s="36" t="e">
        <f>VLOOKUP(AA30,'Data Nifty'!A$11:AZ$113,7,0)</f>
        <v>#N/A</v>
      </c>
      <c r="J30" s="37">
        <f>J29+100</f>
        <v>11600</v>
      </c>
      <c r="K30" s="36" t="e">
        <f>VLOOKUP(AB30,'Data Nifty'!B$11:BN$113,20,0)</f>
        <v>#N/A</v>
      </c>
      <c r="L30" s="36" t="e">
        <f>VLOOKUP(AB30,'Data Nifty'!B$11:BN$113,19,0)</f>
        <v>#N/A</v>
      </c>
      <c r="M30" s="35" t="e">
        <f t="shared" ca="1" si="6"/>
        <v>#N/A</v>
      </c>
      <c r="N30" s="34" t="e">
        <f t="shared" ca="1" si="7"/>
        <v>#N/A</v>
      </c>
      <c r="O30" s="38" t="e">
        <f t="shared" ca="1" si="8"/>
        <v>#N/A</v>
      </c>
      <c r="P30" s="32" t="e">
        <f t="shared" ca="1" si="9"/>
        <v>#N/A</v>
      </c>
      <c r="Q30" s="31" t="e">
        <f t="shared" ca="1" si="10"/>
        <v>#N/A</v>
      </c>
      <c r="R30" s="39" t="e">
        <f t="shared" ca="1" si="11"/>
        <v>#N/A</v>
      </c>
      <c r="S30" s="2"/>
      <c r="AA30" s="6" t="str">
        <f t="shared" si="12"/>
        <v>CE11600</v>
      </c>
      <c r="AB30" s="6" t="str">
        <f t="shared" si="13"/>
        <v>PE11600</v>
      </c>
      <c r="AC30" s="6">
        <f t="shared" si="14"/>
        <v>6.5000000000000002E-2</v>
      </c>
      <c r="AD30" s="6" t="e">
        <f t="shared" si="15"/>
        <v>#N/A</v>
      </c>
      <c r="AE30" s="6">
        <f t="shared" ca="1" si="16"/>
        <v>5.4794520547945202E-2</v>
      </c>
      <c r="AF30" s="6">
        <f t="shared" si="17"/>
        <v>0</v>
      </c>
      <c r="AG30" s="6" t="e">
        <f t="shared" ca="1" si="18"/>
        <v>#N/A</v>
      </c>
      <c r="AH30" s="6" t="e">
        <f t="shared" ca="1" si="19"/>
        <v>#N/A</v>
      </c>
      <c r="AI30" s="6" t="e">
        <f t="shared" si="20"/>
        <v>#N/A</v>
      </c>
      <c r="AJ30" s="6" t="e">
        <f t="shared" ca="1" si="21"/>
        <v>#N/A</v>
      </c>
      <c r="AK30" s="6" t="e">
        <f t="shared" ca="1" si="22"/>
        <v>#N/A</v>
      </c>
    </row>
    <row r="31" spans="1:37" ht="15.7" x14ac:dyDescent="0.55000000000000004">
      <c r="A31" s="2"/>
      <c r="B31" s="30" t="e">
        <f t="shared" ca="1" si="0"/>
        <v>#N/A</v>
      </c>
      <c r="C31" s="31" t="e">
        <f t="shared" ca="1" si="1"/>
        <v>#N/A</v>
      </c>
      <c r="D31" s="32" t="e">
        <f t="shared" ca="1" si="2"/>
        <v>#N/A</v>
      </c>
      <c r="E31" s="33" t="e">
        <f t="shared" ca="1" si="3"/>
        <v>#N/A</v>
      </c>
      <c r="F31" s="34" t="e">
        <f t="shared" ca="1" si="4"/>
        <v>#N/A</v>
      </c>
      <c r="G31" s="35" t="e">
        <f t="shared" ca="1" si="5"/>
        <v>#N/A</v>
      </c>
      <c r="H31" s="35" t="e">
        <f>VLOOKUP(AA31,'Data Nifty'!A$11:AZ$113,8,0)</f>
        <v>#N/A</v>
      </c>
      <c r="I31" s="36" t="e">
        <f>VLOOKUP(AA31,'Data Nifty'!A$11:AZ$113,7,0)</f>
        <v>#N/A</v>
      </c>
      <c r="J31" s="37">
        <f>J30+100</f>
        <v>11700</v>
      </c>
      <c r="K31" s="36" t="e">
        <f>VLOOKUP(AB31,'Data Nifty'!B$11:BN$113,20,0)</f>
        <v>#N/A</v>
      </c>
      <c r="L31" s="36" t="e">
        <f>VLOOKUP(AB31,'Data Nifty'!B$11:BN$113,19,0)</f>
        <v>#N/A</v>
      </c>
      <c r="M31" s="35" t="e">
        <f t="shared" ca="1" si="6"/>
        <v>#N/A</v>
      </c>
      <c r="N31" s="34" t="e">
        <f t="shared" ca="1" si="7"/>
        <v>#N/A</v>
      </c>
      <c r="O31" s="38" t="e">
        <f t="shared" ca="1" si="8"/>
        <v>#N/A</v>
      </c>
      <c r="P31" s="32" t="e">
        <f t="shared" ca="1" si="9"/>
        <v>#N/A</v>
      </c>
      <c r="Q31" s="31" t="e">
        <f t="shared" ca="1" si="10"/>
        <v>#N/A</v>
      </c>
      <c r="R31" s="39" t="e">
        <f t="shared" ca="1" si="11"/>
        <v>#N/A</v>
      </c>
      <c r="S31" s="2"/>
      <c r="AA31" s="6" t="str">
        <f t="shared" si="12"/>
        <v>CE11700</v>
      </c>
      <c r="AB31" s="6" t="str">
        <f t="shared" si="13"/>
        <v>PE11700</v>
      </c>
      <c r="AC31" s="6">
        <f t="shared" si="14"/>
        <v>6.5000000000000002E-2</v>
      </c>
      <c r="AD31" s="6" t="e">
        <f t="shared" si="15"/>
        <v>#N/A</v>
      </c>
      <c r="AE31" s="6">
        <f t="shared" ca="1" si="16"/>
        <v>5.4794520547945202E-2</v>
      </c>
      <c r="AF31" s="6">
        <f t="shared" si="17"/>
        <v>0</v>
      </c>
      <c r="AG31" s="6" t="e">
        <f t="shared" ca="1" si="18"/>
        <v>#N/A</v>
      </c>
      <c r="AH31" s="6" t="e">
        <f t="shared" ca="1" si="19"/>
        <v>#N/A</v>
      </c>
      <c r="AI31" s="6" t="e">
        <f t="shared" si="20"/>
        <v>#N/A</v>
      </c>
      <c r="AJ31" s="6" t="e">
        <f t="shared" ca="1" si="21"/>
        <v>#N/A</v>
      </c>
      <c r="AK31" s="6" t="e">
        <f t="shared" ca="1" si="22"/>
        <v>#N/A</v>
      </c>
    </row>
    <row r="32" spans="1:37" x14ac:dyDescent="0.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</row>
    <row r="33" spans="1:37" x14ac:dyDescent="0.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</row>
    <row r="34" spans="1:37" x14ac:dyDescent="0.5"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</row>
    <row r="35" spans="1:37" x14ac:dyDescent="0.5"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</row>
    <row r="36" spans="1:37" x14ac:dyDescent="0.5"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</row>
    <row r="37" spans="1:37" x14ac:dyDescent="0.5"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</row>
    <row r="38" spans="1:37" x14ac:dyDescent="0.5"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</row>
    <row r="39" spans="1:37" x14ac:dyDescent="0.5"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</row>
    <row r="40" spans="1:37" x14ac:dyDescent="0.5"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</row>
    <row r="41" spans="1:37" x14ac:dyDescent="0.5"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</row>
    <row r="42" spans="1:37" x14ac:dyDescent="0.5"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</row>
    <row r="43" spans="1:37" x14ac:dyDescent="0.5"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</row>
    <row r="44" spans="1:37" x14ac:dyDescent="0.5"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</row>
    <row r="45" spans="1:37" x14ac:dyDescent="0.5"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</row>
    <row r="46" spans="1:37" x14ac:dyDescent="0.5"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</row>
    <row r="47" spans="1:37" x14ac:dyDescent="0.5"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</row>
    <row r="48" spans="1:37" x14ac:dyDescent="0.5"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</row>
    <row r="49" spans="27:37" x14ac:dyDescent="0.5"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</row>
    <row r="50" spans="27:37" x14ac:dyDescent="0.5"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</row>
    <row r="51" spans="27:37" x14ac:dyDescent="0.5"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</row>
    <row r="52" spans="27:37" x14ac:dyDescent="0.5"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</row>
    <row r="53" spans="27:37" x14ac:dyDescent="0.5"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</row>
    <row r="54" spans="27:37" x14ac:dyDescent="0.5"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</row>
    <row r="55" spans="27:37" x14ac:dyDescent="0.5"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</row>
    <row r="56" spans="27:37" x14ac:dyDescent="0.5"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</row>
    <row r="57" spans="27:37" x14ac:dyDescent="0.5"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</row>
    <row r="58" spans="27:37" x14ac:dyDescent="0.5"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</row>
    <row r="59" spans="27:37" x14ac:dyDescent="0.5"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</row>
    <row r="60" spans="27:37" x14ac:dyDescent="0.5"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</row>
    <row r="61" spans="27:37" x14ac:dyDescent="0.5"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</row>
    <row r="62" spans="27:37" x14ac:dyDescent="0.5"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</row>
    <row r="63" spans="27:37" x14ac:dyDescent="0.5"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</row>
    <row r="64" spans="27:37" x14ac:dyDescent="0.5"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</row>
    <row r="65" spans="27:37" x14ac:dyDescent="0.5"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</row>
    <row r="66" spans="27:37" x14ac:dyDescent="0.5"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</row>
    <row r="67" spans="27:37" x14ac:dyDescent="0.5"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</row>
    <row r="68" spans="27:37" x14ac:dyDescent="0.5"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</row>
    <row r="69" spans="27:37" x14ac:dyDescent="0.5"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</row>
    <row r="70" spans="27:37" x14ac:dyDescent="0.5"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</row>
    <row r="71" spans="27:37" x14ac:dyDescent="0.5"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</row>
    <row r="72" spans="27:37" x14ac:dyDescent="0.5"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</row>
    <row r="73" spans="27:37" x14ac:dyDescent="0.5"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</row>
    <row r="74" spans="27:37" x14ac:dyDescent="0.5"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</row>
    <row r="75" spans="27:37" x14ac:dyDescent="0.5"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</row>
    <row r="76" spans="27:37" x14ac:dyDescent="0.5"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</row>
    <row r="77" spans="27:37" x14ac:dyDescent="0.5"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</row>
    <row r="78" spans="27:37" x14ac:dyDescent="0.5"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</row>
    <row r="79" spans="27:37" x14ac:dyDescent="0.5"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</row>
    <row r="80" spans="27:37" x14ac:dyDescent="0.5"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</row>
    <row r="81" spans="27:37" x14ac:dyDescent="0.5"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</row>
    <row r="82" spans="27:37" x14ac:dyDescent="0.5"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</row>
    <row r="83" spans="27:37" x14ac:dyDescent="0.5"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</row>
    <row r="84" spans="27:37" x14ac:dyDescent="0.5"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</row>
    <row r="85" spans="27:37" x14ac:dyDescent="0.5"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</row>
    <row r="86" spans="27:37" x14ac:dyDescent="0.5"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</row>
    <row r="87" spans="27:37" x14ac:dyDescent="0.5"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</row>
    <row r="88" spans="27:37" x14ac:dyDescent="0.5"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</row>
    <row r="89" spans="27:37" x14ac:dyDescent="0.5"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</row>
    <row r="90" spans="27:37" x14ac:dyDescent="0.5"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</row>
    <row r="91" spans="27:37" x14ac:dyDescent="0.5"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</row>
    <row r="92" spans="27:37" ht="18" customHeight="1" x14ac:dyDescent="0.5"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</row>
    <row r="93" spans="27:37" ht="18" customHeight="1" x14ac:dyDescent="0.5"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</row>
    <row r="94" spans="27:37" ht="18" customHeight="1" x14ac:dyDescent="0.5"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</row>
    <row r="95" spans="27:37" ht="18" customHeight="1" x14ac:dyDescent="0.5"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</row>
    <row r="96" spans="27:37" x14ac:dyDescent="0.5"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</row>
    <row r="97" spans="27:37" x14ac:dyDescent="0.5"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</row>
    <row r="98" spans="27:37" x14ac:dyDescent="0.5"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</row>
    <row r="99" spans="27:37" x14ac:dyDescent="0.5"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</row>
    <row r="100" spans="27:37" x14ac:dyDescent="0.5"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</row>
    <row r="101" spans="27:37" x14ac:dyDescent="0.5"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</row>
    <row r="102" spans="27:37" x14ac:dyDescent="0.5"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</row>
    <row r="103" spans="27:37" x14ac:dyDescent="0.5"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</row>
    <row r="104" spans="27:37" x14ac:dyDescent="0.5"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</row>
    <row r="105" spans="27:37" x14ac:dyDescent="0.5"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</row>
    <row r="106" spans="27:37" x14ac:dyDescent="0.5"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</row>
    <row r="107" spans="27:37" x14ac:dyDescent="0.5"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</row>
    <row r="108" spans="27:37" x14ac:dyDescent="0.5"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</row>
    <row r="109" spans="27:37" x14ac:dyDescent="0.5"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</row>
    <row r="110" spans="27:37" x14ac:dyDescent="0.5"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</row>
    <row r="111" spans="27:37" x14ac:dyDescent="0.5"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</row>
  </sheetData>
  <dataConsolidate function="max">
    <dataRefs count="1">
      <dataRef ref="H6:H20" sheet="MAIN OI"/>
    </dataRefs>
  </dataConsolidate>
  <mergeCells count="4">
    <mergeCell ref="D2:E2"/>
    <mergeCell ref="A1:S1"/>
    <mergeCell ref="B11:I11"/>
    <mergeCell ref="K11:R11"/>
  </mergeCells>
  <conditionalFormatting sqref="B13:G31 M13:R31">
    <cfRule type="containsErrors" dxfId="0" priority="4">
      <formula>ISERROR(B13)</formula>
    </cfRule>
  </conditionalFormatting>
  <conditionalFormatting sqref="I13:I31">
    <cfRule type="colorScale" priority="27">
      <colorScale>
        <cfvo type="min"/>
        <cfvo type="max"/>
        <color theme="6" tint="-0.249977111117893"/>
        <color theme="6" tint="0.59999389629810485"/>
      </colorScale>
    </cfRule>
  </conditionalFormatting>
  <conditionalFormatting sqref="K13:K31">
    <cfRule type="colorScale" priority="28">
      <colorScale>
        <cfvo type="min"/>
        <cfvo type="max"/>
        <color theme="5" tint="-0.249977111117893"/>
        <color theme="5" tint="0.59999389629810485"/>
      </colorScale>
    </cfRule>
  </conditionalFormatting>
  <pageMargins left="0.7" right="0.7" top="0.75" bottom="0.75" header="0.3" footer="0.3"/>
  <ignoredErrors>
    <ignoredError sqref="C14:G15 C17:G17 B17 B14:B15" evalErro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BN160"/>
  <sheetViews>
    <sheetView workbookViewId="0">
      <selection activeCell="B147" sqref="B147"/>
    </sheetView>
  </sheetViews>
  <sheetFormatPr defaultRowHeight="14.35" x14ac:dyDescent="0.5"/>
  <cols>
    <col min="1" max="1" width="12.5859375" customWidth="1"/>
    <col min="2" max="2" width="19" customWidth="1"/>
    <col min="3" max="3" width="27.05859375" customWidth="1"/>
    <col min="4" max="4" width="54.05859375" bestFit="1" customWidth="1"/>
    <col min="5" max="5" width="8.8203125" customWidth="1"/>
    <col min="6" max="6" width="7.703125" customWidth="1"/>
    <col min="7" max="7" width="2.76171875" bestFit="1" customWidth="1"/>
    <col min="8" max="8" width="5.234375" customWidth="1"/>
    <col min="9" max="9" width="8" customWidth="1"/>
    <col min="10" max="10" width="6.234375" bestFit="1" customWidth="1"/>
    <col min="11" max="12" width="5.234375" customWidth="1"/>
    <col min="13" max="13" width="6.234375" customWidth="1"/>
    <col min="14" max="14" width="9.64453125" customWidth="1"/>
    <col min="15" max="15" width="6.234375" customWidth="1"/>
    <col min="16" max="17" width="5.234375" customWidth="1"/>
    <col min="18" max="18" width="6.234375" bestFit="1" customWidth="1"/>
    <col min="19" max="19" width="8" customWidth="1"/>
    <col min="20" max="20" width="5.234375" customWidth="1"/>
    <col min="21" max="21" width="3.76171875" customWidth="1"/>
    <col min="22" max="22" width="7.703125" customWidth="1"/>
    <col min="23" max="23" width="8.8203125" customWidth="1"/>
    <col min="24" max="24" width="10.17578125" customWidth="1"/>
    <col min="25" max="25" width="5.64453125" bestFit="1" customWidth="1"/>
    <col min="26" max="26" width="10" customWidth="1"/>
    <col min="27" max="27" width="10.41015625" style="7" bestFit="1" customWidth="1"/>
    <col min="28" max="28" width="10.1171875" customWidth="1"/>
    <col min="29" max="29" width="5.5859375" customWidth="1"/>
    <col min="30" max="30" width="9.1171875" customWidth="1"/>
    <col min="31" max="31" width="6.5859375" customWidth="1"/>
    <col min="32" max="33" width="5.5859375" customWidth="1"/>
    <col min="34" max="34" width="6.5859375" customWidth="1"/>
    <col min="35" max="35" width="11" customWidth="1"/>
    <col min="36" max="36" width="6.5859375" customWidth="1"/>
    <col min="37" max="39" width="5.5859375" customWidth="1"/>
    <col min="40" max="40" width="9.1171875" customWidth="1"/>
    <col min="41" max="41" width="5.5859375" customWidth="1"/>
    <col min="42" max="42" width="3" customWidth="1"/>
    <col min="43" max="43" width="8" customWidth="1"/>
    <col min="44" max="44" width="10" customWidth="1"/>
    <col min="45" max="45" width="10.1171875" customWidth="1"/>
    <col min="46" max="46" width="5.703125" customWidth="1"/>
    <col min="47" max="47" width="10" customWidth="1"/>
    <col min="48" max="48" width="8" customWidth="1"/>
    <col min="49" max="49" width="6" customWidth="1"/>
    <col min="50" max="50" width="8.1171875" customWidth="1"/>
    <col min="52" max="52" width="6.5859375" customWidth="1"/>
    <col min="53" max="54" width="8.1171875" customWidth="1"/>
    <col min="55" max="55" width="6.5859375" customWidth="1"/>
    <col min="56" max="56" width="11" customWidth="1"/>
    <col min="57" max="57" width="7.5859375" customWidth="1"/>
    <col min="58" max="59" width="8.1171875" customWidth="1"/>
    <col min="60" max="60" width="7.5859375" customWidth="1"/>
    <col min="62" max="62" width="8.1171875" customWidth="1"/>
    <col min="63" max="63" width="6" customWidth="1"/>
    <col min="64" max="64" width="8" customWidth="1"/>
    <col min="65" max="65" width="10" customWidth="1"/>
    <col min="66" max="66" width="10.1171875" customWidth="1"/>
    <col min="67" max="67" width="5.703125" customWidth="1"/>
  </cols>
  <sheetData>
    <row r="1" spans="1:27" x14ac:dyDescent="0.5">
      <c r="A1" s="9" t="str">
        <f>MID(D1,40,12)</f>
        <v xml:space="preserve"> Jun 08, 201</v>
      </c>
      <c r="B1" s="11"/>
      <c r="C1" t="s">
        <v>15</v>
      </c>
      <c r="D1" s="1" t="s">
        <v>49</v>
      </c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</row>
    <row r="2" spans="1:27" x14ac:dyDescent="0.5">
      <c r="A2" s="9" t="str">
        <f>"Last Update @  "&amp;MID(D1,53,8)</f>
        <v>Last Update @   15:30:3</v>
      </c>
      <c r="B2" s="1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</row>
    <row r="3" spans="1:27" x14ac:dyDescent="0.5">
      <c r="A3" s="10" t="str">
        <f>MID(D1,19,5)</f>
        <v>NIFTY</v>
      </c>
      <c r="B3" s="11"/>
      <c r="C3" t="s">
        <v>0</v>
      </c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 t="s">
        <v>1</v>
      </c>
      <c r="P3" s="1"/>
      <c r="Q3" s="1"/>
      <c r="R3" s="1"/>
      <c r="S3" s="1"/>
      <c r="T3" s="1"/>
      <c r="U3" s="1"/>
      <c r="V3" s="1"/>
      <c r="W3" s="1"/>
      <c r="X3" s="1"/>
      <c r="Y3" s="1"/>
    </row>
    <row r="4" spans="1:27" x14ac:dyDescent="0.5">
      <c r="A4" s="10">
        <f>VALUE(MID(D1,25,7))</f>
        <v>10767.6</v>
      </c>
      <c r="B4" s="11"/>
      <c r="C4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  <c r="K4" s="1" t="s">
        <v>9</v>
      </c>
      <c r="L4" s="1" t="s">
        <v>12</v>
      </c>
      <c r="M4" s="1" t="s">
        <v>12</v>
      </c>
      <c r="N4" s="1" t="s">
        <v>13</v>
      </c>
      <c r="O4" s="1" t="s">
        <v>9</v>
      </c>
      <c r="P4" s="1" t="s">
        <v>9</v>
      </c>
      <c r="Q4" s="1" t="s">
        <v>12</v>
      </c>
      <c r="R4" s="1" t="s">
        <v>12</v>
      </c>
      <c r="S4" s="1" t="s">
        <v>8</v>
      </c>
      <c r="T4" s="1" t="s">
        <v>7</v>
      </c>
      <c r="U4" s="1" t="s">
        <v>6</v>
      </c>
      <c r="V4" s="1" t="s">
        <v>5</v>
      </c>
      <c r="W4" s="1" t="s">
        <v>4</v>
      </c>
      <c r="X4" s="1" t="s">
        <v>3</v>
      </c>
      <c r="Y4" s="1" t="s">
        <v>2</v>
      </c>
      <c r="AA4" s="7" t="s">
        <v>45</v>
      </c>
    </row>
    <row r="5" spans="1:27" x14ac:dyDescent="0.5">
      <c r="A5" s="10">
        <f>ROUND(A4,-2)</f>
        <v>10800</v>
      </c>
      <c r="B5" s="11"/>
      <c r="D5" s="1"/>
      <c r="E5" s="1"/>
      <c r="F5" s="1"/>
      <c r="G5" s="1"/>
      <c r="H5" s="1"/>
      <c r="I5" s="1"/>
      <c r="J5" s="1" t="s">
        <v>10</v>
      </c>
      <c r="K5" s="1" t="s">
        <v>11</v>
      </c>
      <c r="L5" s="1" t="s">
        <v>11</v>
      </c>
      <c r="M5" s="1" t="s">
        <v>10</v>
      </c>
      <c r="N5" s="1"/>
      <c r="O5" s="1" t="s">
        <v>10</v>
      </c>
      <c r="P5" s="1" t="s">
        <v>11</v>
      </c>
      <c r="Q5" s="1" t="s">
        <v>11</v>
      </c>
      <c r="R5" s="1" t="s">
        <v>10</v>
      </c>
      <c r="S5" s="1"/>
      <c r="T5" s="1"/>
      <c r="U5" s="1"/>
      <c r="V5" s="1"/>
      <c r="W5" s="1"/>
      <c r="X5" s="1"/>
      <c r="Y5" s="1"/>
    </row>
    <row r="6" spans="1:27" x14ac:dyDescent="0.5">
      <c r="A6" t="str">
        <f>"CE"&amp;N6</f>
        <v>CE3500</v>
      </c>
      <c r="B6" t="str">
        <f>"PE"&amp;N6</f>
        <v>PE3500</v>
      </c>
      <c r="C6" t="s">
        <v>50</v>
      </c>
      <c r="D6" s="1">
        <v>80400</v>
      </c>
      <c r="E6" s="1">
        <v>-600</v>
      </c>
      <c r="F6" s="1">
        <v>10</v>
      </c>
      <c r="G6" s="1" t="s">
        <v>14</v>
      </c>
      <c r="H6" s="1">
        <v>7209</v>
      </c>
      <c r="I6" s="1">
        <v>-40</v>
      </c>
      <c r="J6" s="1">
        <v>300</v>
      </c>
      <c r="K6" s="1">
        <v>7189</v>
      </c>
      <c r="L6" s="1">
        <v>7211.95</v>
      </c>
      <c r="M6" s="1">
        <v>75</v>
      </c>
      <c r="N6" s="1">
        <v>3500</v>
      </c>
      <c r="O6" s="1">
        <v>1650</v>
      </c>
      <c r="P6" s="1">
        <v>0.35</v>
      </c>
      <c r="Q6" s="1">
        <v>0.7</v>
      </c>
      <c r="R6" s="1">
        <v>900</v>
      </c>
      <c r="S6" s="1">
        <v>-0.2</v>
      </c>
      <c r="T6" s="1">
        <v>0.4</v>
      </c>
      <c r="U6" s="1">
        <v>150.91999999999999</v>
      </c>
      <c r="V6" s="1">
        <v>66</v>
      </c>
      <c r="W6" s="1">
        <v>-1575</v>
      </c>
      <c r="X6" s="1">
        <v>18900</v>
      </c>
      <c r="Y6" s="1" t="s">
        <v>50</v>
      </c>
      <c r="AA6" s="7">
        <f>X6/D6</f>
        <v>0.23507462686567165</v>
      </c>
    </row>
    <row r="7" spans="1:27" x14ac:dyDescent="0.5">
      <c r="A7" t="str">
        <f t="shared" ref="A7:A41" si="0">"CE"&amp;N7</f>
        <v>CE3600</v>
      </c>
      <c r="B7" t="str">
        <f t="shared" ref="B7:B41" si="1">"PE"&amp;N7</f>
        <v>PE3600</v>
      </c>
      <c r="C7" t="s">
        <v>50</v>
      </c>
      <c r="D7" s="1" t="s">
        <v>14</v>
      </c>
      <c r="E7" s="1" t="s">
        <v>14</v>
      </c>
      <c r="F7" s="1" t="s">
        <v>14</v>
      </c>
      <c r="G7" s="1" t="s">
        <v>14</v>
      </c>
      <c r="H7" s="1" t="s">
        <v>14</v>
      </c>
      <c r="I7" s="1" t="s">
        <v>14</v>
      </c>
      <c r="J7" s="1">
        <v>2850</v>
      </c>
      <c r="K7" s="1">
        <v>7043</v>
      </c>
      <c r="L7" s="1">
        <v>7149</v>
      </c>
      <c r="M7" s="1">
        <v>600</v>
      </c>
      <c r="N7" s="1">
        <v>3600</v>
      </c>
      <c r="O7" s="1" t="s">
        <v>14</v>
      </c>
      <c r="P7" s="1" t="s">
        <v>14</v>
      </c>
      <c r="Q7" s="1" t="s">
        <v>14</v>
      </c>
      <c r="R7" s="1" t="s">
        <v>14</v>
      </c>
      <c r="S7" s="1" t="s">
        <v>14</v>
      </c>
      <c r="T7" s="1" t="s">
        <v>14</v>
      </c>
      <c r="U7" s="1" t="s">
        <v>14</v>
      </c>
      <c r="V7" s="1" t="s">
        <v>14</v>
      </c>
      <c r="W7" s="1" t="s">
        <v>14</v>
      </c>
      <c r="X7" s="1" t="s">
        <v>14</v>
      </c>
      <c r="Y7" s="1" t="s">
        <v>50</v>
      </c>
      <c r="AA7" s="7" t="e">
        <f t="shared" ref="AA7:AA63" si="2">X7/D7</f>
        <v>#VALUE!</v>
      </c>
    </row>
    <row r="8" spans="1:27" x14ac:dyDescent="0.5">
      <c r="A8" t="str">
        <f t="shared" si="0"/>
        <v>CE3700</v>
      </c>
      <c r="B8" t="str">
        <f t="shared" si="1"/>
        <v>PE3700</v>
      </c>
      <c r="C8" t="s">
        <v>50</v>
      </c>
      <c r="D8" s="1" t="s">
        <v>14</v>
      </c>
      <c r="E8" s="1" t="s">
        <v>14</v>
      </c>
      <c r="F8" s="1" t="s">
        <v>14</v>
      </c>
      <c r="G8" s="1" t="s">
        <v>14</v>
      </c>
      <c r="H8" s="1" t="s">
        <v>14</v>
      </c>
      <c r="I8" s="1" t="s">
        <v>14</v>
      </c>
      <c r="J8" s="1">
        <v>2850</v>
      </c>
      <c r="K8" s="1">
        <v>6943</v>
      </c>
      <c r="L8" s="1">
        <v>7049</v>
      </c>
      <c r="M8" s="1">
        <v>600</v>
      </c>
      <c r="N8" s="1">
        <v>3700</v>
      </c>
      <c r="O8" s="1" t="s">
        <v>14</v>
      </c>
      <c r="P8" s="1" t="s">
        <v>14</v>
      </c>
      <c r="Q8" s="1" t="s">
        <v>14</v>
      </c>
      <c r="R8" s="1" t="s">
        <v>14</v>
      </c>
      <c r="S8" s="1" t="s">
        <v>14</v>
      </c>
      <c r="T8" s="1" t="s">
        <v>14</v>
      </c>
      <c r="U8" s="1" t="s">
        <v>14</v>
      </c>
      <c r="V8" s="1" t="s">
        <v>14</v>
      </c>
      <c r="W8" s="1" t="s">
        <v>14</v>
      </c>
      <c r="X8" s="1" t="s">
        <v>14</v>
      </c>
      <c r="Y8" s="1" t="s">
        <v>50</v>
      </c>
      <c r="AA8" s="7" t="e">
        <f t="shared" si="2"/>
        <v>#VALUE!</v>
      </c>
    </row>
    <row r="9" spans="1:27" x14ac:dyDescent="0.5">
      <c r="A9" t="str">
        <f t="shared" si="0"/>
        <v>CE3800</v>
      </c>
      <c r="B9" t="str">
        <f t="shared" si="1"/>
        <v>PE3800</v>
      </c>
      <c r="C9" t="s">
        <v>50</v>
      </c>
      <c r="D9" s="1" t="s">
        <v>14</v>
      </c>
      <c r="E9" s="1" t="s">
        <v>14</v>
      </c>
      <c r="F9" s="1" t="s">
        <v>14</v>
      </c>
      <c r="G9" s="1" t="s">
        <v>14</v>
      </c>
      <c r="H9" s="1" t="s">
        <v>14</v>
      </c>
      <c r="I9" s="1" t="s">
        <v>14</v>
      </c>
      <c r="J9" s="1">
        <v>2850</v>
      </c>
      <c r="K9" s="1">
        <v>6843</v>
      </c>
      <c r="L9" s="1">
        <v>6949</v>
      </c>
      <c r="M9" s="1">
        <v>2850</v>
      </c>
      <c r="N9" s="1">
        <v>3800</v>
      </c>
      <c r="O9" s="1" t="s">
        <v>14</v>
      </c>
      <c r="P9" s="1" t="s">
        <v>14</v>
      </c>
      <c r="Q9" s="1" t="s">
        <v>14</v>
      </c>
      <c r="R9" s="1" t="s">
        <v>14</v>
      </c>
      <c r="S9" s="1" t="s">
        <v>14</v>
      </c>
      <c r="T9" s="1" t="s">
        <v>14</v>
      </c>
      <c r="U9" s="1" t="s">
        <v>14</v>
      </c>
      <c r="V9" s="1" t="s">
        <v>14</v>
      </c>
      <c r="W9" s="1" t="s">
        <v>14</v>
      </c>
      <c r="X9" s="1" t="s">
        <v>14</v>
      </c>
      <c r="Y9" s="1" t="s">
        <v>50</v>
      </c>
      <c r="AA9" s="7" t="e">
        <f t="shared" si="2"/>
        <v>#VALUE!</v>
      </c>
    </row>
    <row r="10" spans="1:27" x14ac:dyDescent="0.5">
      <c r="A10" t="str">
        <f t="shared" si="0"/>
        <v>CE3900</v>
      </c>
      <c r="B10" t="str">
        <f t="shared" si="1"/>
        <v>PE3900</v>
      </c>
      <c r="C10" t="s">
        <v>50</v>
      </c>
      <c r="D10" s="1" t="s">
        <v>14</v>
      </c>
      <c r="E10" s="1" t="s">
        <v>14</v>
      </c>
      <c r="F10" s="1" t="s">
        <v>14</v>
      </c>
      <c r="G10" s="1" t="s">
        <v>14</v>
      </c>
      <c r="H10" s="1" t="s">
        <v>14</v>
      </c>
      <c r="I10" s="1" t="s">
        <v>14</v>
      </c>
      <c r="J10" s="1">
        <v>2250</v>
      </c>
      <c r="K10" s="1">
        <v>6745</v>
      </c>
      <c r="L10" s="1">
        <v>6849</v>
      </c>
      <c r="M10" s="1">
        <v>2850</v>
      </c>
      <c r="N10" s="1">
        <v>3900</v>
      </c>
      <c r="O10" s="1" t="s">
        <v>14</v>
      </c>
      <c r="P10" s="1" t="s">
        <v>14</v>
      </c>
      <c r="Q10" s="1" t="s">
        <v>14</v>
      </c>
      <c r="R10" s="1" t="s">
        <v>14</v>
      </c>
      <c r="S10" s="1" t="s">
        <v>14</v>
      </c>
      <c r="T10" s="1" t="s">
        <v>14</v>
      </c>
      <c r="U10" s="1" t="s">
        <v>14</v>
      </c>
      <c r="V10" s="1" t="s">
        <v>14</v>
      </c>
      <c r="W10" s="1" t="s">
        <v>14</v>
      </c>
      <c r="X10" s="1" t="s">
        <v>14</v>
      </c>
      <c r="Y10" s="1" t="s">
        <v>50</v>
      </c>
      <c r="AA10" s="7" t="e">
        <f t="shared" si="2"/>
        <v>#VALUE!</v>
      </c>
    </row>
    <row r="11" spans="1:27" x14ac:dyDescent="0.5">
      <c r="A11" t="str">
        <f t="shared" si="0"/>
        <v>CE4000</v>
      </c>
      <c r="B11" t="str">
        <f t="shared" si="1"/>
        <v>PE4000</v>
      </c>
      <c r="C11" t="s">
        <v>50</v>
      </c>
      <c r="D11" s="1">
        <v>174750</v>
      </c>
      <c r="E11" s="1">
        <v>-225</v>
      </c>
      <c r="F11" s="1">
        <v>9</v>
      </c>
      <c r="G11" s="1" t="s">
        <v>14</v>
      </c>
      <c r="H11" s="1">
        <v>6699.95</v>
      </c>
      <c r="I11" s="1">
        <v>-29.4</v>
      </c>
      <c r="J11" s="1">
        <v>300</v>
      </c>
      <c r="K11" s="1">
        <v>6693.05</v>
      </c>
      <c r="L11" s="1">
        <v>6710</v>
      </c>
      <c r="M11" s="1">
        <v>75</v>
      </c>
      <c r="N11" s="1">
        <v>4000</v>
      </c>
      <c r="O11" s="1">
        <v>975</v>
      </c>
      <c r="P11" s="1">
        <v>0.45</v>
      </c>
      <c r="Q11" s="1">
        <v>0.85</v>
      </c>
      <c r="R11" s="1">
        <v>75</v>
      </c>
      <c r="S11" s="1">
        <v>-0.7</v>
      </c>
      <c r="T11" s="1">
        <v>0.8</v>
      </c>
      <c r="U11" s="1">
        <v>141.49</v>
      </c>
      <c r="V11" s="1">
        <v>4</v>
      </c>
      <c r="W11" s="1">
        <v>-225</v>
      </c>
      <c r="X11" s="1">
        <v>3975</v>
      </c>
      <c r="Y11" s="1" t="s">
        <v>50</v>
      </c>
      <c r="AA11" s="7">
        <f t="shared" si="2"/>
        <v>2.2746781115879827E-2</v>
      </c>
    </row>
    <row r="12" spans="1:27" x14ac:dyDescent="0.5">
      <c r="A12" t="str">
        <f t="shared" si="0"/>
        <v>CE4100</v>
      </c>
      <c r="B12" t="str">
        <f t="shared" si="1"/>
        <v>PE4100</v>
      </c>
      <c r="C12" t="s">
        <v>50</v>
      </c>
      <c r="D12" s="1" t="s">
        <v>14</v>
      </c>
      <c r="E12" s="1" t="s">
        <v>14</v>
      </c>
      <c r="F12" s="1" t="s">
        <v>14</v>
      </c>
      <c r="G12" s="1" t="s">
        <v>14</v>
      </c>
      <c r="H12" s="1" t="s">
        <v>14</v>
      </c>
      <c r="I12" s="1" t="s">
        <v>14</v>
      </c>
      <c r="J12" s="1">
        <v>2250</v>
      </c>
      <c r="K12" s="1">
        <v>6550</v>
      </c>
      <c r="L12" s="1">
        <v>6649</v>
      </c>
      <c r="M12" s="1">
        <v>2850</v>
      </c>
      <c r="N12" s="1">
        <v>4100</v>
      </c>
      <c r="O12" s="1" t="s">
        <v>14</v>
      </c>
      <c r="P12" s="1" t="s">
        <v>14</v>
      </c>
      <c r="Q12" s="1" t="s">
        <v>14</v>
      </c>
      <c r="R12" s="1" t="s">
        <v>14</v>
      </c>
      <c r="S12" s="1" t="s">
        <v>14</v>
      </c>
      <c r="T12" s="1" t="s">
        <v>14</v>
      </c>
      <c r="U12" s="1" t="s">
        <v>14</v>
      </c>
      <c r="V12" s="1" t="s">
        <v>14</v>
      </c>
      <c r="W12" s="1" t="s">
        <v>14</v>
      </c>
      <c r="X12" s="1" t="s">
        <v>14</v>
      </c>
      <c r="Y12" s="1" t="s">
        <v>50</v>
      </c>
      <c r="AA12" s="7" t="e">
        <f t="shared" si="2"/>
        <v>#VALUE!</v>
      </c>
    </row>
    <row r="13" spans="1:27" x14ac:dyDescent="0.5">
      <c r="A13" t="str">
        <f t="shared" si="0"/>
        <v>CE4200</v>
      </c>
      <c r="B13" t="str">
        <f t="shared" si="1"/>
        <v>PE4200</v>
      </c>
      <c r="C13" t="s">
        <v>50</v>
      </c>
      <c r="D13" s="1" t="s">
        <v>14</v>
      </c>
      <c r="E13" s="1" t="s">
        <v>14</v>
      </c>
      <c r="F13" s="1" t="s">
        <v>14</v>
      </c>
      <c r="G13" s="1" t="s">
        <v>14</v>
      </c>
      <c r="H13" s="1" t="s">
        <v>14</v>
      </c>
      <c r="I13" s="1" t="s">
        <v>14</v>
      </c>
      <c r="J13" s="1">
        <v>2850</v>
      </c>
      <c r="K13" s="1">
        <v>6448</v>
      </c>
      <c r="L13" s="1">
        <v>6549</v>
      </c>
      <c r="M13" s="1">
        <v>600</v>
      </c>
      <c r="N13" s="1">
        <v>4200</v>
      </c>
      <c r="O13" s="1" t="s">
        <v>14</v>
      </c>
      <c r="P13" s="1" t="s">
        <v>14</v>
      </c>
      <c r="Q13" s="1" t="s">
        <v>14</v>
      </c>
      <c r="R13" s="1" t="s">
        <v>14</v>
      </c>
      <c r="S13" s="1" t="s">
        <v>14</v>
      </c>
      <c r="T13" s="1" t="s">
        <v>14</v>
      </c>
      <c r="U13" s="1" t="s">
        <v>14</v>
      </c>
      <c r="V13" s="1" t="s">
        <v>14</v>
      </c>
      <c r="W13" s="1" t="s">
        <v>14</v>
      </c>
      <c r="X13" s="1" t="s">
        <v>14</v>
      </c>
      <c r="Y13" s="1" t="s">
        <v>50</v>
      </c>
      <c r="AA13" s="7" t="e">
        <f t="shared" si="2"/>
        <v>#VALUE!</v>
      </c>
    </row>
    <row r="14" spans="1:27" x14ac:dyDescent="0.5">
      <c r="A14" t="str">
        <f t="shared" si="0"/>
        <v>CE4300</v>
      </c>
      <c r="B14" t="str">
        <f t="shared" si="1"/>
        <v>PE4300</v>
      </c>
      <c r="C14" t="s">
        <v>50</v>
      </c>
      <c r="D14" s="1" t="s">
        <v>14</v>
      </c>
      <c r="E14" s="1" t="s">
        <v>14</v>
      </c>
      <c r="F14" s="1" t="s">
        <v>14</v>
      </c>
      <c r="G14" s="1" t="s">
        <v>14</v>
      </c>
      <c r="H14" s="1" t="s">
        <v>14</v>
      </c>
      <c r="I14" s="1" t="s">
        <v>14</v>
      </c>
      <c r="J14" s="1">
        <v>2850</v>
      </c>
      <c r="K14" s="1">
        <v>6348</v>
      </c>
      <c r="L14" s="1">
        <v>6449</v>
      </c>
      <c r="M14" s="1">
        <v>2850</v>
      </c>
      <c r="N14" s="1">
        <v>4300</v>
      </c>
      <c r="O14" s="1" t="s">
        <v>14</v>
      </c>
      <c r="P14" s="1" t="s">
        <v>14</v>
      </c>
      <c r="Q14" s="1" t="s">
        <v>14</v>
      </c>
      <c r="R14" s="1" t="s">
        <v>14</v>
      </c>
      <c r="S14" s="1" t="s">
        <v>14</v>
      </c>
      <c r="T14" s="1" t="s">
        <v>14</v>
      </c>
      <c r="U14" s="1" t="s">
        <v>14</v>
      </c>
      <c r="V14" s="1" t="s">
        <v>14</v>
      </c>
      <c r="W14" s="1" t="s">
        <v>14</v>
      </c>
      <c r="X14" s="1" t="s">
        <v>14</v>
      </c>
      <c r="Y14" s="1" t="s">
        <v>50</v>
      </c>
      <c r="AA14" s="7" t="e">
        <f t="shared" si="2"/>
        <v>#VALUE!</v>
      </c>
    </row>
    <row r="15" spans="1:27" x14ac:dyDescent="0.5">
      <c r="A15" t="str">
        <f t="shared" si="0"/>
        <v>CE4400</v>
      </c>
      <c r="B15" t="str">
        <f t="shared" si="1"/>
        <v>PE4400</v>
      </c>
      <c r="C15" t="s">
        <v>50</v>
      </c>
      <c r="D15" s="1" t="s">
        <v>14</v>
      </c>
      <c r="E15" s="1" t="s">
        <v>14</v>
      </c>
      <c r="F15" s="1" t="s">
        <v>14</v>
      </c>
      <c r="G15" s="1" t="s">
        <v>14</v>
      </c>
      <c r="H15" s="1" t="s">
        <v>14</v>
      </c>
      <c r="I15" s="1" t="s">
        <v>14</v>
      </c>
      <c r="J15" s="1">
        <v>2850</v>
      </c>
      <c r="K15" s="1">
        <v>6248</v>
      </c>
      <c r="L15" s="1">
        <v>6349</v>
      </c>
      <c r="M15" s="1">
        <v>600</v>
      </c>
      <c r="N15" s="1">
        <v>4400</v>
      </c>
      <c r="O15" s="1" t="s">
        <v>14</v>
      </c>
      <c r="P15" s="1" t="s">
        <v>14</v>
      </c>
      <c r="Q15" s="1" t="s">
        <v>14</v>
      </c>
      <c r="R15" s="1" t="s">
        <v>14</v>
      </c>
      <c r="S15" s="1" t="s">
        <v>14</v>
      </c>
      <c r="T15" s="1" t="s">
        <v>14</v>
      </c>
      <c r="U15" s="1" t="s">
        <v>14</v>
      </c>
      <c r="V15" s="1" t="s">
        <v>14</v>
      </c>
      <c r="W15" s="1" t="s">
        <v>14</v>
      </c>
      <c r="X15" s="1" t="s">
        <v>14</v>
      </c>
      <c r="Y15" s="1" t="s">
        <v>50</v>
      </c>
      <c r="AA15" s="7" t="e">
        <f t="shared" si="2"/>
        <v>#VALUE!</v>
      </c>
    </row>
    <row r="16" spans="1:27" x14ac:dyDescent="0.5">
      <c r="A16" t="str">
        <f t="shared" si="0"/>
        <v>CE4500</v>
      </c>
      <c r="B16" t="str">
        <f t="shared" si="1"/>
        <v>PE4500</v>
      </c>
      <c r="C16" t="s">
        <v>50</v>
      </c>
      <c r="D16" s="1">
        <v>75</v>
      </c>
      <c r="E16" s="1" t="s">
        <v>14</v>
      </c>
      <c r="F16" s="1" t="s">
        <v>14</v>
      </c>
      <c r="G16" s="1" t="s">
        <v>14</v>
      </c>
      <c r="H16" s="1">
        <v>5969.5</v>
      </c>
      <c r="I16" s="1" t="s">
        <v>14</v>
      </c>
      <c r="J16" s="1">
        <v>2250</v>
      </c>
      <c r="K16" s="1">
        <v>6150</v>
      </c>
      <c r="L16" s="1">
        <v>6249</v>
      </c>
      <c r="M16" s="1">
        <v>2850</v>
      </c>
      <c r="N16" s="1">
        <v>4500</v>
      </c>
      <c r="O16" s="1">
        <v>7500</v>
      </c>
      <c r="P16" s="1">
        <v>0.1</v>
      </c>
      <c r="Q16" s="1">
        <v>1</v>
      </c>
      <c r="R16" s="1">
        <v>7500</v>
      </c>
      <c r="S16" s="1" t="s">
        <v>14</v>
      </c>
      <c r="T16" s="1">
        <v>0.25</v>
      </c>
      <c r="U16" s="1" t="s">
        <v>14</v>
      </c>
      <c r="V16" s="1" t="s">
        <v>14</v>
      </c>
      <c r="W16" s="1" t="s">
        <v>14</v>
      </c>
      <c r="X16" s="1">
        <v>1125</v>
      </c>
      <c r="Y16" s="1" t="s">
        <v>50</v>
      </c>
      <c r="AA16" s="7">
        <f t="shared" si="2"/>
        <v>15</v>
      </c>
    </row>
    <row r="17" spans="1:27" x14ac:dyDescent="0.5">
      <c r="A17" t="str">
        <f t="shared" si="0"/>
        <v>CE4600</v>
      </c>
      <c r="B17" t="str">
        <f t="shared" si="1"/>
        <v>PE4600</v>
      </c>
      <c r="C17" t="s">
        <v>50</v>
      </c>
      <c r="D17" s="1" t="s">
        <v>14</v>
      </c>
      <c r="E17" s="1" t="s">
        <v>14</v>
      </c>
      <c r="F17" s="1" t="s">
        <v>14</v>
      </c>
      <c r="G17" s="1" t="s">
        <v>14</v>
      </c>
      <c r="H17" s="1" t="s">
        <v>14</v>
      </c>
      <c r="I17" s="1" t="s">
        <v>14</v>
      </c>
      <c r="J17" s="1">
        <v>2250</v>
      </c>
      <c r="K17" s="1">
        <v>6050</v>
      </c>
      <c r="L17" s="1">
        <v>6149</v>
      </c>
      <c r="M17" s="1">
        <v>600</v>
      </c>
      <c r="N17" s="1">
        <v>4600</v>
      </c>
      <c r="O17" s="1" t="s">
        <v>14</v>
      </c>
      <c r="P17" s="1" t="s">
        <v>14</v>
      </c>
      <c r="Q17" s="1" t="s">
        <v>14</v>
      </c>
      <c r="R17" s="1" t="s">
        <v>14</v>
      </c>
      <c r="S17" s="1" t="s">
        <v>14</v>
      </c>
      <c r="T17" s="1" t="s">
        <v>14</v>
      </c>
      <c r="U17" s="1" t="s">
        <v>14</v>
      </c>
      <c r="V17" s="1" t="s">
        <v>14</v>
      </c>
      <c r="W17" s="1" t="s">
        <v>14</v>
      </c>
      <c r="X17" s="1" t="s">
        <v>14</v>
      </c>
      <c r="Y17" s="1" t="s">
        <v>50</v>
      </c>
      <c r="AA17" s="7" t="e">
        <f t="shared" si="2"/>
        <v>#VALUE!</v>
      </c>
    </row>
    <row r="18" spans="1:27" x14ac:dyDescent="0.5">
      <c r="A18" t="str">
        <f t="shared" si="0"/>
        <v>CE4700</v>
      </c>
      <c r="B18" t="str">
        <f t="shared" si="1"/>
        <v>PE4700</v>
      </c>
      <c r="C18" t="s">
        <v>50</v>
      </c>
      <c r="D18" s="1" t="s">
        <v>14</v>
      </c>
      <c r="E18" s="1" t="s">
        <v>14</v>
      </c>
      <c r="F18" s="1" t="s">
        <v>14</v>
      </c>
      <c r="G18" s="1" t="s">
        <v>14</v>
      </c>
      <c r="H18" s="1" t="s">
        <v>14</v>
      </c>
      <c r="I18" s="1" t="s">
        <v>14</v>
      </c>
      <c r="J18" s="1">
        <v>2850</v>
      </c>
      <c r="K18" s="1">
        <v>5948</v>
      </c>
      <c r="L18" s="1">
        <v>6049</v>
      </c>
      <c r="M18" s="1">
        <v>2850</v>
      </c>
      <c r="N18" s="1">
        <v>4700</v>
      </c>
      <c r="O18" s="1" t="s">
        <v>14</v>
      </c>
      <c r="P18" s="1" t="s">
        <v>14</v>
      </c>
      <c r="Q18" s="1" t="s">
        <v>14</v>
      </c>
      <c r="R18" s="1" t="s">
        <v>14</v>
      </c>
      <c r="S18" s="1" t="s">
        <v>14</v>
      </c>
      <c r="T18" s="1" t="s">
        <v>14</v>
      </c>
      <c r="U18" s="1" t="s">
        <v>14</v>
      </c>
      <c r="V18" s="1" t="s">
        <v>14</v>
      </c>
      <c r="W18" s="1" t="s">
        <v>14</v>
      </c>
      <c r="X18" s="1" t="s">
        <v>14</v>
      </c>
      <c r="Y18" s="1" t="s">
        <v>50</v>
      </c>
      <c r="AA18" s="7" t="e">
        <f t="shared" si="2"/>
        <v>#VALUE!</v>
      </c>
    </row>
    <row r="19" spans="1:27" x14ac:dyDescent="0.5">
      <c r="A19" t="str">
        <f t="shared" si="0"/>
        <v>CE4800</v>
      </c>
      <c r="B19" t="str">
        <f t="shared" si="1"/>
        <v>PE4800</v>
      </c>
      <c r="C19" t="s">
        <v>50</v>
      </c>
      <c r="D19" s="1" t="s">
        <v>14</v>
      </c>
      <c r="E19" s="1" t="s">
        <v>14</v>
      </c>
      <c r="F19" s="1" t="s">
        <v>14</v>
      </c>
      <c r="G19" s="1" t="s">
        <v>14</v>
      </c>
      <c r="H19" s="1" t="s">
        <v>14</v>
      </c>
      <c r="I19" s="1" t="s">
        <v>14</v>
      </c>
      <c r="J19" s="1">
        <v>2850</v>
      </c>
      <c r="K19" s="1">
        <v>5848</v>
      </c>
      <c r="L19" s="1">
        <v>5949</v>
      </c>
      <c r="M19" s="1">
        <v>600</v>
      </c>
      <c r="N19" s="1">
        <v>4800</v>
      </c>
      <c r="O19" s="1" t="s">
        <v>14</v>
      </c>
      <c r="P19" s="1" t="s">
        <v>14</v>
      </c>
      <c r="Q19" s="1" t="s">
        <v>14</v>
      </c>
      <c r="R19" s="1" t="s">
        <v>14</v>
      </c>
      <c r="S19" s="1" t="s">
        <v>14</v>
      </c>
      <c r="T19" s="1" t="s">
        <v>14</v>
      </c>
      <c r="U19" s="1" t="s">
        <v>14</v>
      </c>
      <c r="V19" s="1" t="s">
        <v>14</v>
      </c>
      <c r="W19" s="1" t="s">
        <v>14</v>
      </c>
      <c r="X19" s="1" t="s">
        <v>14</v>
      </c>
      <c r="Y19" s="1" t="s">
        <v>50</v>
      </c>
      <c r="AA19" s="7" t="e">
        <f t="shared" si="2"/>
        <v>#VALUE!</v>
      </c>
    </row>
    <row r="20" spans="1:27" x14ac:dyDescent="0.5">
      <c r="A20" t="str">
        <f t="shared" si="0"/>
        <v>CE4900</v>
      </c>
      <c r="B20" t="str">
        <f t="shared" si="1"/>
        <v>PE4900</v>
      </c>
      <c r="C20" t="s">
        <v>50</v>
      </c>
      <c r="D20" s="1" t="s">
        <v>14</v>
      </c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>
        <v>2850</v>
      </c>
      <c r="K20" s="1">
        <v>5748</v>
      </c>
      <c r="L20" s="1">
        <v>5849</v>
      </c>
      <c r="M20" s="1">
        <v>600</v>
      </c>
      <c r="N20" s="1">
        <v>4900</v>
      </c>
      <c r="O20" s="1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50</v>
      </c>
      <c r="AA20" s="7" t="e">
        <f t="shared" si="2"/>
        <v>#VALUE!</v>
      </c>
    </row>
    <row r="21" spans="1:27" x14ac:dyDescent="0.5">
      <c r="A21" t="str">
        <f t="shared" si="0"/>
        <v>CE5000</v>
      </c>
      <c r="B21" t="str">
        <f t="shared" si="1"/>
        <v>PE5000</v>
      </c>
      <c r="C21" t="s">
        <v>50</v>
      </c>
      <c r="D21" s="1">
        <v>6525</v>
      </c>
      <c r="E21" s="1" t="s">
        <v>14</v>
      </c>
      <c r="F21" s="1" t="s">
        <v>14</v>
      </c>
      <c r="G21" s="1" t="s">
        <v>14</v>
      </c>
      <c r="H21" s="1">
        <v>5548</v>
      </c>
      <c r="I21" s="1" t="s">
        <v>14</v>
      </c>
      <c r="J21" s="1">
        <v>300</v>
      </c>
      <c r="K21" s="1">
        <v>5698.15</v>
      </c>
      <c r="L21" s="1">
        <v>5724</v>
      </c>
      <c r="M21" s="1">
        <v>300</v>
      </c>
      <c r="N21" s="1">
        <v>5000</v>
      </c>
      <c r="O21" s="1">
        <v>7500</v>
      </c>
      <c r="P21" s="1">
        <v>0.1</v>
      </c>
      <c r="Q21" s="1">
        <v>1</v>
      </c>
      <c r="R21" s="1">
        <v>7500</v>
      </c>
      <c r="S21" s="1" t="s">
        <v>14</v>
      </c>
      <c r="T21" s="1">
        <v>5.95</v>
      </c>
      <c r="U21" s="1" t="s">
        <v>14</v>
      </c>
      <c r="V21" s="1" t="s">
        <v>14</v>
      </c>
      <c r="W21" s="1" t="s">
        <v>14</v>
      </c>
      <c r="X21" s="1">
        <v>575</v>
      </c>
      <c r="Y21" s="1" t="s">
        <v>50</v>
      </c>
      <c r="AA21" s="7">
        <f t="shared" si="2"/>
        <v>8.8122605363984668E-2</v>
      </c>
    </row>
    <row r="22" spans="1:27" x14ac:dyDescent="0.5">
      <c r="A22" t="str">
        <f t="shared" si="0"/>
        <v>CE5100</v>
      </c>
      <c r="B22" t="str">
        <f t="shared" si="1"/>
        <v>PE5100</v>
      </c>
      <c r="C22" t="s">
        <v>50</v>
      </c>
      <c r="D22" s="1" t="s">
        <v>14</v>
      </c>
      <c r="E22" s="1" t="s">
        <v>14</v>
      </c>
      <c r="F22" s="1" t="s">
        <v>14</v>
      </c>
      <c r="G22" s="1" t="s">
        <v>14</v>
      </c>
      <c r="H22" s="1" t="s">
        <v>14</v>
      </c>
      <c r="I22" s="1" t="s">
        <v>14</v>
      </c>
      <c r="J22" s="1">
        <v>2850</v>
      </c>
      <c r="K22" s="1">
        <v>5553</v>
      </c>
      <c r="L22" s="1">
        <v>5649</v>
      </c>
      <c r="M22" s="1">
        <v>2850</v>
      </c>
      <c r="N22" s="1">
        <v>5100</v>
      </c>
      <c r="O22" s="1" t="s">
        <v>14</v>
      </c>
      <c r="P22" s="1" t="s">
        <v>14</v>
      </c>
      <c r="Q22" s="1" t="s">
        <v>14</v>
      </c>
      <c r="R22" s="1" t="s">
        <v>14</v>
      </c>
      <c r="S22" s="1" t="s">
        <v>14</v>
      </c>
      <c r="T22" s="1" t="s">
        <v>14</v>
      </c>
      <c r="U22" s="1" t="s">
        <v>14</v>
      </c>
      <c r="V22" s="1" t="s">
        <v>14</v>
      </c>
      <c r="W22" s="1" t="s">
        <v>14</v>
      </c>
      <c r="X22" s="1" t="s">
        <v>14</v>
      </c>
      <c r="Y22" s="1" t="s">
        <v>50</v>
      </c>
      <c r="AA22" s="7" t="e">
        <f t="shared" si="2"/>
        <v>#VALUE!</v>
      </c>
    </row>
    <row r="23" spans="1:27" x14ac:dyDescent="0.5">
      <c r="A23" t="str">
        <f t="shared" si="0"/>
        <v>CE5200</v>
      </c>
      <c r="B23" t="str">
        <f t="shared" si="1"/>
        <v>PE5200</v>
      </c>
      <c r="C23" t="s">
        <v>50</v>
      </c>
      <c r="D23" s="1" t="s">
        <v>14</v>
      </c>
      <c r="E23" s="1" t="s">
        <v>14</v>
      </c>
      <c r="F23" s="1" t="s">
        <v>14</v>
      </c>
      <c r="G23" s="1" t="s">
        <v>14</v>
      </c>
      <c r="H23" s="1" t="s">
        <v>14</v>
      </c>
      <c r="I23" s="1" t="s">
        <v>14</v>
      </c>
      <c r="J23" s="1">
        <v>2850</v>
      </c>
      <c r="K23" s="1">
        <v>5453</v>
      </c>
      <c r="L23" s="1">
        <v>5549</v>
      </c>
      <c r="M23" s="1">
        <v>2850</v>
      </c>
      <c r="N23" s="1">
        <v>5200</v>
      </c>
      <c r="O23" s="1" t="s">
        <v>14</v>
      </c>
      <c r="P23" s="1" t="s">
        <v>14</v>
      </c>
      <c r="Q23" s="1" t="s">
        <v>14</v>
      </c>
      <c r="R23" s="1" t="s">
        <v>14</v>
      </c>
      <c r="S23" s="1" t="s">
        <v>14</v>
      </c>
      <c r="T23" s="1" t="s">
        <v>14</v>
      </c>
      <c r="U23" s="1" t="s">
        <v>14</v>
      </c>
      <c r="V23" s="1" t="s">
        <v>14</v>
      </c>
      <c r="W23" s="1" t="s">
        <v>14</v>
      </c>
      <c r="X23" s="1" t="s">
        <v>14</v>
      </c>
      <c r="Y23" s="1" t="s">
        <v>50</v>
      </c>
      <c r="AA23" s="7" t="e">
        <f t="shared" si="2"/>
        <v>#VALUE!</v>
      </c>
    </row>
    <row r="24" spans="1:27" x14ac:dyDescent="0.5">
      <c r="A24" t="str">
        <f t="shared" si="0"/>
        <v>CE5300</v>
      </c>
      <c r="B24" t="str">
        <f t="shared" si="1"/>
        <v>PE5300</v>
      </c>
      <c r="C24" t="s">
        <v>50</v>
      </c>
      <c r="D24" s="1" t="s">
        <v>14</v>
      </c>
      <c r="E24" s="1" t="s">
        <v>14</v>
      </c>
      <c r="F24" s="1" t="s">
        <v>14</v>
      </c>
      <c r="G24" s="1" t="s">
        <v>14</v>
      </c>
      <c r="H24" s="1" t="s">
        <v>14</v>
      </c>
      <c r="I24" s="1" t="s">
        <v>14</v>
      </c>
      <c r="J24" s="1">
        <v>2250</v>
      </c>
      <c r="K24" s="1">
        <v>5355</v>
      </c>
      <c r="L24" s="1">
        <v>5449</v>
      </c>
      <c r="M24" s="1">
        <v>600</v>
      </c>
      <c r="N24" s="1">
        <v>5300</v>
      </c>
      <c r="O24" s="1" t="s">
        <v>14</v>
      </c>
      <c r="P24" s="1" t="s">
        <v>14</v>
      </c>
      <c r="Q24" s="1" t="s">
        <v>14</v>
      </c>
      <c r="R24" s="1" t="s">
        <v>14</v>
      </c>
      <c r="S24" s="1" t="s">
        <v>14</v>
      </c>
      <c r="T24" s="1" t="s">
        <v>14</v>
      </c>
      <c r="U24" s="1" t="s">
        <v>14</v>
      </c>
      <c r="V24" s="1" t="s">
        <v>14</v>
      </c>
      <c r="W24" s="1" t="s">
        <v>14</v>
      </c>
      <c r="X24" s="1" t="s">
        <v>14</v>
      </c>
      <c r="Y24" s="1" t="s">
        <v>50</v>
      </c>
      <c r="AA24" s="7" t="e">
        <f t="shared" si="2"/>
        <v>#VALUE!</v>
      </c>
    </row>
    <row r="25" spans="1:27" x14ac:dyDescent="0.5">
      <c r="A25" t="str">
        <f t="shared" si="0"/>
        <v>CE5400</v>
      </c>
      <c r="B25" t="str">
        <f t="shared" si="1"/>
        <v>PE5400</v>
      </c>
      <c r="C25" t="s">
        <v>50</v>
      </c>
      <c r="D25" s="1" t="s">
        <v>14</v>
      </c>
      <c r="E25" s="1" t="s">
        <v>14</v>
      </c>
      <c r="F25" s="1" t="s">
        <v>14</v>
      </c>
      <c r="G25" s="1" t="s">
        <v>14</v>
      </c>
      <c r="H25" s="1" t="s">
        <v>14</v>
      </c>
      <c r="I25" s="1" t="s">
        <v>14</v>
      </c>
      <c r="J25" s="1">
        <v>2250</v>
      </c>
      <c r="K25" s="1">
        <v>5260</v>
      </c>
      <c r="L25" s="1">
        <v>5349</v>
      </c>
      <c r="M25" s="1">
        <v>2850</v>
      </c>
      <c r="N25" s="1">
        <v>5400</v>
      </c>
      <c r="O25" s="1" t="s">
        <v>14</v>
      </c>
      <c r="P25" s="1" t="s">
        <v>14</v>
      </c>
      <c r="Q25" s="1" t="s">
        <v>14</v>
      </c>
      <c r="R25" s="1" t="s">
        <v>14</v>
      </c>
      <c r="S25" s="1" t="s">
        <v>14</v>
      </c>
      <c r="T25" s="1" t="s">
        <v>14</v>
      </c>
      <c r="U25" s="1" t="s">
        <v>14</v>
      </c>
      <c r="V25" s="1" t="s">
        <v>14</v>
      </c>
      <c r="W25" s="1" t="s">
        <v>14</v>
      </c>
      <c r="X25" s="1" t="s">
        <v>14</v>
      </c>
      <c r="Y25" s="1" t="s">
        <v>50</v>
      </c>
      <c r="AA25" s="7" t="e">
        <f t="shared" si="2"/>
        <v>#VALUE!</v>
      </c>
    </row>
    <row r="26" spans="1:27" x14ac:dyDescent="0.5">
      <c r="A26" t="str">
        <f t="shared" si="0"/>
        <v>CE5500</v>
      </c>
      <c r="B26" t="str">
        <f t="shared" si="1"/>
        <v>PE5500</v>
      </c>
      <c r="C26" t="s">
        <v>50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14</v>
      </c>
      <c r="I26" s="1" t="s">
        <v>14</v>
      </c>
      <c r="J26" s="1">
        <v>2250</v>
      </c>
      <c r="K26" s="1">
        <v>5160</v>
      </c>
      <c r="L26" s="1">
        <v>5249</v>
      </c>
      <c r="M26" s="1">
        <v>2850</v>
      </c>
      <c r="N26" s="1">
        <v>5500</v>
      </c>
      <c r="O26" s="1">
        <v>7425</v>
      </c>
      <c r="P26" s="1">
        <v>0.1</v>
      </c>
      <c r="Q26" s="1">
        <v>0.9</v>
      </c>
      <c r="R26" s="1">
        <v>75</v>
      </c>
      <c r="S26" s="1">
        <v>-1.7</v>
      </c>
      <c r="T26" s="1">
        <v>0.1</v>
      </c>
      <c r="U26" s="1">
        <v>83.49</v>
      </c>
      <c r="V26" s="1">
        <v>1</v>
      </c>
      <c r="W26" s="1" t="s">
        <v>14</v>
      </c>
      <c r="X26" s="1">
        <v>75</v>
      </c>
      <c r="Y26" s="1" t="s">
        <v>50</v>
      </c>
      <c r="AA26" s="7" t="e">
        <f t="shared" si="2"/>
        <v>#VALUE!</v>
      </c>
    </row>
    <row r="27" spans="1:27" x14ac:dyDescent="0.5">
      <c r="A27" t="str">
        <f t="shared" si="0"/>
        <v>CE5600</v>
      </c>
      <c r="B27" t="str">
        <f t="shared" si="1"/>
        <v>PE5600</v>
      </c>
      <c r="C27" t="s">
        <v>50</v>
      </c>
      <c r="D27" s="1" t="s">
        <v>14</v>
      </c>
      <c r="E27" s="1" t="s">
        <v>14</v>
      </c>
      <c r="F27" s="1" t="s">
        <v>14</v>
      </c>
      <c r="G27" s="1" t="s">
        <v>14</v>
      </c>
      <c r="H27" s="1" t="s">
        <v>14</v>
      </c>
      <c r="I27" s="1" t="s">
        <v>14</v>
      </c>
      <c r="J27" s="1">
        <v>2850</v>
      </c>
      <c r="K27" s="1">
        <v>5058</v>
      </c>
      <c r="L27" s="1">
        <v>5149</v>
      </c>
      <c r="M27" s="1">
        <v>2850</v>
      </c>
      <c r="N27" s="1">
        <v>5600</v>
      </c>
      <c r="O27" s="1" t="s">
        <v>14</v>
      </c>
      <c r="P27" s="1" t="s">
        <v>14</v>
      </c>
      <c r="Q27" s="1" t="s">
        <v>14</v>
      </c>
      <c r="R27" s="1" t="s">
        <v>14</v>
      </c>
      <c r="S27" s="1" t="s">
        <v>14</v>
      </c>
      <c r="T27" s="1" t="s">
        <v>14</v>
      </c>
      <c r="U27" s="1" t="s">
        <v>14</v>
      </c>
      <c r="V27" s="1" t="s">
        <v>14</v>
      </c>
      <c r="W27" s="1" t="s">
        <v>14</v>
      </c>
      <c r="X27" s="1" t="s">
        <v>14</v>
      </c>
      <c r="Y27" s="1" t="s">
        <v>50</v>
      </c>
      <c r="AA27" s="7" t="e">
        <f t="shared" si="2"/>
        <v>#VALUE!</v>
      </c>
    </row>
    <row r="28" spans="1:27" x14ac:dyDescent="0.5">
      <c r="A28" t="str">
        <f t="shared" si="0"/>
        <v>CE5700</v>
      </c>
      <c r="B28" t="str">
        <f t="shared" si="1"/>
        <v>PE5700</v>
      </c>
      <c r="C28" t="s">
        <v>50</v>
      </c>
      <c r="D28" s="1" t="s">
        <v>14</v>
      </c>
      <c r="E28" s="1" t="s">
        <v>14</v>
      </c>
      <c r="F28" s="1" t="s">
        <v>14</v>
      </c>
      <c r="G28" s="1" t="s">
        <v>14</v>
      </c>
      <c r="H28" s="1" t="s">
        <v>14</v>
      </c>
      <c r="I28" s="1" t="s">
        <v>14</v>
      </c>
      <c r="J28" s="1">
        <v>2850</v>
      </c>
      <c r="K28" s="1">
        <v>4958</v>
      </c>
      <c r="L28" s="1">
        <v>5049</v>
      </c>
      <c r="M28" s="1">
        <v>2850</v>
      </c>
      <c r="N28" s="1">
        <v>5700</v>
      </c>
      <c r="O28" s="1" t="s">
        <v>14</v>
      </c>
      <c r="P28" s="1" t="s">
        <v>14</v>
      </c>
      <c r="Q28" s="1" t="s">
        <v>14</v>
      </c>
      <c r="R28" s="1" t="s">
        <v>14</v>
      </c>
      <c r="S28" s="1" t="s">
        <v>14</v>
      </c>
      <c r="T28" s="1" t="s">
        <v>14</v>
      </c>
      <c r="U28" s="1" t="s">
        <v>14</v>
      </c>
      <c r="V28" s="1" t="s">
        <v>14</v>
      </c>
      <c r="W28" s="1" t="s">
        <v>14</v>
      </c>
      <c r="X28" s="1" t="s">
        <v>14</v>
      </c>
      <c r="Y28" s="1" t="s">
        <v>50</v>
      </c>
      <c r="AA28" s="7" t="e">
        <f t="shared" si="2"/>
        <v>#VALUE!</v>
      </c>
    </row>
    <row r="29" spans="1:27" x14ac:dyDescent="0.5">
      <c r="A29" t="str">
        <f t="shared" si="0"/>
        <v>CE5800</v>
      </c>
      <c r="B29" t="str">
        <f t="shared" si="1"/>
        <v>PE5800</v>
      </c>
      <c r="C29" t="s">
        <v>50</v>
      </c>
      <c r="D29" s="1" t="s">
        <v>14</v>
      </c>
      <c r="E29" s="1" t="s">
        <v>14</v>
      </c>
      <c r="F29" s="1" t="s">
        <v>14</v>
      </c>
      <c r="G29" s="1" t="s">
        <v>14</v>
      </c>
      <c r="H29" s="1" t="s">
        <v>14</v>
      </c>
      <c r="I29" s="1" t="s">
        <v>14</v>
      </c>
      <c r="J29" s="1">
        <v>2850</v>
      </c>
      <c r="K29" s="1">
        <v>4858</v>
      </c>
      <c r="L29" s="1">
        <v>4949</v>
      </c>
      <c r="M29" s="1">
        <v>2850</v>
      </c>
      <c r="N29" s="1">
        <v>5800</v>
      </c>
      <c r="O29" s="1" t="s">
        <v>14</v>
      </c>
      <c r="P29" s="1" t="s">
        <v>14</v>
      </c>
      <c r="Q29" s="1" t="s">
        <v>14</v>
      </c>
      <c r="R29" s="1" t="s">
        <v>14</v>
      </c>
      <c r="S29" s="1" t="s">
        <v>14</v>
      </c>
      <c r="T29" s="1" t="s">
        <v>14</v>
      </c>
      <c r="U29" s="1" t="s">
        <v>14</v>
      </c>
      <c r="V29" s="1" t="s">
        <v>14</v>
      </c>
      <c r="W29" s="1" t="s">
        <v>14</v>
      </c>
      <c r="X29" s="1" t="s">
        <v>14</v>
      </c>
      <c r="Y29" s="1" t="s">
        <v>50</v>
      </c>
      <c r="AA29" s="7" t="e">
        <f t="shared" si="2"/>
        <v>#VALUE!</v>
      </c>
    </row>
    <row r="30" spans="1:27" x14ac:dyDescent="0.5">
      <c r="A30" t="str">
        <f t="shared" si="0"/>
        <v>CE5900</v>
      </c>
      <c r="B30" t="str">
        <f t="shared" si="1"/>
        <v>PE5900</v>
      </c>
      <c r="C30" t="s">
        <v>50</v>
      </c>
      <c r="D30" s="1" t="s">
        <v>14</v>
      </c>
      <c r="E30" s="1" t="s">
        <v>14</v>
      </c>
      <c r="F30" s="1" t="s">
        <v>14</v>
      </c>
      <c r="G30" s="1" t="s">
        <v>14</v>
      </c>
      <c r="H30" s="1" t="s">
        <v>14</v>
      </c>
      <c r="I30" s="1" t="s">
        <v>14</v>
      </c>
      <c r="J30" s="1">
        <v>2850</v>
      </c>
      <c r="K30" s="1">
        <v>4758</v>
      </c>
      <c r="L30" s="1">
        <v>4849</v>
      </c>
      <c r="M30" s="1">
        <v>2850</v>
      </c>
      <c r="N30" s="1">
        <v>5900</v>
      </c>
      <c r="O30" s="1" t="s">
        <v>14</v>
      </c>
      <c r="P30" s="1" t="s">
        <v>14</v>
      </c>
      <c r="Q30" s="1" t="s">
        <v>14</v>
      </c>
      <c r="R30" s="1" t="s">
        <v>14</v>
      </c>
      <c r="S30" s="1" t="s">
        <v>14</v>
      </c>
      <c r="T30" s="1" t="s">
        <v>14</v>
      </c>
      <c r="U30" s="1" t="s">
        <v>14</v>
      </c>
      <c r="V30" s="1" t="s">
        <v>14</v>
      </c>
      <c r="W30" s="1" t="s">
        <v>14</v>
      </c>
      <c r="X30" s="1" t="s">
        <v>14</v>
      </c>
      <c r="Y30" s="1" t="s">
        <v>50</v>
      </c>
      <c r="AA30" s="7" t="e">
        <f t="shared" si="2"/>
        <v>#VALUE!</v>
      </c>
    </row>
    <row r="31" spans="1:27" x14ac:dyDescent="0.5">
      <c r="A31" t="str">
        <f t="shared" si="0"/>
        <v>CE6000</v>
      </c>
      <c r="B31" t="str">
        <f t="shared" si="1"/>
        <v>PE6000</v>
      </c>
      <c r="C31" t="s">
        <v>50</v>
      </c>
      <c r="D31" s="1">
        <v>33375</v>
      </c>
      <c r="E31" s="1">
        <v>-150</v>
      </c>
      <c r="F31" s="1">
        <v>6</v>
      </c>
      <c r="G31" s="1" t="s">
        <v>14</v>
      </c>
      <c r="H31" s="1">
        <v>4729</v>
      </c>
      <c r="I31" s="1">
        <v>-8.6</v>
      </c>
      <c r="J31" s="1">
        <v>300</v>
      </c>
      <c r="K31" s="1">
        <v>4700.55</v>
      </c>
      <c r="L31" s="1">
        <v>4725</v>
      </c>
      <c r="M31" s="1">
        <v>300</v>
      </c>
      <c r="N31" s="1">
        <v>6000</v>
      </c>
      <c r="O31" s="1">
        <v>300</v>
      </c>
      <c r="P31" s="1">
        <v>0.15</v>
      </c>
      <c r="Q31" s="1">
        <v>0.75</v>
      </c>
      <c r="R31" s="1">
        <v>75</v>
      </c>
      <c r="S31" s="1">
        <v>-0.1</v>
      </c>
      <c r="T31" s="1">
        <v>0.7</v>
      </c>
      <c r="U31" s="1">
        <v>85.19</v>
      </c>
      <c r="V31" s="1">
        <v>2</v>
      </c>
      <c r="W31" s="1">
        <v>-150</v>
      </c>
      <c r="X31" s="1">
        <v>2250</v>
      </c>
      <c r="Y31" s="1" t="s">
        <v>50</v>
      </c>
      <c r="AA31" s="7">
        <f t="shared" si="2"/>
        <v>6.741573033707865E-2</v>
      </c>
    </row>
    <row r="32" spans="1:27" x14ac:dyDescent="0.5">
      <c r="A32" t="str">
        <f t="shared" si="0"/>
        <v>CE6100</v>
      </c>
      <c r="B32" t="str">
        <f t="shared" si="1"/>
        <v>PE6100</v>
      </c>
      <c r="C32" t="s">
        <v>50</v>
      </c>
      <c r="D32" s="1" t="s">
        <v>14</v>
      </c>
      <c r="E32" s="1" t="s">
        <v>14</v>
      </c>
      <c r="F32" s="1" t="s">
        <v>14</v>
      </c>
      <c r="G32" s="1" t="s">
        <v>14</v>
      </c>
      <c r="H32" s="1" t="s">
        <v>14</v>
      </c>
      <c r="I32" s="1" t="s">
        <v>14</v>
      </c>
      <c r="J32" s="1">
        <v>2250</v>
      </c>
      <c r="K32" s="1">
        <v>4565.2</v>
      </c>
      <c r="L32" s="1">
        <v>4649</v>
      </c>
      <c r="M32" s="1">
        <v>2850</v>
      </c>
      <c r="N32" s="1">
        <v>6100</v>
      </c>
      <c r="O32" s="1" t="s">
        <v>14</v>
      </c>
      <c r="P32" s="1" t="s">
        <v>14</v>
      </c>
      <c r="Q32" s="1" t="s">
        <v>14</v>
      </c>
      <c r="R32" s="1" t="s">
        <v>14</v>
      </c>
      <c r="S32" s="1" t="s">
        <v>14</v>
      </c>
      <c r="T32" s="1" t="s">
        <v>14</v>
      </c>
      <c r="U32" s="1" t="s">
        <v>14</v>
      </c>
      <c r="V32" s="1" t="s">
        <v>14</v>
      </c>
      <c r="W32" s="1" t="s">
        <v>14</v>
      </c>
      <c r="X32" s="1" t="s">
        <v>14</v>
      </c>
      <c r="Y32" s="1" t="s">
        <v>50</v>
      </c>
      <c r="AA32" s="7" t="e">
        <f t="shared" si="2"/>
        <v>#VALUE!</v>
      </c>
    </row>
    <row r="33" spans="1:27" x14ac:dyDescent="0.5">
      <c r="A33" t="str">
        <f t="shared" si="0"/>
        <v>CE6200</v>
      </c>
      <c r="B33" t="str">
        <f t="shared" si="1"/>
        <v>PE6200</v>
      </c>
      <c r="C33" t="s">
        <v>50</v>
      </c>
      <c r="D33" s="1" t="s">
        <v>14</v>
      </c>
      <c r="E33" s="1" t="s">
        <v>14</v>
      </c>
      <c r="F33" s="1" t="s">
        <v>14</v>
      </c>
      <c r="G33" s="1" t="s">
        <v>14</v>
      </c>
      <c r="H33" s="1" t="s">
        <v>14</v>
      </c>
      <c r="I33" s="1" t="s">
        <v>14</v>
      </c>
      <c r="J33" s="1">
        <v>2850</v>
      </c>
      <c r="K33" s="1">
        <v>4463</v>
      </c>
      <c r="L33" s="1">
        <v>4549</v>
      </c>
      <c r="M33" s="1">
        <v>2850</v>
      </c>
      <c r="N33" s="1">
        <v>6200</v>
      </c>
      <c r="O33" s="1" t="s">
        <v>14</v>
      </c>
      <c r="P33" s="1" t="s">
        <v>14</v>
      </c>
      <c r="Q33" s="1" t="s">
        <v>14</v>
      </c>
      <c r="R33" s="1" t="s">
        <v>14</v>
      </c>
      <c r="S33" s="1" t="s">
        <v>14</v>
      </c>
      <c r="T33" s="1" t="s">
        <v>14</v>
      </c>
      <c r="U33" s="1" t="s">
        <v>14</v>
      </c>
      <c r="V33" s="1" t="s">
        <v>14</v>
      </c>
      <c r="W33" s="1" t="s">
        <v>14</v>
      </c>
      <c r="X33" s="1" t="s">
        <v>14</v>
      </c>
      <c r="Y33" s="1" t="s">
        <v>50</v>
      </c>
      <c r="AA33" s="7" t="e">
        <f t="shared" si="2"/>
        <v>#VALUE!</v>
      </c>
    </row>
    <row r="34" spans="1:27" x14ac:dyDescent="0.5">
      <c r="A34" t="str">
        <f t="shared" si="0"/>
        <v>CE6300</v>
      </c>
      <c r="B34" t="str">
        <f t="shared" si="1"/>
        <v>PE6300</v>
      </c>
      <c r="C34" t="s">
        <v>50</v>
      </c>
      <c r="D34" s="1" t="s">
        <v>14</v>
      </c>
      <c r="E34" s="1" t="s">
        <v>14</v>
      </c>
      <c r="F34" s="1" t="s">
        <v>14</v>
      </c>
      <c r="G34" s="1" t="s">
        <v>14</v>
      </c>
      <c r="H34" s="1" t="s">
        <v>14</v>
      </c>
      <c r="I34" s="1" t="s">
        <v>14</v>
      </c>
      <c r="J34" s="1">
        <v>600</v>
      </c>
      <c r="K34" s="1">
        <v>4367.1000000000004</v>
      </c>
      <c r="L34" s="1">
        <v>4449</v>
      </c>
      <c r="M34" s="1">
        <v>600</v>
      </c>
      <c r="N34" s="1">
        <v>6300</v>
      </c>
      <c r="O34" s="1" t="s">
        <v>14</v>
      </c>
      <c r="P34" s="1" t="s">
        <v>14</v>
      </c>
      <c r="Q34" s="1" t="s">
        <v>14</v>
      </c>
      <c r="R34" s="1" t="s">
        <v>14</v>
      </c>
      <c r="S34" s="1" t="s">
        <v>14</v>
      </c>
      <c r="T34" s="1">
        <v>200</v>
      </c>
      <c r="U34" s="1" t="s">
        <v>14</v>
      </c>
      <c r="V34" s="1" t="s">
        <v>14</v>
      </c>
      <c r="W34" s="1" t="s">
        <v>14</v>
      </c>
      <c r="X34" s="1">
        <v>7725</v>
      </c>
      <c r="Y34" s="1" t="s">
        <v>50</v>
      </c>
      <c r="AA34" s="7" t="e">
        <f t="shared" si="2"/>
        <v>#VALUE!</v>
      </c>
    </row>
    <row r="35" spans="1:27" x14ac:dyDescent="0.5">
      <c r="A35" t="str">
        <f t="shared" si="0"/>
        <v>CE6400</v>
      </c>
      <c r="B35" t="str">
        <f t="shared" si="1"/>
        <v>PE6400</v>
      </c>
      <c r="C35" t="s">
        <v>50</v>
      </c>
      <c r="D35" s="1" t="s">
        <v>14</v>
      </c>
      <c r="E35" s="1" t="s">
        <v>14</v>
      </c>
      <c r="F35" s="1" t="s">
        <v>14</v>
      </c>
      <c r="G35" s="1" t="s">
        <v>14</v>
      </c>
      <c r="H35" s="1" t="s">
        <v>14</v>
      </c>
      <c r="I35" s="1" t="s">
        <v>14</v>
      </c>
      <c r="J35" s="1">
        <v>2850</v>
      </c>
      <c r="K35" s="1">
        <v>4263</v>
      </c>
      <c r="L35" s="1">
        <v>4349</v>
      </c>
      <c r="M35" s="1">
        <v>2850</v>
      </c>
      <c r="N35" s="1">
        <v>6400</v>
      </c>
      <c r="O35" s="1" t="s">
        <v>14</v>
      </c>
      <c r="P35" s="1" t="s">
        <v>14</v>
      </c>
      <c r="Q35" s="1" t="s">
        <v>14</v>
      </c>
      <c r="R35" s="1" t="s">
        <v>14</v>
      </c>
      <c r="S35" s="1" t="s">
        <v>14</v>
      </c>
      <c r="T35" s="1" t="s">
        <v>14</v>
      </c>
      <c r="U35" s="1" t="s">
        <v>14</v>
      </c>
      <c r="V35" s="1" t="s">
        <v>14</v>
      </c>
      <c r="W35" s="1" t="s">
        <v>14</v>
      </c>
      <c r="X35" s="1" t="s">
        <v>14</v>
      </c>
      <c r="Y35" s="1" t="s">
        <v>50</v>
      </c>
      <c r="AA35" s="7" t="e">
        <f t="shared" si="2"/>
        <v>#VALUE!</v>
      </c>
    </row>
    <row r="36" spans="1:27" x14ac:dyDescent="0.5">
      <c r="A36" t="str">
        <f t="shared" si="0"/>
        <v>CE6500</v>
      </c>
      <c r="B36" t="str">
        <f t="shared" si="1"/>
        <v>PE6500</v>
      </c>
      <c r="C36" t="s">
        <v>50</v>
      </c>
      <c r="D36" s="1" t="s">
        <v>14</v>
      </c>
      <c r="E36" s="1" t="s">
        <v>14</v>
      </c>
      <c r="F36" s="1" t="s">
        <v>14</v>
      </c>
      <c r="G36" s="1" t="s">
        <v>14</v>
      </c>
      <c r="H36" s="1" t="s">
        <v>14</v>
      </c>
      <c r="I36" s="1" t="s">
        <v>14</v>
      </c>
      <c r="J36" s="1">
        <v>2850</v>
      </c>
      <c r="K36" s="1">
        <v>4173</v>
      </c>
      <c r="L36" s="1">
        <v>4249</v>
      </c>
      <c r="M36" s="1">
        <v>2850</v>
      </c>
      <c r="N36" s="1">
        <v>6500</v>
      </c>
      <c r="O36" s="1">
        <v>7500</v>
      </c>
      <c r="P36" s="1">
        <v>0.1</v>
      </c>
      <c r="Q36" s="1">
        <v>1</v>
      </c>
      <c r="R36" s="1">
        <v>7500</v>
      </c>
      <c r="S36" s="1" t="s">
        <v>14</v>
      </c>
      <c r="T36" s="1" t="s">
        <v>14</v>
      </c>
      <c r="U36" s="1" t="s">
        <v>14</v>
      </c>
      <c r="V36" s="1" t="s">
        <v>14</v>
      </c>
      <c r="W36" s="1" t="s">
        <v>14</v>
      </c>
      <c r="X36" s="1" t="s">
        <v>14</v>
      </c>
      <c r="Y36" s="1" t="s">
        <v>50</v>
      </c>
      <c r="AA36" s="7" t="e">
        <f t="shared" si="2"/>
        <v>#VALUE!</v>
      </c>
    </row>
    <row r="37" spans="1:27" x14ac:dyDescent="0.5">
      <c r="A37" t="str">
        <f t="shared" si="0"/>
        <v>CE6600</v>
      </c>
      <c r="B37" t="str">
        <f t="shared" si="1"/>
        <v>PE6600</v>
      </c>
      <c r="C37" t="s">
        <v>50</v>
      </c>
      <c r="D37" s="1" t="s">
        <v>14</v>
      </c>
      <c r="E37" s="1" t="s">
        <v>14</v>
      </c>
      <c r="F37" s="1" t="s">
        <v>14</v>
      </c>
      <c r="G37" s="1" t="s">
        <v>14</v>
      </c>
      <c r="H37" s="1" t="s">
        <v>14</v>
      </c>
      <c r="I37" s="1" t="s">
        <v>14</v>
      </c>
      <c r="J37" s="1">
        <v>2850</v>
      </c>
      <c r="K37" s="1">
        <v>4068</v>
      </c>
      <c r="L37" s="1">
        <v>4149</v>
      </c>
      <c r="M37" s="1">
        <v>2850</v>
      </c>
      <c r="N37" s="1">
        <v>6600</v>
      </c>
      <c r="O37" s="1" t="s">
        <v>14</v>
      </c>
      <c r="P37" s="1" t="s">
        <v>14</v>
      </c>
      <c r="Q37" s="1" t="s">
        <v>14</v>
      </c>
      <c r="R37" s="1" t="s">
        <v>14</v>
      </c>
      <c r="S37" s="1" t="s">
        <v>14</v>
      </c>
      <c r="T37" s="1" t="s">
        <v>14</v>
      </c>
      <c r="U37" s="1" t="s">
        <v>14</v>
      </c>
      <c r="V37" s="1" t="s">
        <v>14</v>
      </c>
      <c r="W37" s="1" t="s">
        <v>14</v>
      </c>
      <c r="X37" s="1" t="s">
        <v>14</v>
      </c>
      <c r="Y37" s="1" t="s">
        <v>50</v>
      </c>
      <c r="AA37" s="7" t="e">
        <f t="shared" si="2"/>
        <v>#VALUE!</v>
      </c>
    </row>
    <row r="38" spans="1:27" x14ac:dyDescent="0.5">
      <c r="A38" t="str">
        <f t="shared" si="0"/>
        <v>CE6700</v>
      </c>
      <c r="B38" t="str">
        <f t="shared" si="1"/>
        <v>PE6700</v>
      </c>
      <c r="C38" t="s">
        <v>50</v>
      </c>
      <c r="D38" s="1" t="s">
        <v>14</v>
      </c>
      <c r="E38" s="1" t="s">
        <v>14</v>
      </c>
      <c r="F38" s="1" t="s">
        <v>14</v>
      </c>
      <c r="G38" s="1" t="s">
        <v>14</v>
      </c>
      <c r="H38" s="1" t="s">
        <v>14</v>
      </c>
      <c r="I38" s="1" t="s">
        <v>14</v>
      </c>
      <c r="J38" s="1">
        <v>2250</v>
      </c>
      <c r="K38" s="1">
        <v>3970</v>
      </c>
      <c r="L38" s="1">
        <v>4049</v>
      </c>
      <c r="M38" s="1">
        <v>2850</v>
      </c>
      <c r="N38" s="1">
        <v>6700</v>
      </c>
      <c r="O38" s="1" t="s">
        <v>14</v>
      </c>
      <c r="P38" s="1" t="s">
        <v>14</v>
      </c>
      <c r="Q38" s="1" t="s">
        <v>14</v>
      </c>
      <c r="R38" s="1" t="s">
        <v>14</v>
      </c>
      <c r="S38" s="1" t="s">
        <v>14</v>
      </c>
      <c r="T38" s="1">
        <v>67</v>
      </c>
      <c r="U38" s="1" t="s">
        <v>14</v>
      </c>
      <c r="V38" s="1" t="s">
        <v>14</v>
      </c>
      <c r="W38" s="1" t="s">
        <v>14</v>
      </c>
      <c r="X38" s="1">
        <v>300</v>
      </c>
      <c r="Y38" s="1" t="s">
        <v>50</v>
      </c>
      <c r="AA38" s="7" t="e">
        <f t="shared" si="2"/>
        <v>#VALUE!</v>
      </c>
    </row>
    <row r="39" spans="1:27" x14ac:dyDescent="0.5">
      <c r="A39" t="str">
        <f t="shared" si="0"/>
        <v>CE6800</v>
      </c>
      <c r="B39" t="str">
        <f t="shared" si="1"/>
        <v>PE6800</v>
      </c>
      <c r="C39" t="s">
        <v>50</v>
      </c>
      <c r="D39" s="1" t="s">
        <v>14</v>
      </c>
      <c r="E39" s="1" t="s">
        <v>14</v>
      </c>
      <c r="F39" s="1" t="s">
        <v>14</v>
      </c>
      <c r="G39" s="1" t="s">
        <v>14</v>
      </c>
      <c r="H39" s="1" t="s">
        <v>14</v>
      </c>
      <c r="I39" s="1" t="s">
        <v>14</v>
      </c>
      <c r="J39" s="1">
        <v>2850</v>
      </c>
      <c r="K39" s="1">
        <v>3868</v>
      </c>
      <c r="L39" s="1">
        <v>3949</v>
      </c>
      <c r="M39" s="1">
        <v>600</v>
      </c>
      <c r="N39" s="1">
        <v>6800</v>
      </c>
      <c r="O39" s="1" t="s">
        <v>14</v>
      </c>
      <c r="P39" s="1" t="s">
        <v>14</v>
      </c>
      <c r="Q39" s="1" t="s">
        <v>14</v>
      </c>
      <c r="R39" s="1" t="s">
        <v>14</v>
      </c>
      <c r="S39" s="1" t="s">
        <v>14</v>
      </c>
      <c r="T39" s="1" t="s">
        <v>14</v>
      </c>
      <c r="U39" s="1" t="s">
        <v>14</v>
      </c>
      <c r="V39" s="1" t="s">
        <v>14</v>
      </c>
      <c r="W39" s="1" t="s">
        <v>14</v>
      </c>
      <c r="X39" s="1" t="s">
        <v>14</v>
      </c>
      <c r="Y39" s="1" t="s">
        <v>50</v>
      </c>
      <c r="AA39" s="7" t="e">
        <f t="shared" si="2"/>
        <v>#VALUE!</v>
      </c>
    </row>
    <row r="40" spans="1:27" x14ac:dyDescent="0.5">
      <c r="A40" t="str">
        <f t="shared" si="0"/>
        <v>CE6900</v>
      </c>
      <c r="B40" t="str">
        <f t="shared" si="1"/>
        <v>PE6900</v>
      </c>
      <c r="C40" t="s">
        <v>50</v>
      </c>
      <c r="D40" s="1" t="s">
        <v>14</v>
      </c>
      <c r="E40" s="1" t="s">
        <v>14</v>
      </c>
      <c r="F40" s="1" t="s">
        <v>14</v>
      </c>
      <c r="G40" s="1" t="s">
        <v>14</v>
      </c>
      <c r="H40" s="1" t="s">
        <v>14</v>
      </c>
      <c r="I40" s="1" t="s">
        <v>14</v>
      </c>
      <c r="J40" s="1">
        <v>2250</v>
      </c>
      <c r="K40" s="1">
        <v>3770</v>
      </c>
      <c r="L40" s="1">
        <v>3849</v>
      </c>
      <c r="M40" s="1">
        <v>600</v>
      </c>
      <c r="N40" s="1">
        <v>6900</v>
      </c>
      <c r="O40" s="1" t="s">
        <v>14</v>
      </c>
      <c r="P40" s="1" t="s">
        <v>14</v>
      </c>
      <c r="Q40" s="1" t="s">
        <v>14</v>
      </c>
      <c r="R40" s="1" t="s">
        <v>14</v>
      </c>
      <c r="S40" s="1" t="s">
        <v>14</v>
      </c>
      <c r="T40" s="1" t="s">
        <v>14</v>
      </c>
      <c r="U40" s="1" t="s">
        <v>14</v>
      </c>
      <c r="V40" s="1" t="s">
        <v>14</v>
      </c>
      <c r="W40" s="1" t="s">
        <v>14</v>
      </c>
      <c r="X40" s="1" t="s">
        <v>14</v>
      </c>
      <c r="Y40" s="1" t="s">
        <v>50</v>
      </c>
      <c r="AA40" s="7" t="e">
        <f t="shared" si="2"/>
        <v>#VALUE!</v>
      </c>
    </row>
    <row r="41" spans="1:27" x14ac:dyDescent="0.5">
      <c r="A41" t="str">
        <f t="shared" si="0"/>
        <v>CE7000</v>
      </c>
      <c r="B41" t="str">
        <f t="shared" si="1"/>
        <v>PE7000</v>
      </c>
      <c r="C41" t="s">
        <v>50</v>
      </c>
      <c r="D41" s="1">
        <v>216750</v>
      </c>
      <c r="E41" s="1">
        <v>-3150</v>
      </c>
      <c r="F41" s="1">
        <v>42</v>
      </c>
      <c r="G41" s="1" t="s">
        <v>14</v>
      </c>
      <c r="H41" s="1">
        <v>3725</v>
      </c>
      <c r="I41" s="1">
        <v>-25</v>
      </c>
      <c r="J41" s="1">
        <v>300</v>
      </c>
      <c r="K41" s="1">
        <v>3704.05</v>
      </c>
      <c r="L41" s="1">
        <v>3728.85</v>
      </c>
      <c r="M41" s="1">
        <v>225</v>
      </c>
      <c r="N41" s="1">
        <v>7000</v>
      </c>
      <c r="O41" s="1">
        <v>75</v>
      </c>
      <c r="P41" s="1">
        <v>0.55000000000000004</v>
      </c>
      <c r="Q41" s="1">
        <v>0.65</v>
      </c>
      <c r="R41" s="1">
        <v>1725</v>
      </c>
      <c r="S41" s="1">
        <v>0.1</v>
      </c>
      <c r="T41" s="1">
        <v>0.65</v>
      </c>
      <c r="U41" s="1">
        <v>63.79</v>
      </c>
      <c r="V41" s="1">
        <v>46</v>
      </c>
      <c r="W41" s="1">
        <v>-3150</v>
      </c>
      <c r="X41" s="1">
        <v>86725</v>
      </c>
      <c r="Y41" s="1" t="s">
        <v>50</v>
      </c>
      <c r="AA41" s="7">
        <f t="shared" si="2"/>
        <v>0.40011534025374856</v>
      </c>
    </row>
    <row r="42" spans="1:27" x14ac:dyDescent="0.5">
      <c r="A42" t="str">
        <f t="shared" ref="A42:A52" si="3">"CE"&amp;N42</f>
        <v>CE7100</v>
      </c>
      <c r="B42" t="str">
        <f t="shared" ref="B42:B52" si="4">"PE"&amp;N42</f>
        <v>PE7100</v>
      </c>
      <c r="C42" t="s">
        <v>50</v>
      </c>
      <c r="D42" s="1" t="s">
        <v>14</v>
      </c>
      <c r="E42" s="1" t="s">
        <v>14</v>
      </c>
      <c r="F42" s="1" t="s">
        <v>14</v>
      </c>
      <c r="G42" s="1" t="s">
        <v>14</v>
      </c>
      <c r="H42" s="1" t="s">
        <v>14</v>
      </c>
      <c r="I42" s="1" t="s">
        <v>14</v>
      </c>
      <c r="J42" s="1">
        <v>2850</v>
      </c>
      <c r="K42" s="1">
        <v>3573</v>
      </c>
      <c r="L42" s="1">
        <v>3649</v>
      </c>
      <c r="M42" s="1">
        <v>2850</v>
      </c>
      <c r="N42" s="1">
        <v>7100</v>
      </c>
      <c r="O42" s="1" t="s">
        <v>14</v>
      </c>
      <c r="P42" s="1" t="s">
        <v>14</v>
      </c>
      <c r="Q42" s="1" t="s">
        <v>14</v>
      </c>
      <c r="R42" s="1" t="s">
        <v>14</v>
      </c>
      <c r="S42" s="1" t="s">
        <v>14</v>
      </c>
      <c r="T42" s="1" t="s">
        <v>14</v>
      </c>
      <c r="U42" s="1" t="s">
        <v>14</v>
      </c>
      <c r="V42" s="1" t="s">
        <v>14</v>
      </c>
      <c r="W42" s="1" t="s">
        <v>14</v>
      </c>
      <c r="X42" s="1" t="s">
        <v>14</v>
      </c>
      <c r="Y42" s="1" t="s">
        <v>50</v>
      </c>
      <c r="AA42" s="7" t="e">
        <f t="shared" si="2"/>
        <v>#VALUE!</v>
      </c>
    </row>
    <row r="43" spans="1:27" x14ac:dyDescent="0.5">
      <c r="A43" t="str">
        <f t="shared" si="3"/>
        <v>CE7200</v>
      </c>
      <c r="B43" t="str">
        <f t="shared" si="4"/>
        <v>PE7200</v>
      </c>
      <c r="C43" t="s">
        <v>50</v>
      </c>
      <c r="D43" s="1" t="s">
        <v>14</v>
      </c>
      <c r="E43" s="1" t="s">
        <v>14</v>
      </c>
      <c r="F43" s="1" t="s">
        <v>14</v>
      </c>
      <c r="G43" s="1" t="s">
        <v>14</v>
      </c>
      <c r="H43" s="1" t="s">
        <v>14</v>
      </c>
      <c r="I43" s="1" t="s">
        <v>14</v>
      </c>
      <c r="J43" s="1">
        <v>2250</v>
      </c>
      <c r="K43" s="1">
        <v>3475</v>
      </c>
      <c r="L43" s="1">
        <v>3549</v>
      </c>
      <c r="M43" s="1">
        <v>600</v>
      </c>
      <c r="N43" s="1">
        <v>7200</v>
      </c>
      <c r="O43" s="1" t="s">
        <v>14</v>
      </c>
      <c r="P43" s="1" t="s">
        <v>14</v>
      </c>
      <c r="Q43" s="1" t="s">
        <v>14</v>
      </c>
      <c r="R43" s="1" t="s">
        <v>14</v>
      </c>
      <c r="S43" s="1" t="s">
        <v>14</v>
      </c>
      <c r="T43" s="1">
        <v>208.7</v>
      </c>
      <c r="U43" s="1" t="s">
        <v>14</v>
      </c>
      <c r="V43" s="1" t="s">
        <v>14</v>
      </c>
      <c r="W43" s="1" t="s">
        <v>14</v>
      </c>
      <c r="X43" s="1">
        <v>7500</v>
      </c>
      <c r="Y43" s="1" t="s">
        <v>50</v>
      </c>
      <c r="AA43" s="7" t="e">
        <f t="shared" si="2"/>
        <v>#VALUE!</v>
      </c>
    </row>
    <row r="44" spans="1:27" x14ac:dyDescent="0.5">
      <c r="A44" t="str">
        <f t="shared" si="3"/>
        <v>CE7300</v>
      </c>
      <c r="B44" t="str">
        <f t="shared" si="4"/>
        <v>PE7300</v>
      </c>
      <c r="C44" t="s">
        <v>50</v>
      </c>
      <c r="D44" s="1" t="s">
        <v>14</v>
      </c>
      <c r="E44" s="1" t="s">
        <v>14</v>
      </c>
      <c r="F44" s="1" t="s">
        <v>14</v>
      </c>
      <c r="G44" s="1" t="s">
        <v>14</v>
      </c>
      <c r="H44" s="1" t="s">
        <v>14</v>
      </c>
      <c r="I44" s="1" t="s">
        <v>14</v>
      </c>
      <c r="J44" s="1">
        <v>2850</v>
      </c>
      <c r="K44" s="1">
        <v>3373</v>
      </c>
      <c r="L44" s="1">
        <v>3449</v>
      </c>
      <c r="M44" s="1">
        <v>2850</v>
      </c>
      <c r="N44" s="1">
        <v>7300</v>
      </c>
      <c r="O44" s="1" t="s">
        <v>14</v>
      </c>
      <c r="P44" s="1" t="s">
        <v>14</v>
      </c>
      <c r="Q44" s="1" t="s">
        <v>14</v>
      </c>
      <c r="R44" s="1" t="s">
        <v>14</v>
      </c>
      <c r="S44" s="1" t="s">
        <v>14</v>
      </c>
      <c r="T44" s="1" t="s">
        <v>14</v>
      </c>
      <c r="U44" s="1" t="s">
        <v>14</v>
      </c>
      <c r="V44" s="1" t="s">
        <v>14</v>
      </c>
      <c r="W44" s="1" t="s">
        <v>14</v>
      </c>
      <c r="X44" s="1" t="s">
        <v>14</v>
      </c>
      <c r="Y44" s="1" t="s">
        <v>50</v>
      </c>
      <c r="AA44" s="7" t="e">
        <f t="shared" si="2"/>
        <v>#VALUE!</v>
      </c>
    </row>
    <row r="45" spans="1:27" x14ac:dyDescent="0.5">
      <c r="A45" t="str">
        <f t="shared" si="3"/>
        <v>CE7400</v>
      </c>
      <c r="B45" t="str">
        <f t="shared" si="4"/>
        <v>PE7400</v>
      </c>
      <c r="C45" t="s">
        <v>50</v>
      </c>
      <c r="D45" s="1">
        <v>75</v>
      </c>
      <c r="E45" s="1" t="s">
        <v>14</v>
      </c>
      <c r="F45" s="1" t="s">
        <v>14</v>
      </c>
      <c r="G45" s="1" t="s">
        <v>14</v>
      </c>
      <c r="H45" s="1">
        <v>2760</v>
      </c>
      <c r="I45" s="1" t="s">
        <v>14</v>
      </c>
      <c r="J45" s="1">
        <v>2850</v>
      </c>
      <c r="K45" s="1">
        <v>3273</v>
      </c>
      <c r="L45" s="1">
        <v>3349</v>
      </c>
      <c r="M45" s="1">
        <v>2850</v>
      </c>
      <c r="N45" s="1">
        <v>7400</v>
      </c>
      <c r="O45" s="1" t="s">
        <v>14</v>
      </c>
      <c r="P45" s="1" t="s">
        <v>14</v>
      </c>
      <c r="Q45" s="1" t="s">
        <v>14</v>
      </c>
      <c r="R45" s="1" t="s">
        <v>14</v>
      </c>
      <c r="S45" s="1" t="s">
        <v>14</v>
      </c>
      <c r="T45" s="1" t="s">
        <v>14</v>
      </c>
      <c r="U45" s="1" t="s">
        <v>14</v>
      </c>
      <c r="V45" s="1" t="s">
        <v>14</v>
      </c>
      <c r="W45" s="1" t="s">
        <v>14</v>
      </c>
      <c r="X45" s="1" t="s">
        <v>14</v>
      </c>
      <c r="Y45" s="1" t="s">
        <v>50</v>
      </c>
      <c r="AA45" s="7" t="e">
        <f t="shared" si="2"/>
        <v>#VALUE!</v>
      </c>
    </row>
    <row r="46" spans="1:27" x14ac:dyDescent="0.5">
      <c r="A46" t="str">
        <f t="shared" si="3"/>
        <v>CE7500</v>
      </c>
      <c r="B46" t="str">
        <f t="shared" si="4"/>
        <v>PE7500</v>
      </c>
      <c r="C46" t="s">
        <v>50</v>
      </c>
      <c r="D46" s="1">
        <v>450</v>
      </c>
      <c r="E46" s="1" t="s">
        <v>14</v>
      </c>
      <c r="F46" s="1" t="s">
        <v>14</v>
      </c>
      <c r="G46" s="1" t="s">
        <v>14</v>
      </c>
      <c r="H46" s="1">
        <v>3109.9</v>
      </c>
      <c r="I46" s="1" t="s">
        <v>14</v>
      </c>
      <c r="J46" s="1">
        <v>2850</v>
      </c>
      <c r="K46" s="1">
        <v>3183</v>
      </c>
      <c r="L46" s="1">
        <v>3249</v>
      </c>
      <c r="M46" s="1">
        <v>2850</v>
      </c>
      <c r="N46" s="1">
        <v>7500</v>
      </c>
      <c r="O46" s="1">
        <v>3000</v>
      </c>
      <c r="P46" s="1">
        <v>0.15</v>
      </c>
      <c r="Q46" s="1">
        <v>0.8</v>
      </c>
      <c r="R46" s="1">
        <v>300</v>
      </c>
      <c r="S46" s="1" t="s">
        <v>14</v>
      </c>
      <c r="T46" s="1">
        <v>0.95</v>
      </c>
      <c r="U46" s="1" t="s">
        <v>14</v>
      </c>
      <c r="V46" s="1" t="s">
        <v>14</v>
      </c>
      <c r="W46" s="1" t="s">
        <v>14</v>
      </c>
      <c r="X46" s="1">
        <v>33525</v>
      </c>
      <c r="Y46" s="1" t="s">
        <v>50</v>
      </c>
      <c r="AA46" s="7">
        <f t="shared" si="2"/>
        <v>74.5</v>
      </c>
    </row>
    <row r="47" spans="1:27" x14ac:dyDescent="0.5">
      <c r="A47" t="str">
        <f t="shared" si="3"/>
        <v>CE7600</v>
      </c>
      <c r="B47" t="str">
        <f t="shared" si="4"/>
        <v>PE7600</v>
      </c>
      <c r="C47" t="s">
        <v>50</v>
      </c>
      <c r="D47" s="1" t="s">
        <v>14</v>
      </c>
      <c r="E47" s="1" t="s">
        <v>14</v>
      </c>
      <c r="F47" s="1" t="s">
        <v>14</v>
      </c>
      <c r="G47" s="1" t="s">
        <v>14</v>
      </c>
      <c r="H47" s="1" t="s">
        <v>14</v>
      </c>
      <c r="I47" s="1" t="s">
        <v>14</v>
      </c>
      <c r="J47" s="1">
        <v>2850</v>
      </c>
      <c r="K47" s="1">
        <v>3083</v>
      </c>
      <c r="L47" s="1">
        <v>3149</v>
      </c>
      <c r="M47" s="1">
        <v>2850</v>
      </c>
      <c r="N47" s="1">
        <v>7600</v>
      </c>
      <c r="O47" s="1">
        <v>3000</v>
      </c>
      <c r="P47" s="1">
        <v>0.05</v>
      </c>
      <c r="Q47" s="1" t="s">
        <v>14</v>
      </c>
      <c r="R47" s="1" t="s">
        <v>14</v>
      </c>
      <c r="S47" s="1" t="s">
        <v>14</v>
      </c>
      <c r="T47" s="1" t="s">
        <v>14</v>
      </c>
      <c r="U47" s="1" t="s">
        <v>14</v>
      </c>
      <c r="V47" s="1" t="s">
        <v>14</v>
      </c>
      <c r="W47" s="1" t="s">
        <v>14</v>
      </c>
      <c r="X47" s="1" t="s">
        <v>14</v>
      </c>
      <c r="Y47" s="1" t="s">
        <v>50</v>
      </c>
      <c r="AA47" s="7" t="e">
        <f t="shared" si="2"/>
        <v>#VALUE!</v>
      </c>
    </row>
    <row r="48" spans="1:27" x14ac:dyDescent="0.5">
      <c r="A48" t="str">
        <f t="shared" si="3"/>
        <v>CE7700</v>
      </c>
      <c r="B48" t="str">
        <f t="shared" si="4"/>
        <v>PE7700</v>
      </c>
      <c r="C48" t="s">
        <v>50</v>
      </c>
      <c r="D48" s="1" t="s">
        <v>14</v>
      </c>
      <c r="E48" s="1" t="s">
        <v>14</v>
      </c>
      <c r="F48" s="1" t="s">
        <v>14</v>
      </c>
      <c r="G48" s="1" t="s">
        <v>14</v>
      </c>
      <c r="H48" s="1" t="s">
        <v>14</v>
      </c>
      <c r="I48" s="1" t="s">
        <v>14</v>
      </c>
      <c r="J48" s="1">
        <v>2250</v>
      </c>
      <c r="K48" s="1">
        <v>2985</v>
      </c>
      <c r="L48" s="1">
        <v>3049</v>
      </c>
      <c r="M48" s="1">
        <v>2850</v>
      </c>
      <c r="N48" s="1">
        <v>7700</v>
      </c>
      <c r="O48" s="1">
        <v>1500</v>
      </c>
      <c r="P48" s="1">
        <v>0.25</v>
      </c>
      <c r="Q48" s="1">
        <v>2.95</v>
      </c>
      <c r="R48" s="1">
        <v>975</v>
      </c>
      <c r="S48" s="1" t="s">
        <v>14</v>
      </c>
      <c r="T48" s="1">
        <v>1</v>
      </c>
      <c r="U48" s="1" t="s">
        <v>14</v>
      </c>
      <c r="V48" s="1" t="s">
        <v>14</v>
      </c>
      <c r="W48" s="1" t="s">
        <v>14</v>
      </c>
      <c r="X48" s="1">
        <v>109050</v>
      </c>
      <c r="Y48" s="1" t="s">
        <v>50</v>
      </c>
      <c r="AA48" s="7" t="e">
        <f t="shared" si="2"/>
        <v>#VALUE!</v>
      </c>
    </row>
    <row r="49" spans="1:27" x14ac:dyDescent="0.5">
      <c r="A49" t="str">
        <f t="shared" si="3"/>
        <v>CE7800</v>
      </c>
      <c r="B49" t="str">
        <f t="shared" si="4"/>
        <v>PE7800</v>
      </c>
      <c r="C49" t="s">
        <v>50</v>
      </c>
      <c r="D49" s="1">
        <v>5500</v>
      </c>
      <c r="E49" s="1" t="s">
        <v>14</v>
      </c>
      <c r="F49" s="1" t="s">
        <v>14</v>
      </c>
      <c r="G49" s="1" t="s">
        <v>14</v>
      </c>
      <c r="H49" s="1">
        <v>2020.3</v>
      </c>
      <c r="I49" s="1" t="s">
        <v>14</v>
      </c>
      <c r="J49" s="1">
        <v>2850</v>
      </c>
      <c r="K49" s="1">
        <v>2883</v>
      </c>
      <c r="L49" s="1">
        <v>2949</v>
      </c>
      <c r="M49" s="1">
        <v>600</v>
      </c>
      <c r="N49" s="1">
        <v>7800</v>
      </c>
      <c r="O49" s="1">
        <v>3000</v>
      </c>
      <c r="P49" s="1">
        <v>0.05</v>
      </c>
      <c r="Q49" s="1" t="s">
        <v>14</v>
      </c>
      <c r="R49" s="1" t="s">
        <v>14</v>
      </c>
      <c r="S49" s="1" t="s">
        <v>14</v>
      </c>
      <c r="T49" s="1">
        <v>1</v>
      </c>
      <c r="U49" s="1" t="s">
        <v>14</v>
      </c>
      <c r="V49" s="1" t="s">
        <v>14</v>
      </c>
      <c r="W49" s="1" t="s">
        <v>14</v>
      </c>
      <c r="X49" s="1">
        <v>10500</v>
      </c>
      <c r="Y49" s="1" t="s">
        <v>50</v>
      </c>
      <c r="AA49" s="7">
        <f t="shared" si="2"/>
        <v>1.9090909090909092</v>
      </c>
    </row>
    <row r="50" spans="1:27" x14ac:dyDescent="0.5">
      <c r="A50" t="str">
        <f t="shared" si="3"/>
        <v>CE7900</v>
      </c>
      <c r="B50" t="str">
        <f t="shared" si="4"/>
        <v>PE7900</v>
      </c>
      <c r="C50" t="s">
        <v>50</v>
      </c>
      <c r="D50" s="1" t="s">
        <v>14</v>
      </c>
      <c r="E50" s="1" t="s">
        <v>14</v>
      </c>
      <c r="F50" s="1" t="s">
        <v>14</v>
      </c>
      <c r="G50" s="1" t="s">
        <v>14</v>
      </c>
      <c r="H50" s="1" t="s">
        <v>14</v>
      </c>
      <c r="I50" s="1" t="s">
        <v>14</v>
      </c>
      <c r="J50" s="1">
        <v>2850</v>
      </c>
      <c r="K50" s="1">
        <v>2786</v>
      </c>
      <c r="L50" s="1">
        <v>2849</v>
      </c>
      <c r="M50" s="1">
        <v>600</v>
      </c>
      <c r="N50" s="1">
        <v>7900</v>
      </c>
      <c r="O50" s="1">
        <v>3000</v>
      </c>
      <c r="P50" s="1">
        <v>0.5</v>
      </c>
      <c r="Q50" s="1" t="s">
        <v>14</v>
      </c>
      <c r="R50" s="1" t="s">
        <v>14</v>
      </c>
      <c r="S50" s="1" t="s">
        <v>14</v>
      </c>
      <c r="T50" s="1">
        <v>0.7</v>
      </c>
      <c r="U50" s="1" t="s">
        <v>14</v>
      </c>
      <c r="V50" s="1" t="s">
        <v>14</v>
      </c>
      <c r="W50" s="1" t="s">
        <v>14</v>
      </c>
      <c r="X50" s="1">
        <v>28125</v>
      </c>
      <c r="Y50" s="1" t="s">
        <v>50</v>
      </c>
      <c r="AA50" s="7" t="e">
        <f t="shared" si="2"/>
        <v>#VALUE!</v>
      </c>
    </row>
    <row r="51" spans="1:27" x14ac:dyDescent="0.5">
      <c r="A51" t="str">
        <f t="shared" si="3"/>
        <v>CE8000</v>
      </c>
      <c r="B51" t="str">
        <f t="shared" si="4"/>
        <v>PE8000</v>
      </c>
      <c r="C51" t="s">
        <v>50</v>
      </c>
      <c r="D51" s="1">
        <v>236700</v>
      </c>
      <c r="E51" s="1">
        <v>-4125</v>
      </c>
      <c r="F51" s="1">
        <v>137</v>
      </c>
      <c r="G51" s="1" t="s">
        <v>14</v>
      </c>
      <c r="H51" s="1">
        <v>2721.25</v>
      </c>
      <c r="I51" s="1">
        <v>-26.6</v>
      </c>
      <c r="J51" s="1">
        <v>300</v>
      </c>
      <c r="K51" s="1">
        <v>2712.95</v>
      </c>
      <c r="L51" s="1">
        <v>2729.85</v>
      </c>
      <c r="M51" s="1">
        <v>225</v>
      </c>
      <c r="N51" s="1">
        <v>8000</v>
      </c>
      <c r="O51" s="1">
        <v>300</v>
      </c>
      <c r="P51" s="1">
        <v>0.8</v>
      </c>
      <c r="Q51" s="1">
        <v>0.9</v>
      </c>
      <c r="R51" s="1">
        <v>825</v>
      </c>
      <c r="S51" s="1">
        <v>0.15</v>
      </c>
      <c r="T51" s="1">
        <v>0.9</v>
      </c>
      <c r="U51" s="1">
        <v>46.93</v>
      </c>
      <c r="V51" s="1">
        <v>102</v>
      </c>
      <c r="W51" s="1">
        <v>-3300</v>
      </c>
      <c r="X51" s="1">
        <v>56175</v>
      </c>
      <c r="Y51" s="1" t="s">
        <v>50</v>
      </c>
      <c r="AA51" s="7">
        <f t="shared" si="2"/>
        <v>0.23732572877059568</v>
      </c>
    </row>
    <row r="52" spans="1:27" x14ac:dyDescent="0.5">
      <c r="A52" t="str">
        <f t="shared" si="3"/>
        <v>CE8100</v>
      </c>
      <c r="B52" t="str">
        <f t="shared" si="4"/>
        <v>PE8100</v>
      </c>
      <c r="C52" t="s">
        <v>50</v>
      </c>
      <c r="D52" s="1">
        <v>50000</v>
      </c>
      <c r="E52" s="1" t="s">
        <v>14</v>
      </c>
      <c r="F52" s="1" t="s">
        <v>14</v>
      </c>
      <c r="G52" s="1" t="s">
        <v>14</v>
      </c>
      <c r="H52" s="1">
        <v>2075.25</v>
      </c>
      <c r="I52" s="1" t="s">
        <v>14</v>
      </c>
      <c r="J52" s="1">
        <v>2850</v>
      </c>
      <c r="K52" s="1">
        <v>2590</v>
      </c>
      <c r="L52" s="1">
        <v>2649</v>
      </c>
      <c r="M52" s="1">
        <v>2850</v>
      </c>
      <c r="N52" s="1">
        <v>8100</v>
      </c>
      <c r="O52" s="1">
        <v>3000</v>
      </c>
      <c r="P52" s="1">
        <v>0.1</v>
      </c>
      <c r="Q52" s="1">
        <v>1</v>
      </c>
      <c r="R52" s="1">
        <v>7500</v>
      </c>
      <c r="S52" s="1" t="s">
        <v>14</v>
      </c>
      <c r="T52" s="1" t="s">
        <v>14</v>
      </c>
      <c r="U52" s="1" t="s">
        <v>14</v>
      </c>
      <c r="V52" s="1" t="s">
        <v>14</v>
      </c>
      <c r="W52" s="1" t="s">
        <v>14</v>
      </c>
      <c r="X52" s="1" t="s">
        <v>14</v>
      </c>
      <c r="Y52" s="1" t="s">
        <v>50</v>
      </c>
      <c r="AA52" s="7" t="e">
        <f t="shared" si="2"/>
        <v>#VALUE!</v>
      </c>
    </row>
    <row r="53" spans="1:27" x14ac:dyDescent="0.5">
      <c r="A53" t="str">
        <f t="shared" ref="A53:A116" si="5">"CE"&amp;N53</f>
        <v>CE8200</v>
      </c>
      <c r="B53" t="str">
        <f t="shared" ref="B53:B116" si="6">"PE"&amp;N53</f>
        <v>PE8200</v>
      </c>
      <c r="C53" t="s">
        <v>50</v>
      </c>
      <c r="D53" s="1">
        <v>125000</v>
      </c>
      <c r="E53" s="1" t="s">
        <v>14</v>
      </c>
      <c r="F53" s="1" t="s">
        <v>14</v>
      </c>
      <c r="G53" s="1" t="s">
        <v>14</v>
      </c>
      <c r="H53" s="1">
        <v>2078.1</v>
      </c>
      <c r="I53" s="1" t="s">
        <v>14</v>
      </c>
      <c r="J53" s="1">
        <v>2850</v>
      </c>
      <c r="K53" s="1">
        <v>2491</v>
      </c>
      <c r="L53" s="1">
        <v>2549</v>
      </c>
      <c r="M53" s="1">
        <v>2850</v>
      </c>
      <c r="N53" s="1">
        <v>8200</v>
      </c>
      <c r="O53" s="1">
        <v>3000</v>
      </c>
      <c r="P53" s="1">
        <v>0.1</v>
      </c>
      <c r="Q53" s="1">
        <v>1</v>
      </c>
      <c r="R53" s="1">
        <v>7500</v>
      </c>
      <c r="S53" s="1" t="s">
        <v>14</v>
      </c>
      <c r="T53" s="1" t="s">
        <v>14</v>
      </c>
      <c r="U53" s="1" t="s">
        <v>14</v>
      </c>
      <c r="V53" s="1" t="s">
        <v>14</v>
      </c>
      <c r="W53" s="1" t="s">
        <v>14</v>
      </c>
      <c r="X53" s="1" t="s">
        <v>14</v>
      </c>
      <c r="Y53" s="1" t="s">
        <v>50</v>
      </c>
      <c r="AA53" s="7" t="e">
        <f t="shared" si="2"/>
        <v>#VALUE!</v>
      </c>
    </row>
    <row r="54" spans="1:27" x14ac:dyDescent="0.5">
      <c r="A54" t="str">
        <f t="shared" si="5"/>
        <v>CE8300</v>
      </c>
      <c r="B54" t="str">
        <f t="shared" si="6"/>
        <v>PE8300</v>
      </c>
      <c r="C54" t="s">
        <v>50</v>
      </c>
      <c r="D54" s="1">
        <v>413525</v>
      </c>
      <c r="E54" s="1" t="s">
        <v>14</v>
      </c>
      <c r="F54" s="1" t="s">
        <v>14</v>
      </c>
      <c r="G54" s="1" t="s">
        <v>14</v>
      </c>
      <c r="H54" s="1">
        <v>1184</v>
      </c>
      <c r="I54" s="1" t="s">
        <v>14</v>
      </c>
      <c r="J54" s="1">
        <v>2250</v>
      </c>
      <c r="K54" s="1">
        <v>2394</v>
      </c>
      <c r="L54" s="1">
        <v>2449</v>
      </c>
      <c r="M54" s="1">
        <v>2850</v>
      </c>
      <c r="N54" s="1">
        <v>8300</v>
      </c>
      <c r="O54" s="1">
        <v>3000</v>
      </c>
      <c r="P54" s="1">
        <v>0.1</v>
      </c>
      <c r="Q54" s="1">
        <v>1</v>
      </c>
      <c r="R54" s="1">
        <v>7500</v>
      </c>
      <c r="S54" s="1" t="s">
        <v>14</v>
      </c>
      <c r="T54" s="1">
        <v>1</v>
      </c>
      <c r="U54" s="1" t="s">
        <v>14</v>
      </c>
      <c r="V54" s="1" t="s">
        <v>14</v>
      </c>
      <c r="W54" s="1" t="s">
        <v>14</v>
      </c>
      <c r="X54" s="1">
        <v>450</v>
      </c>
      <c r="Y54" s="1" t="s">
        <v>50</v>
      </c>
      <c r="AA54" s="7">
        <f t="shared" si="2"/>
        <v>1.0882050661991415E-3</v>
      </c>
    </row>
    <row r="55" spans="1:27" x14ac:dyDescent="0.5">
      <c r="A55" t="str">
        <f t="shared" si="5"/>
        <v>CE8400</v>
      </c>
      <c r="B55" t="str">
        <f t="shared" si="6"/>
        <v>PE8400</v>
      </c>
      <c r="C55" t="s">
        <v>50</v>
      </c>
      <c r="D55" s="1">
        <v>392100</v>
      </c>
      <c r="E55" s="1" t="s">
        <v>14</v>
      </c>
      <c r="F55" s="1" t="s">
        <v>14</v>
      </c>
      <c r="G55" s="1" t="s">
        <v>14</v>
      </c>
      <c r="H55" s="1">
        <v>976.5</v>
      </c>
      <c r="I55" s="1" t="s">
        <v>14</v>
      </c>
      <c r="J55" s="1">
        <v>2850</v>
      </c>
      <c r="K55" s="1">
        <v>2293</v>
      </c>
      <c r="L55" s="1">
        <v>2349</v>
      </c>
      <c r="M55" s="1">
        <v>2850</v>
      </c>
      <c r="N55" s="1">
        <v>8400</v>
      </c>
      <c r="O55" s="1">
        <v>3000</v>
      </c>
      <c r="P55" s="1">
        <v>0.1</v>
      </c>
      <c r="Q55" s="1">
        <v>1</v>
      </c>
      <c r="R55" s="1">
        <v>7500</v>
      </c>
      <c r="S55" s="1" t="s">
        <v>14</v>
      </c>
      <c r="T55" s="1" t="s">
        <v>14</v>
      </c>
      <c r="U55" s="1" t="s">
        <v>14</v>
      </c>
      <c r="V55" s="1" t="s">
        <v>14</v>
      </c>
      <c r="W55" s="1" t="s">
        <v>14</v>
      </c>
      <c r="X55" s="1" t="s">
        <v>14</v>
      </c>
      <c r="Y55" s="1" t="s">
        <v>50</v>
      </c>
      <c r="AA55" s="7" t="e">
        <f t="shared" si="2"/>
        <v>#VALUE!</v>
      </c>
    </row>
    <row r="56" spans="1:27" x14ac:dyDescent="0.5">
      <c r="A56" t="str">
        <f t="shared" si="5"/>
        <v>CE8500</v>
      </c>
      <c r="B56" t="str">
        <f t="shared" si="6"/>
        <v>PE8500</v>
      </c>
      <c r="C56" t="s">
        <v>50</v>
      </c>
      <c r="D56" s="1">
        <v>1010925</v>
      </c>
      <c r="E56" s="1">
        <v>150</v>
      </c>
      <c r="F56" s="1">
        <v>142</v>
      </c>
      <c r="G56" s="1" t="s">
        <v>14</v>
      </c>
      <c r="H56" s="1">
        <v>2225</v>
      </c>
      <c r="I56" s="1">
        <v>-20.85</v>
      </c>
      <c r="J56" s="1">
        <v>75</v>
      </c>
      <c r="K56" s="1">
        <v>2215.9499999999998</v>
      </c>
      <c r="L56" s="1">
        <v>2232.75</v>
      </c>
      <c r="M56" s="1">
        <v>75</v>
      </c>
      <c r="N56" s="1">
        <v>8500</v>
      </c>
      <c r="O56" s="1">
        <v>1200</v>
      </c>
      <c r="P56" s="1">
        <v>0.8</v>
      </c>
      <c r="Q56" s="1">
        <v>0.9</v>
      </c>
      <c r="R56" s="1">
        <v>3150</v>
      </c>
      <c r="S56" s="1">
        <v>0.05</v>
      </c>
      <c r="T56" s="1">
        <v>0.8</v>
      </c>
      <c r="U56" s="1">
        <v>37.81</v>
      </c>
      <c r="V56" s="1">
        <v>1605</v>
      </c>
      <c r="W56" s="1">
        <v>1500</v>
      </c>
      <c r="X56" s="1">
        <v>310425</v>
      </c>
      <c r="Y56" s="1" t="s">
        <v>50</v>
      </c>
      <c r="AA56" s="7">
        <f t="shared" si="2"/>
        <v>0.30707025743749539</v>
      </c>
    </row>
    <row r="57" spans="1:27" x14ac:dyDescent="0.5">
      <c r="A57" t="str">
        <f t="shared" si="5"/>
        <v>CE8600</v>
      </c>
      <c r="B57" t="str">
        <f t="shared" si="6"/>
        <v>PE8600</v>
      </c>
      <c r="C57" t="s">
        <v>50</v>
      </c>
      <c r="D57" s="1">
        <v>1589625</v>
      </c>
      <c r="E57" s="1">
        <v>-1350</v>
      </c>
      <c r="F57" s="1">
        <v>28</v>
      </c>
      <c r="G57" s="1" t="s">
        <v>14</v>
      </c>
      <c r="H57" s="1">
        <v>2129.6999999999998</v>
      </c>
      <c r="I57" s="1">
        <v>-32</v>
      </c>
      <c r="J57" s="1">
        <v>75</v>
      </c>
      <c r="K57" s="1">
        <v>2119.85</v>
      </c>
      <c r="L57" s="1">
        <v>2130.85</v>
      </c>
      <c r="M57" s="1">
        <v>75</v>
      </c>
      <c r="N57" s="1">
        <v>8600</v>
      </c>
      <c r="O57" s="1">
        <v>1875</v>
      </c>
      <c r="P57" s="1">
        <v>0.65</v>
      </c>
      <c r="Q57" s="1">
        <v>0.75</v>
      </c>
      <c r="R57" s="1">
        <v>225</v>
      </c>
      <c r="S57" s="1">
        <v>-0.05</v>
      </c>
      <c r="T57" s="1">
        <v>0.75</v>
      </c>
      <c r="U57" s="1">
        <v>35.909999999999997</v>
      </c>
      <c r="V57" s="1">
        <v>32</v>
      </c>
      <c r="W57" s="1">
        <v>-75</v>
      </c>
      <c r="X57" s="1">
        <v>146775</v>
      </c>
      <c r="Y57" s="1" t="s">
        <v>50</v>
      </c>
      <c r="AA57" s="7">
        <f t="shared" si="2"/>
        <v>9.2333097428638836E-2</v>
      </c>
    </row>
    <row r="58" spans="1:27" x14ac:dyDescent="0.5">
      <c r="A58" t="str">
        <f t="shared" si="5"/>
        <v>CE8650</v>
      </c>
      <c r="B58" t="str">
        <f t="shared" si="6"/>
        <v>PE8650</v>
      </c>
      <c r="C58" t="s">
        <v>50</v>
      </c>
      <c r="D58" s="1" t="s">
        <v>14</v>
      </c>
      <c r="E58" s="1" t="s">
        <v>14</v>
      </c>
      <c r="F58" s="1" t="s">
        <v>14</v>
      </c>
      <c r="G58" s="1" t="s">
        <v>14</v>
      </c>
      <c r="H58" s="1" t="s">
        <v>14</v>
      </c>
      <c r="I58" s="1" t="s">
        <v>14</v>
      </c>
      <c r="J58" s="1">
        <v>2850</v>
      </c>
      <c r="K58" s="1">
        <v>2041</v>
      </c>
      <c r="L58" s="1">
        <v>2103</v>
      </c>
      <c r="M58" s="1">
        <v>600</v>
      </c>
      <c r="N58" s="1">
        <v>8650</v>
      </c>
      <c r="O58" s="1" t="s">
        <v>14</v>
      </c>
      <c r="P58" s="1" t="s">
        <v>14</v>
      </c>
      <c r="Q58" s="1" t="s">
        <v>14</v>
      </c>
      <c r="R58" s="1" t="s">
        <v>14</v>
      </c>
      <c r="S58" s="1" t="s">
        <v>14</v>
      </c>
      <c r="T58" s="1" t="s">
        <v>14</v>
      </c>
      <c r="U58" s="1" t="s">
        <v>14</v>
      </c>
      <c r="V58" s="1" t="s">
        <v>14</v>
      </c>
      <c r="W58" s="1" t="s">
        <v>14</v>
      </c>
      <c r="X58" s="1" t="s">
        <v>14</v>
      </c>
      <c r="Y58" s="1" t="s">
        <v>50</v>
      </c>
      <c r="AA58" s="7" t="e">
        <f t="shared" si="2"/>
        <v>#VALUE!</v>
      </c>
    </row>
    <row r="59" spans="1:27" x14ac:dyDescent="0.5">
      <c r="A59" t="str">
        <f t="shared" si="5"/>
        <v>CE8700</v>
      </c>
      <c r="B59" t="str">
        <f t="shared" si="6"/>
        <v>PE8700</v>
      </c>
      <c r="C59" t="s">
        <v>50</v>
      </c>
      <c r="D59" s="1">
        <v>863425</v>
      </c>
      <c r="E59" s="1" t="s">
        <v>14</v>
      </c>
      <c r="F59" s="1">
        <v>2</v>
      </c>
      <c r="G59" s="1" t="s">
        <v>14</v>
      </c>
      <c r="H59" s="1">
        <v>2035.45</v>
      </c>
      <c r="I59" s="1">
        <v>-9.5500000000000007</v>
      </c>
      <c r="J59" s="1">
        <v>75</v>
      </c>
      <c r="K59" s="1">
        <v>2017.05</v>
      </c>
      <c r="L59" s="1">
        <v>2035.3</v>
      </c>
      <c r="M59" s="1">
        <v>75</v>
      </c>
      <c r="N59" s="1">
        <v>8700</v>
      </c>
      <c r="O59" s="1">
        <v>75</v>
      </c>
      <c r="P59" s="1">
        <v>0.75</v>
      </c>
      <c r="Q59" s="1">
        <v>0.95</v>
      </c>
      <c r="R59" s="1">
        <v>825</v>
      </c>
      <c r="S59" s="1">
        <v>0.3</v>
      </c>
      <c r="T59" s="1">
        <v>0.95</v>
      </c>
      <c r="U59" s="1">
        <v>35.1</v>
      </c>
      <c r="V59" s="1">
        <v>2</v>
      </c>
      <c r="W59" s="1" t="s">
        <v>14</v>
      </c>
      <c r="X59" s="1">
        <v>18825</v>
      </c>
      <c r="Y59" s="1" t="s">
        <v>50</v>
      </c>
      <c r="AA59" s="7">
        <f t="shared" si="2"/>
        <v>2.1802704346063642E-2</v>
      </c>
    </row>
    <row r="60" spans="1:27" x14ac:dyDescent="0.5">
      <c r="A60" t="str">
        <f t="shared" si="5"/>
        <v>CE8750</v>
      </c>
      <c r="B60" t="str">
        <f t="shared" si="6"/>
        <v>PE8750</v>
      </c>
      <c r="C60" t="s">
        <v>50</v>
      </c>
      <c r="D60" s="1" t="s">
        <v>14</v>
      </c>
      <c r="E60" s="1" t="s">
        <v>14</v>
      </c>
      <c r="F60" s="1" t="s">
        <v>14</v>
      </c>
      <c r="G60" s="1" t="s">
        <v>14</v>
      </c>
      <c r="H60" s="1" t="s">
        <v>14</v>
      </c>
      <c r="I60" s="1" t="s">
        <v>14</v>
      </c>
      <c r="J60" s="1">
        <v>2250</v>
      </c>
      <c r="K60" s="1">
        <v>1943</v>
      </c>
      <c r="L60" s="1">
        <v>2002</v>
      </c>
      <c r="M60" s="1">
        <v>2850</v>
      </c>
      <c r="N60" s="1">
        <v>8750</v>
      </c>
      <c r="O60" s="1" t="s">
        <v>14</v>
      </c>
      <c r="P60" s="1" t="s">
        <v>14</v>
      </c>
      <c r="Q60" s="1" t="s">
        <v>14</v>
      </c>
      <c r="R60" s="1" t="s">
        <v>14</v>
      </c>
      <c r="S60" s="1" t="s">
        <v>14</v>
      </c>
      <c r="T60" s="1" t="s">
        <v>14</v>
      </c>
      <c r="U60" s="1" t="s">
        <v>14</v>
      </c>
      <c r="V60" s="1" t="s">
        <v>14</v>
      </c>
      <c r="W60" s="1" t="s">
        <v>14</v>
      </c>
      <c r="X60" s="1" t="s">
        <v>14</v>
      </c>
      <c r="Y60" s="1" t="s">
        <v>50</v>
      </c>
      <c r="AA60" s="7" t="e">
        <f t="shared" si="2"/>
        <v>#VALUE!</v>
      </c>
    </row>
    <row r="61" spans="1:27" x14ac:dyDescent="0.5">
      <c r="A61" t="str">
        <f t="shared" si="5"/>
        <v>CE8800</v>
      </c>
      <c r="B61" t="str">
        <f t="shared" si="6"/>
        <v>PE8800</v>
      </c>
      <c r="C61" t="s">
        <v>50</v>
      </c>
      <c r="D61" s="1">
        <v>148475</v>
      </c>
      <c r="E61" s="1" t="s">
        <v>14</v>
      </c>
      <c r="F61" s="1" t="s">
        <v>14</v>
      </c>
      <c r="G61" s="1" t="s">
        <v>14</v>
      </c>
      <c r="H61" s="1">
        <v>1941.65</v>
      </c>
      <c r="I61" s="1" t="s">
        <v>14</v>
      </c>
      <c r="J61" s="1">
        <v>75</v>
      </c>
      <c r="K61" s="1">
        <v>1899.05</v>
      </c>
      <c r="L61" s="1">
        <v>1936.6</v>
      </c>
      <c r="M61" s="1">
        <v>75</v>
      </c>
      <c r="N61" s="1">
        <v>8800</v>
      </c>
      <c r="O61" s="1">
        <v>150</v>
      </c>
      <c r="P61" s="1">
        <v>0.7</v>
      </c>
      <c r="Q61" s="1">
        <v>0.8</v>
      </c>
      <c r="R61" s="1">
        <v>4500</v>
      </c>
      <c r="S61" s="1">
        <v>-0.1</v>
      </c>
      <c r="T61" s="1">
        <v>0.8</v>
      </c>
      <c r="U61" s="1">
        <v>32.840000000000003</v>
      </c>
      <c r="V61" s="1">
        <v>212</v>
      </c>
      <c r="W61" s="1" t="s">
        <v>14</v>
      </c>
      <c r="X61" s="1">
        <v>30750</v>
      </c>
      <c r="Y61" s="1" t="s">
        <v>50</v>
      </c>
      <c r="AA61" s="7">
        <f t="shared" si="2"/>
        <v>0.20710557332884325</v>
      </c>
    </row>
    <row r="62" spans="1:27" x14ac:dyDescent="0.5">
      <c r="A62" t="str">
        <f t="shared" si="5"/>
        <v>CE8850</v>
      </c>
      <c r="B62" t="str">
        <f t="shared" si="6"/>
        <v>PE8850</v>
      </c>
      <c r="C62" t="s">
        <v>50</v>
      </c>
      <c r="D62" s="1" t="s">
        <v>14</v>
      </c>
      <c r="E62" s="1" t="s">
        <v>14</v>
      </c>
      <c r="F62" s="1" t="s">
        <v>14</v>
      </c>
      <c r="G62" s="1" t="s">
        <v>14</v>
      </c>
      <c r="H62" s="1" t="s">
        <v>14</v>
      </c>
      <c r="I62" s="1" t="s">
        <v>14</v>
      </c>
      <c r="J62" s="1">
        <v>2250</v>
      </c>
      <c r="K62" s="1">
        <v>1845</v>
      </c>
      <c r="L62" s="1">
        <v>1902</v>
      </c>
      <c r="M62" s="1">
        <v>600</v>
      </c>
      <c r="N62" s="1">
        <v>8850</v>
      </c>
      <c r="O62" s="1">
        <v>1800</v>
      </c>
      <c r="P62" s="1">
        <v>0.05</v>
      </c>
      <c r="Q62" s="1" t="s">
        <v>14</v>
      </c>
      <c r="R62" s="1" t="s">
        <v>14</v>
      </c>
      <c r="S62" s="1" t="s">
        <v>14</v>
      </c>
      <c r="T62" s="1" t="s">
        <v>14</v>
      </c>
      <c r="U62" s="1" t="s">
        <v>14</v>
      </c>
      <c r="V62" s="1" t="s">
        <v>14</v>
      </c>
      <c r="W62" s="1" t="s">
        <v>14</v>
      </c>
      <c r="X62" s="1" t="s">
        <v>14</v>
      </c>
      <c r="Y62" s="1" t="s">
        <v>50</v>
      </c>
      <c r="AA62" s="7" t="e">
        <f t="shared" si="2"/>
        <v>#VALUE!</v>
      </c>
    </row>
    <row r="63" spans="1:27" x14ac:dyDescent="0.5">
      <c r="A63" t="str">
        <f t="shared" si="5"/>
        <v>CE8900</v>
      </c>
      <c r="B63" t="str">
        <f t="shared" si="6"/>
        <v>PE8900</v>
      </c>
      <c r="C63" t="s">
        <v>50</v>
      </c>
      <c r="D63" s="1">
        <v>291350</v>
      </c>
      <c r="E63" s="1" t="s">
        <v>14</v>
      </c>
      <c r="F63" s="1" t="s">
        <v>14</v>
      </c>
      <c r="G63" s="1" t="s">
        <v>14</v>
      </c>
      <c r="H63" s="1">
        <v>1865.25</v>
      </c>
      <c r="I63" s="1" t="s">
        <v>14</v>
      </c>
      <c r="J63" s="1">
        <v>75</v>
      </c>
      <c r="K63" s="1">
        <v>1818.6</v>
      </c>
      <c r="L63" s="1">
        <v>1828.1</v>
      </c>
      <c r="M63" s="1">
        <v>75</v>
      </c>
      <c r="N63" s="1">
        <v>8900</v>
      </c>
      <c r="O63" s="1">
        <v>1500</v>
      </c>
      <c r="P63" s="1">
        <v>0.75</v>
      </c>
      <c r="Q63" s="1">
        <v>1.25</v>
      </c>
      <c r="R63" s="1">
        <v>900</v>
      </c>
      <c r="S63" s="1">
        <v>0.35</v>
      </c>
      <c r="T63" s="1">
        <v>1.2</v>
      </c>
      <c r="U63" s="1">
        <v>32.58</v>
      </c>
      <c r="V63" s="1">
        <v>336</v>
      </c>
      <c r="W63" s="1">
        <v>4950</v>
      </c>
      <c r="X63" s="1">
        <v>32875</v>
      </c>
      <c r="Y63" s="1" t="s">
        <v>50</v>
      </c>
      <c r="AA63" s="7">
        <f t="shared" si="2"/>
        <v>0.11283679423373949</v>
      </c>
    </row>
    <row r="64" spans="1:27" x14ac:dyDescent="0.5">
      <c r="A64" t="str">
        <f t="shared" si="5"/>
        <v>CE8950</v>
      </c>
      <c r="B64" t="str">
        <f t="shared" si="6"/>
        <v>PE8950</v>
      </c>
      <c r="C64" t="s">
        <v>50</v>
      </c>
      <c r="D64" s="1" t="s">
        <v>14</v>
      </c>
      <c r="E64" s="1" t="s">
        <v>14</v>
      </c>
      <c r="F64" s="1" t="s">
        <v>14</v>
      </c>
      <c r="G64" s="1" t="s">
        <v>14</v>
      </c>
      <c r="H64" s="1" t="s">
        <v>14</v>
      </c>
      <c r="I64" s="1" t="s">
        <v>14</v>
      </c>
      <c r="J64" s="1">
        <v>2250</v>
      </c>
      <c r="K64" s="1">
        <v>1747</v>
      </c>
      <c r="L64" s="1">
        <v>1802</v>
      </c>
      <c r="M64" s="1">
        <v>2850</v>
      </c>
      <c r="N64" s="1">
        <v>8950</v>
      </c>
      <c r="O64" s="1">
        <v>900</v>
      </c>
      <c r="P64" s="1">
        <v>0.1</v>
      </c>
      <c r="Q64" s="1" t="s">
        <v>14</v>
      </c>
      <c r="R64" s="1" t="s">
        <v>14</v>
      </c>
      <c r="S64" s="1" t="s">
        <v>14</v>
      </c>
      <c r="T64" s="1" t="s">
        <v>14</v>
      </c>
      <c r="U64" s="1" t="s">
        <v>14</v>
      </c>
      <c r="V64" s="1" t="s">
        <v>14</v>
      </c>
      <c r="W64" s="1" t="s">
        <v>14</v>
      </c>
      <c r="X64" s="1" t="s">
        <v>14</v>
      </c>
      <c r="Y64" s="1" t="s">
        <v>50</v>
      </c>
      <c r="AA64" s="7" t="e">
        <f>#REF!/#REF!</f>
        <v>#REF!</v>
      </c>
    </row>
    <row r="65" spans="1:27" x14ac:dyDescent="0.5">
      <c r="A65" t="str">
        <f t="shared" si="5"/>
        <v>CE9000</v>
      </c>
      <c r="B65" t="str">
        <f t="shared" si="6"/>
        <v>PE9000</v>
      </c>
      <c r="C65" t="s">
        <v>50</v>
      </c>
      <c r="D65" s="1">
        <v>1346100</v>
      </c>
      <c r="E65" s="1">
        <v>-14325</v>
      </c>
      <c r="F65" s="1">
        <v>390</v>
      </c>
      <c r="G65" s="1" t="s">
        <v>14</v>
      </c>
      <c r="H65" s="1">
        <v>1730</v>
      </c>
      <c r="I65" s="1">
        <v>-18.3</v>
      </c>
      <c r="J65" s="1">
        <v>150</v>
      </c>
      <c r="K65" s="1">
        <v>1721.55</v>
      </c>
      <c r="L65" s="1">
        <v>1732.75</v>
      </c>
      <c r="M65" s="1">
        <v>150</v>
      </c>
      <c r="N65" s="1">
        <v>9000</v>
      </c>
      <c r="O65" s="1">
        <v>150</v>
      </c>
      <c r="P65" s="1">
        <v>1.35</v>
      </c>
      <c r="Q65" s="1">
        <v>1.45</v>
      </c>
      <c r="R65" s="1">
        <v>7350</v>
      </c>
      <c r="S65" s="1">
        <v>0.35</v>
      </c>
      <c r="T65" s="1">
        <v>1.45</v>
      </c>
      <c r="U65" s="1">
        <v>31.57</v>
      </c>
      <c r="V65" s="1">
        <v>6179</v>
      </c>
      <c r="W65" s="1">
        <v>2025</v>
      </c>
      <c r="X65" s="1">
        <v>949125</v>
      </c>
      <c r="Y65" s="1" t="s">
        <v>50</v>
      </c>
      <c r="AA65" s="7" t="e">
        <f>#REF!/#REF!</f>
        <v>#REF!</v>
      </c>
    </row>
    <row r="66" spans="1:27" x14ac:dyDescent="0.5">
      <c r="A66" t="str">
        <f t="shared" si="5"/>
        <v>CE9050</v>
      </c>
      <c r="B66" t="str">
        <f t="shared" si="6"/>
        <v>PE9050</v>
      </c>
      <c r="C66" t="s">
        <v>50</v>
      </c>
      <c r="D66" s="1" t="s">
        <v>14</v>
      </c>
      <c r="E66" s="1" t="s">
        <v>14</v>
      </c>
      <c r="F66" s="1" t="s">
        <v>14</v>
      </c>
      <c r="G66" s="1" t="s">
        <v>14</v>
      </c>
      <c r="H66" s="1" t="s">
        <v>14</v>
      </c>
      <c r="I66" s="1" t="s">
        <v>14</v>
      </c>
      <c r="J66" s="1">
        <v>2850</v>
      </c>
      <c r="K66" s="1">
        <v>1647</v>
      </c>
      <c r="L66" s="1">
        <v>1702</v>
      </c>
      <c r="M66" s="1">
        <v>2850</v>
      </c>
      <c r="N66" s="1">
        <v>9050</v>
      </c>
      <c r="O66" s="1">
        <v>5025</v>
      </c>
      <c r="P66" s="1">
        <v>0.25</v>
      </c>
      <c r="Q66" s="1" t="s">
        <v>14</v>
      </c>
      <c r="R66" s="1" t="s">
        <v>14</v>
      </c>
      <c r="S66" s="1" t="s">
        <v>14</v>
      </c>
      <c r="T66" s="1" t="s">
        <v>14</v>
      </c>
      <c r="U66" s="1" t="s">
        <v>14</v>
      </c>
      <c r="V66" s="1" t="s">
        <v>14</v>
      </c>
      <c r="W66" s="1" t="s">
        <v>14</v>
      </c>
      <c r="X66" s="1" t="s">
        <v>14</v>
      </c>
      <c r="Y66" s="1" t="s">
        <v>50</v>
      </c>
      <c r="AA66" s="7" t="e">
        <f>#REF!/#REF!</f>
        <v>#REF!</v>
      </c>
    </row>
    <row r="67" spans="1:27" x14ac:dyDescent="0.5">
      <c r="A67" t="str">
        <f t="shared" si="5"/>
        <v>CE9100</v>
      </c>
      <c r="B67" t="str">
        <f t="shared" si="6"/>
        <v>PE9100</v>
      </c>
      <c r="C67" t="s">
        <v>50</v>
      </c>
      <c r="D67" s="1">
        <v>5400</v>
      </c>
      <c r="E67" s="1" t="s">
        <v>14</v>
      </c>
      <c r="F67" s="1">
        <v>2</v>
      </c>
      <c r="G67" s="1" t="s">
        <v>14</v>
      </c>
      <c r="H67" s="1">
        <v>1637.65</v>
      </c>
      <c r="I67" s="1">
        <v>-8.5500000000000007</v>
      </c>
      <c r="J67" s="1">
        <v>150</v>
      </c>
      <c r="K67" s="1">
        <v>1612.1</v>
      </c>
      <c r="L67" s="1">
        <v>1639.85</v>
      </c>
      <c r="M67" s="1">
        <v>150</v>
      </c>
      <c r="N67" s="1">
        <v>9100</v>
      </c>
      <c r="O67" s="1">
        <v>975</v>
      </c>
      <c r="P67" s="1">
        <v>1.25</v>
      </c>
      <c r="Q67" s="1">
        <v>1.6</v>
      </c>
      <c r="R67" s="1">
        <v>525</v>
      </c>
      <c r="S67" s="1">
        <v>-0.25</v>
      </c>
      <c r="T67" s="1">
        <v>1.25</v>
      </c>
      <c r="U67" s="1">
        <v>29.37</v>
      </c>
      <c r="V67" s="1">
        <v>94</v>
      </c>
      <c r="W67" s="1">
        <v>1050</v>
      </c>
      <c r="X67" s="1">
        <v>14850</v>
      </c>
      <c r="Y67" s="1" t="s">
        <v>50</v>
      </c>
      <c r="AA67" s="7" t="e">
        <f>#REF!/#REF!</f>
        <v>#REF!</v>
      </c>
    </row>
    <row r="68" spans="1:27" x14ac:dyDescent="0.5">
      <c r="A68" t="str">
        <f t="shared" si="5"/>
        <v>CE9150</v>
      </c>
      <c r="B68" t="str">
        <f t="shared" si="6"/>
        <v>PE9150</v>
      </c>
      <c r="C68" t="s">
        <v>50</v>
      </c>
      <c r="D68" s="1" t="s">
        <v>14</v>
      </c>
      <c r="E68" s="1" t="s">
        <v>14</v>
      </c>
      <c r="F68" s="1" t="s">
        <v>14</v>
      </c>
      <c r="G68" s="1" t="s">
        <v>14</v>
      </c>
      <c r="H68" s="1" t="s">
        <v>14</v>
      </c>
      <c r="I68" s="1" t="s">
        <v>14</v>
      </c>
      <c r="J68" s="1">
        <v>600</v>
      </c>
      <c r="K68" s="1">
        <v>1551.5</v>
      </c>
      <c r="L68" s="1">
        <v>1602</v>
      </c>
      <c r="M68" s="1">
        <v>600</v>
      </c>
      <c r="N68" s="1">
        <v>9150</v>
      </c>
      <c r="O68" s="1">
        <v>7500</v>
      </c>
      <c r="P68" s="1">
        <v>0.35</v>
      </c>
      <c r="Q68" s="1" t="s">
        <v>14</v>
      </c>
      <c r="R68" s="1" t="s">
        <v>14</v>
      </c>
      <c r="S68" s="1" t="s">
        <v>14</v>
      </c>
      <c r="T68" s="1" t="s">
        <v>14</v>
      </c>
      <c r="U68" s="1" t="s">
        <v>14</v>
      </c>
      <c r="V68" s="1" t="s">
        <v>14</v>
      </c>
      <c r="W68" s="1" t="s">
        <v>14</v>
      </c>
      <c r="X68" s="1" t="s">
        <v>14</v>
      </c>
      <c r="Y68" s="1" t="s">
        <v>50</v>
      </c>
      <c r="AA68" s="7" t="e">
        <f>#REF!/#REF!</f>
        <v>#REF!</v>
      </c>
    </row>
    <row r="69" spans="1:27" x14ac:dyDescent="0.5">
      <c r="A69" t="str">
        <f t="shared" si="5"/>
        <v>CE9200</v>
      </c>
      <c r="B69" t="str">
        <f t="shared" si="6"/>
        <v>PE9200</v>
      </c>
      <c r="C69" t="s">
        <v>50</v>
      </c>
      <c r="D69" s="1">
        <v>75525</v>
      </c>
      <c r="E69" s="1">
        <v>-75</v>
      </c>
      <c r="F69" s="1">
        <v>1</v>
      </c>
      <c r="G69" s="1" t="s">
        <v>14</v>
      </c>
      <c r="H69" s="1">
        <v>1504</v>
      </c>
      <c r="I69" s="1">
        <v>-73.55</v>
      </c>
      <c r="J69" s="1">
        <v>75</v>
      </c>
      <c r="K69" s="1">
        <v>1519.65</v>
      </c>
      <c r="L69" s="1">
        <v>1534.1</v>
      </c>
      <c r="M69" s="1">
        <v>300</v>
      </c>
      <c r="N69" s="1">
        <v>9200</v>
      </c>
      <c r="O69" s="1">
        <v>3150</v>
      </c>
      <c r="P69" s="1">
        <v>1.55</v>
      </c>
      <c r="Q69" s="1">
        <v>1.65</v>
      </c>
      <c r="R69" s="1">
        <v>2175</v>
      </c>
      <c r="S69" s="1">
        <v>-0.4</v>
      </c>
      <c r="T69" s="1">
        <v>1.65</v>
      </c>
      <c r="U69" s="1">
        <v>28.62</v>
      </c>
      <c r="V69" s="1">
        <v>164</v>
      </c>
      <c r="W69" s="1">
        <v>-3375</v>
      </c>
      <c r="X69" s="1">
        <v>97275</v>
      </c>
      <c r="Y69" s="1" t="s">
        <v>50</v>
      </c>
      <c r="AA69" s="7" t="e">
        <f>#REF!/#REF!</f>
        <v>#REF!</v>
      </c>
    </row>
    <row r="70" spans="1:27" x14ac:dyDescent="0.5">
      <c r="A70" t="str">
        <f t="shared" si="5"/>
        <v>CE9250</v>
      </c>
      <c r="B70" t="str">
        <f t="shared" si="6"/>
        <v>PE9250</v>
      </c>
      <c r="C70" t="s">
        <v>50</v>
      </c>
      <c r="D70" s="1" t="s">
        <v>14</v>
      </c>
      <c r="E70" s="1" t="s">
        <v>14</v>
      </c>
      <c r="F70" s="1" t="s">
        <v>14</v>
      </c>
      <c r="G70" s="1" t="s">
        <v>14</v>
      </c>
      <c r="H70" s="1" t="s">
        <v>14</v>
      </c>
      <c r="I70" s="1" t="s">
        <v>14</v>
      </c>
      <c r="J70" s="1">
        <v>600</v>
      </c>
      <c r="K70" s="1">
        <v>1451.5</v>
      </c>
      <c r="L70" s="1">
        <v>1502</v>
      </c>
      <c r="M70" s="1">
        <v>2850</v>
      </c>
      <c r="N70" s="1">
        <v>9250</v>
      </c>
      <c r="O70" s="1">
        <v>7500</v>
      </c>
      <c r="P70" s="1">
        <v>0.65</v>
      </c>
      <c r="Q70" s="1" t="s">
        <v>14</v>
      </c>
      <c r="R70" s="1" t="s">
        <v>14</v>
      </c>
      <c r="S70" s="1" t="s">
        <v>14</v>
      </c>
      <c r="T70" s="1" t="s">
        <v>14</v>
      </c>
      <c r="U70" s="1" t="s">
        <v>14</v>
      </c>
      <c r="V70" s="1" t="s">
        <v>14</v>
      </c>
      <c r="W70" s="1" t="s">
        <v>14</v>
      </c>
      <c r="X70" s="1" t="s">
        <v>14</v>
      </c>
      <c r="Y70" s="1" t="s">
        <v>50</v>
      </c>
      <c r="AA70" s="7" t="e">
        <f>#REF!/#REF!</f>
        <v>#REF!</v>
      </c>
    </row>
    <row r="71" spans="1:27" x14ac:dyDescent="0.5">
      <c r="A71" t="str">
        <f t="shared" si="5"/>
        <v>CE9300</v>
      </c>
      <c r="B71" t="str">
        <f t="shared" si="6"/>
        <v>PE9300</v>
      </c>
      <c r="C71" t="s">
        <v>50</v>
      </c>
      <c r="D71" s="1">
        <v>31275</v>
      </c>
      <c r="E71" s="1">
        <v>-150</v>
      </c>
      <c r="F71" s="1">
        <v>2</v>
      </c>
      <c r="G71" s="1" t="s">
        <v>14</v>
      </c>
      <c r="H71" s="1">
        <v>1411</v>
      </c>
      <c r="I71" s="1">
        <v>-64.55</v>
      </c>
      <c r="J71" s="1">
        <v>75</v>
      </c>
      <c r="K71" s="1">
        <v>1419.45</v>
      </c>
      <c r="L71" s="1">
        <v>1443.35</v>
      </c>
      <c r="M71" s="1">
        <v>225</v>
      </c>
      <c r="N71" s="1">
        <v>9300</v>
      </c>
      <c r="O71" s="1">
        <v>825</v>
      </c>
      <c r="P71" s="1">
        <v>1.9</v>
      </c>
      <c r="Q71" s="1">
        <v>2.1</v>
      </c>
      <c r="R71" s="1">
        <v>525</v>
      </c>
      <c r="S71" s="1">
        <v>-0.45</v>
      </c>
      <c r="T71" s="1">
        <v>2</v>
      </c>
      <c r="U71" s="1">
        <v>27.57</v>
      </c>
      <c r="V71" s="1">
        <v>274</v>
      </c>
      <c r="W71" s="1">
        <v>-3675</v>
      </c>
      <c r="X71" s="1">
        <v>65100</v>
      </c>
      <c r="Y71" s="1" t="s">
        <v>50</v>
      </c>
      <c r="AA71" s="7" t="e">
        <f>#REF!/#REF!</f>
        <v>#REF!</v>
      </c>
    </row>
    <row r="72" spans="1:27" x14ac:dyDescent="0.5">
      <c r="A72" t="str">
        <f t="shared" si="5"/>
        <v>CE9350</v>
      </c>
      <c r="B72" t="str">
        <f t="shared" si="6"/>
        <v>PE9350</v>
      </c>
      <c r="C72" t="s">
        <v>50</v>
      </c>
      <c r="D72" s="1" t="s">
        <v>14</v>
      </c>
      <c r="E72" s="1" t="s">
        <v>14</v>
      </c>
      <c r="F72" s="1" t="s">
        <v>14</v>
      </c>
      <c r="G72" s="1" t="s">
        <v>14</v>
      </c>
      <c r="H72" s="1" t="s">
        <v>14</v>
      </c>
      <c r="I72" s="1" t="s">
        <v>14</v>
      </c>
      <c r="J72" s="1">
        <v>2850</v>
      </c>
      <c r="K72" s="1">
        <v>1351</v>
      </c>
      <c r="L72" s="1">
        <v>1402</v>
      </c>
      <c r="M72" s="1">
        <v>2850</v>
      </c>
      <c r="N72" s="1">
        <v>9350</v>
      </c>
      <c r="O72" s="1">
        <v>12525</v>
      </c>
      <c r="P72" s="1">
        <v>0.65</v>
      </c>
      <c r="Q72" s="1" t="s">
        <v>14</v>
      </c>
      <c r="R72" s="1" t="s">
        <v>14</v>
      </c>
      <c r="S72" s="1" t="s">
        <v>14</v>
      </c>
      <c r="T72" s="1" t="s">
        <v>14</v>
      </c>
      <c r="U72" s="1" t="s">
        <v>14</v>
      </c>
      <c r="V72" s="1" t="s">
        <v>14</v>
      </c>
      <c r="W72" s="1" t="s">
        <v>14</v>
      </c>
      <c r="X72" s="1" t="s">
        <v>14</v>
      </c>
      <c r="Y72" s="1" t="s">
        <v>50</v>
      </c>
      <c r="AA72" s="7" t="e">
        <f>#REF!/#REF!</f>
        <v>#REF!</v>
      </c>
    </row>
    <row r="73" spans="1:27" x14ac:dyDescent="0.5">
      <c r="A73" t="str">
        <f t="shared" si="5"/>
        <v>CE9400</v>
      </c>
      <c r="B73" t="str">
        <f t="shared" si="6"/>
        <v>PE9400</v>
      </c>
      <c r="C73" t="s">
        <v>50</v>
      </c>
      <c r="D73" s="1">
        <v>75075</v>
      </c>
      <c r="E73" s="1">
        <v>-375</v>
      </c>
      <c r="F73" s="1">
        <v>6</v>
      </c>
      <c r="G73" s="1" t="s">
        <v>14</v>
      </c>
      <c r="H73" s="1">
        <v>1331.55</v>
      </c>
      <c r="I73" s="1">
        <v>-14.65</v>
      </c>
      <c r="J73" s="1">
        <v>75</v>
      </c>
      <c r="K73" s="1">
        <v>1322.2</v>
      </c>
      <c r="L73" s="1">
        <v>1331.65</v>
      </c>
      <c r="M73" s="1">
        <v>75</v>
      </c>
      <c r="N73" s="1">
        <v>9400</v>
      </c>
      <c r="O73" s="1">
        <v>2775</v>
      </c>
      <c r="P73" s="1">
        <v>2.4500000000000002</v>
      </c>
      <c r="Q73" s="1">
        <v>2.75</v>
      </c>
      <c r="R73" s="1">
        <v>600</v>
      </c>
      <c r="S73" s="1">
        <v>-0.45</v>
      </c>
      <c r="T73" s="1">
        <v>2.4500000000000002</v>
      </c>
      <c r="U73" s="1">
        <v>26.53</v>
      </c>
      <c r="V73" s="1">
        <v>487</v>
      </c>
      <c r="W73" s="1">
        <v>-2250</v>
      </c>
      <c r="X73" s="1">
        <v>152850</v>
      </c>
      <c r="Y73" s="1" t="s">
        <v>50</v>
      </c>
      <c r="AA73" s="7" t="e">
        <f>#REF!/#REF!</f>
        <v>#REF!</v>
      </c>
    </row>
    <row r="74" spans="1:27" x14ac:dyDescent="0.5">
      <c r="A74" t="str">
        <f t="shared" si="5"/>
        <v>CE9450</v>
      </c>
      <c r="B74" t="str">
        <f t="shared" si="6"/>
        <v>PE9450</v>
      </c>
      <c r="C74" t="s">
        <v>50</v>
      </c>
      <c r="D74" s="1" t="s">
        <v>14</v>
      </c>
      <c r="E74" s="1" t="s">
        <v>14</v>
      </c>
      <c r="F74" s="1" t="s">
        <v>14</v>
      </c>
      <c r="G74" s="1" t="s">
        <v>14</v>
      </c>
      <c r="H74" s="1" t="s">
        <v>14</v>
      </c>
      <c r="I74" s="1" t="s">
        <v>14</v>
      </c>
      <c r="J74" s="1">
        <v>2250</v>
      </c>
      <c r="K74" s="1">
        <v>1254</v>
      </c>
      <c r="L74" s="1">
        <v>1302</v>
      </c>
      <c r="M74" s="1">
        <v>2850</v>
      </c>
      <c r="N74" s="1">
        <v>9450</v>
      </c>
      <c r="O74" s="1">
        <v>5025</v>
      </c>
      <c r="P74" s="1">
        <v>0.75</v>
      </c>
      <c r="Q74" s="1" t="s">
        <v>14</v>
      </c>
      <c r="R74" s="1" t="s">
        <v>14</v>
      </c>
      <c r="S74" s="1" t="s">
        <v>14</v>
      </c>
      <c r="T74" s="1" t="s">
        <v>14</v>
      </c>
      <c r="U74" s="1" t="s">
        <v>14</v>
      </c>
      <c r="V74" s="1" t="s">
        <v>14</v>
      </c>
      <c r="W74" s="1" t="s">
        <v>14</v>
      </c>
      <c r="X74" s="1" t="s">
        <v>14</v>
      </c>
      <c r="Y74" s="1" t="s">
        <v>50</v>
      </c>
      <c r="AA74" s="7" t="e">
        <f>#REF!/#REF!</f>
        <v>#REF!</v>
      </c>
    </row>
    <row r="75" spans="1:27" x14ac:dyDescent="0.5">
      <c r="A75" t="str">
        <f t="shared" si="5"/>
        <v>CE9500</v>
      </c>
      <c r="B75" t="str">
        <f t="shared" si="6"/>
        <v>PE9500</v>
      </c>
      <c r="C75" t="s">
        <v>50</v>
      </c>
      <c r="D75" s="1">
        <v>795600</v>
      </c>
      <c r="E75" s="1">
        <v>-6375</v>
      </c>
      <c r="F75" s="1">
        <v>117</v>
      </c>
      <c r="G75" s="1" t="s">
        <v>14</v>
      </c>
      <c r="H75" s="1">
        <v>1233</v>
      </c>
      <c r="I75" s="1">
        <v>-31.5</v>
      </c>
      <c r="J75" s="1">
        <v>75</v>
      </c>
      <c r="K75" s="1">
        <v>1225.95</v>
      </c>
      <c r="L75" s="1">
        <v>1233.3</v>
      </c>
      <c r="M75" s="1">
        <v>75</v>
      </c>
      <c r="N75" s="1">
        <v>9500</v>
      </c>
      <c r="O75" s="1">
        <v>450</v>
      </c>
      <c r="P75" s="1">
        <v>3.55</v>
      </c>
      <c r="Q75" s="1">
        <v>3.6</v>
      </c>
      <c r="R75" s="1">
        <v>29550</v>
      </c>
      <c r="S75" s="1">
        <v>-0.3</v>
      </c>
      <c r="T75" s="1">
        <v>3.6</v>
      </c>
      <c r="U75" s="1">
        <v>26.13</v>
      </c>
      <c r="V75" s="1">
        <v>4992</v>
      </c>
      <c r="W75" s="1">
        <v>-119100</v>
      </c>
      <c r="X75" s="1">
        <v>1357350</v>
      </c>
      <c r="Y75" s="1" t="s">
        <v>50</v>
      </c>
      <c r="AA75" s="7" t="e">
        <f>#REF!/#REF!</f>
        <v>#REF!</v>
      </c>
    </row>
    <row r="76" spans="1:27" x14ac:dyDescent="0.5">
      <c r="A76" t="str">
        <f t="shared" si="5"/>
        <v>CE9550</v>
      </c>
      <c r="B76" t="str">
        <f t="shared" si="6"/>
        <v>PE9550</v>
      </c>
      <c r="C76" t="s">
        <v>50</v>
      </c>
      <c r="D76" s="1" t="s">
        <v>14</v>
      </c>
      <c r="E76" s="1" t="s">
        <v>14</v>
      </c>
      <c r="F76" s="1" t="s">
        <v>14</v>
      </c>
      <c r="G76" s="1" t="s">
        <v>14</v>
      </c>
      <c r="H76" s="1" t="s">
        <v>14</v>
      </c>
      <c r="I76" s="1" t="s">
        <v>14</v>
      </c>
      <c r="J76" s="1">
        <v>750</v>
      </c>
      <c r="K76" s="1">
        <v>1156.55</v>
      </c>
      <c r="L76" s="1">
        <v>1202</v>
      </c>
      <c r="M76" s="1">
        <v>2850</v>
      </c>
      <c r="N76" s="1">
        <v>9550</v>
      </c>
      <c r="O76" s="1">
        <v>7500</v>
      </c>
      <c r="P76" s="1">
        <v>1.05</v>
      </c>
      <c r="Q76" s="1" t="s">
        <v>14</v>
      </c>
      <c r="R76" s="1" t="s">
        <v>14</v>
      </c>
      <c r="S76" s="1" t="s">
        <v>14</v>
      </c>
      <c r="T76" s="1" t="s">
        <v>14</v>
      </c>
      <c r="U76" s="1" t="s">
        <v>14</v>
      </c>
      <c r="V76" s="1" t="s">
        <v>14</v>
      </c>
      <c r="W76" s="1" t="s">
        <v>14</v>
      </c>
      <c r="X76" s="1" t="s">
        <v>14</v>
      </c>
      <c r="Y76" s="1" t="s">
        <v>50</v>
      </c>
      <c r="AA76" s="7" t="e">
        <f>#REF!/#REF!</f>
        <v>#REF!</v>
      </c>
    </row>
    <row r="77" spans="1:27" x14ac:dyDescent="0.5">
      <c r="A77" t="str">
        <f t="shared" si="5"/>
        <v>CE9600</v>
      </c>
      <c r="B77" t="str">
        <f t="shared" si="6"/>
        <v>PE9600</v>
      </c>
      <c r="C77" t="s">
        <v>50</v>
      </c>
      <c r="D77" s="1">
        <v>108750</v>
      </c>
      <c r="E77" s="1">
        <v>75</v>
      </c>
      <c r="F77" s="1">
        <v>10</v>
      </c>
      <c r="G77" s="1" t="s">
        <v>14</v>
      </c>
      <c r="H77" s="1">
        <v>1142.05</v>
      </c>
      <c r="I77" s="1">
        <v>-19</v>
      </c>
      <c r="J77" s="1">
        <v>75</v>
      </c>
      <c r="K77" s="1">
        <v>1124.45</v>
      </c>
      <c r="L77" s="1">
        <v>1145.4000000000001</v>
      </c>
      <c r="M77" s="1">
        <v>225</v>
      </c>
      <c r="N77" s="1">
        <v>9600</v>
      </c>
      <c r="O77" s="1">
        <v>1350</v>
      </c>
      <c r="P77" s="1">
        <v>4.05</v>
      </c>
      <c r="Q77" s="1">
        <v>4.25</v>
      </c>
      <c r="R77" s="1">
        <v>150</v>
      </c>
      <c r="S77" s="1">
        <v>-0.45</v>
      </c>
      <c r="T77" s="1">
        <v>4.2</v>
      </c>
      <c r="U77" s="1">
        <v>24.88</v>
      </c>
      <c r="V77" s="1">
        <v>3570</v>
      </c>
      <c r="W77" s="1">
        <v>-2625</v>
      </c>
      <c r="X77" s="1">
        <v>694050</v>
      </c>
      <c r="Y77" s="1" t="s">
        <v>50</v>
      </c>
      <c r="AA77" s="7" t="e">
        <f>#REF!/#REF!</f>
        <v>#REF!</v>
      </c>
    </row>
    <row r="78" spans="1:27" x14ac:dyDescent="0.5">
      <c r="A78" t="str">
        <f t="shared" si="5"/>
        <v>CE9650</v>
      </c>
      <c r="B78" t="str">
        <f t="shared" si="6"/>
        <v>PE9650</v>
      </c>
      <c r="C78" t="s">
        <v>50</v>
      </c>
      <c r="D78" s="1" t="s">
        <v>14</v>
      </c>
      <c r="E78" s="1" t="s">
        <v>14</v>
      </c>
      <c r="F78" s="1" t="s">
        <v>14</v>
      </c>
      <c r="G78" s="1" t="s">
        <v>14</v>
      </c>
      <c r="H78" s="1" t="s">
        <v>14</v>
      </c>
      <c r="I78" s="1" t="s">
        <v>14</v>
      </c>
      <c r="J78" s="1">
        <v>750</v>
      </c>
      <c r="K78" s="1">
        <v>1057.05</v>
      </c>
      <c r="L78" s="1">
        <v>1102</v>
      </c>
      <c r="M78" s="1">
        <v>2850</v>
      </c>
      <c r="N78" s="1">
        <v>9650</v>
      </c>
      <c r="O78" s="1">
        <v>5100</v>
      </c>
      <c r="P78" s="1">
        <v>3.05</v>
      </c>
      <c r="Q78" s="1" t="s">
        <v>14</v>
      </c>
      <c r="R78" s="1" t="s">
        <v>14</v>
      </c>
      <c r="S78" s="1" t="s">
        <v>14</v>
      </c>
      <c r="T78" s="1" t="s">
        <v>14</v>
      </c>
      <c r="U78" s="1" t="s">
        <v>14</v>
      </c>
      <c r="V78" s="1" t="s">
        <v>14</v>
      </c>
      <c r="W78" s="1" t="s">
        <v>14</v>
      </c>
      <c r="X78" s="1" t="s">
        <v>14</v>
      </c>
      <c r="Y78" s="1" t="s">
        <v>50</v>
      </c>
      <c r="AA78" s="7" t="e">
        <f>#REF!/#REF!</f>
        <v>#REF!</v>
      </c>
    </row>
    <row r="79" spans="1:27" x14ac:dyDescent="0.5">
      <c r="A79" t="str">
        <f t="shared" si="5"/>
        <v>CE9700</v>
      </c>
      <c r="B79" t="str">
        <f t="shared" si="6"/>
        <v>PE9700</v>
      </c>
      <c r="C79" t="s">
        <v>50</v>
      </c>
      <c r="D79" s="1">
        <v>59325</v>
      </c>
      <c r="E79" s="1">
        <v>1350</v>
      </c>
      <c r="F79" s="1">
        <v>23</v>
      </c>
      <c r="G79" s="1" t="s">
        <v>14</v>
      </c>
      <c r="H79" s="1">
        <v>1043.8</v>
      </c>
      <c r="I79" s="1">
        <v>-34.200000000000003</v>
      </c>
      <c r="J79" s="1">
        <v>150</v>
      </c>
      <c r="K79" s="1">
        <v>1027.0999999999999</v>
      </c>
      <c r="L79" s="1">
        <v>1034.2</v>
      </c>
      <c r="M79" s="1">
        <v>75</v>
      </c>
      <c r="N79" s="1">
        <v>9700</v>
      </c>
      <c r="O79" s="1">
        <v>6000</v>
      </c>
      <c r="P79" s="1">
        <v>4.45</v>
      </c>
      <c r="Q79" s="1">
        <v>4.75</v>
      </c>
      <c r="R79" s="1">
        <v>375</v>
      </c>
      <c r="S79" s="1">
        <v>-0.35</v>
      </c>
      <c r="T79" s="1">
        <v>4.75</v>
      </c>
      <c r="U79" s="1">
        <v>23.47</v>
      </c>
      <c r="V79" s="1">
        <v>5478</v>
      </c>
      <c r="W79" s="1">
        <v>-18000</v>
      </c>
      <c r="X79" s="1">
        <v>2472000</v>
      </c>
      <c r="Y79" s="1" t="s">
        <v>50</v>
      </c>
      <c r="AA79" s="7" t="e">
        <f>#REF!/#REF!</f>
        <v>#REF!</v>
      </c>
    </row>
    <row r="80" spans="1:27" x14ac:dyDescent="0.5">
      <c r="A80" t="str">
        <f t="shared" si="5"/>
        <v>CE9750</v>
      </c>
      <c r="B80" t="str">
        <f t="shared" si="6"/>
        <v>PE9750</v>
      </c>
      <c r="C80" t="s">
        <v>50</v>
      </c>
      <c r="D80" s="1" t="s">
        <v>14</v>
      </c>
      <c r="E80" s="1" t="s">
        <v>14</v>
      </c>
      <c r="F80" s="1" t="s">
        <v>14</v>
      </c>
      <c r="G80" s="1" t="s">
        <v>14</v>
      </c>
      <c r="H80" s="1" t="s">
        <v>14</v>
      </c>
      <c r="I80" s="1" t="s">
        <v>14</v>
      </c>
      <c r="J80" s="1">
        <v>750</v>
      </c>
      <c r="K80" s="1">
        <v>961.75</v>
      </c>
      <c r="L80" s="1">
        <v>1002</v>
      </c>
      <c r="M80" s="1">
        <v>2850</v>
      </c>
      <c r="N80" s="1">
        <v>9750</v>
      </c>
      <c r="O80" s="1">
        <v>6000</v>
      </c>
      <c r="P80" s="1">
        <v>3.05</v>
      </c>
      <c r="Q80" s="1" t="s">
        <v>14</v>
      </c>
      <c r="R80" s="1" t="s">
        <v>14</v>
      </c>
      <c r="S80" s="1" t="s">
        <v>14</v>
      </c>
      <c r="T80" s="1" t="s">
        <v>14</v>
      </c>
      <c r="U80" s="1" t="s">
        <v>14</v>
      </c>
      <c r="V80" s="1" t="s">
        <v>14</v>
      </c>
      <c r="W80" s="1" t="s">
        <v>14</v>
      </c>
      <c r="X80" s="1" t="s">
        <v>14</v>
      </c>
      <c r="Y80" s="1" t="s">
        <v>50</v>
      </c>
      <c r="AA80" s="7" t="e">
        <f>#REF!/#REF!</f>
        <v>#REF!</v>
      </c>
    </row>
    <row r="81" spans="1:66" x14ac:dyDescent="0.5">
      <c r="A81" t="str">
        <f t="shared" si="5"/>
        <v>CE9800</v>
      </c>
      <c r="B81" t="str">
        <f t="shared" si="6"/>
        <v>PE9800</v>
      </c>
      <c r="C81" t="s">
        <v>50</v>
      </c>
      <c r="D81" s="1">
        <v>87450</v>
      </c>
      <c r="E81" s="1">
        <v>150</v>
      </c>
      <c r="F81" s="1">
        <v>5</v>
      </c>
      <c r="G81" s="1" t="s">
        <v>14</v>
      </c>
      <c r="H81" s="1">
        <v>908.05</v>
      </c>
      <c r="I81" s="1">
        <v>-62.5</v>
      </c>
      <c r="J81" s="1">
        <v>75</v>
      </c>
      <c r="K81" s="1">
        <v>926.75</v>
      </c>
      <c r="L81" s="1">
        <v>942.45</v>
      </c>
      <c r="M81" s="1">
        <v>75</v>
      </c>
      <c r="N81" s="1">
        <v>9800</v>
      </c>
      <c r="O81" s="1">
        <v>600</v>
      </c>
      <c r="P81" s="1">
        <v>5.4</v>
      </c>
      <c r="Q81" s="1">
        <v>5.75</v>
      </c>
      <c r="R81" s="1">
        <v>375</v>
      </c>
      <c r="S81" s="1">
        <v>-0.25</v>
      </c>
      <c r="T81" s="1">
        <v>5.5</v>
      </c>
      <c r="U81" s="1">
        <v>22.12</v>
      </c>
      <c r="V81" s="1">
        <v>6825</v>
      </c>
      <c r="W81" s="1">
        <v>58725</v>
      </c>
      <c r="X81" s="1">
        <v>824175</v>
      </c>
      <c r="Y81" s="1" t="s">
        <v>50</v>
      </c>
      <c r="AA81" s="7" t="e">
        <f>#REF!/#REF!</f>
        <v>#REF!</v>
      </c>
    </row>
    <row r="82" spans="1:66" x14ac:dyDescent="0.5">
      <c r="A82" t="str">
        <f t="shared" si="5"/>
        <v>CE9850</v>
      </c>
      <c r="B82" t="str">
        <f t="shared" si="6"/>
        <v>PE9850</v>
      </c>
      <c r="C82" t="s">
        <v>50</v>
      </c>
      <c r="D82" s="1" t="s">
        <v>14</v>
      </c>
      <c r="E82" s="1" t="s">
        <v>14</v>
      </c>
      <c r="F82" s="1" t="s">
        <v>14</v>
      </c>
      <c r="G82" s="1" t="s">
        <v>14</v>
      </c>
      <c r="H82" s="1" t="s">
        <v>14</v>
      </c>
      <c r="I82" s="1" t="s">
        <v>14</v>
      </c>
      <c r="J82" s="1">
        <v>750</v>
      </c>
      <c r="K82" s="1">
        <v>859.05</v>
      </c>
      <c r="L82" s="1">
        <v>905</v>
      </c>
      <c r="M82" s="1">
        <v>2850</v>
      </c>
      <c r="N82" s="1">
        <v>9850</v>
      </c>
      <c r="O82" s="1">
        <v>6000</v>
      </c>
      <c r="P82" s="1">
        <v>3.1</v>
      </c>
      <c r="Q82" s="1" t="s">
        <v>14</v>
      </c>
      <c r="R82" s="1" t="s">
        <v>14</v>
      </c>
      <c r="S82" s="1" t="s">
        <v>14</v>
      </c>
      <c r="T82" s="1" t="s">
        <v>14</v>
      </c>
      <c r="U82" s="1" t="s">
        <v>14</v>
      </c>
      <c r="V82" s="1" t="s">
        <v>14</v>
      </c>
      <c r="W82" s="1" t="s">
        <v>14</v>
      </c>
      <c r="X82" s="1" t="s">
        <v>14</v>
      </c>
      <c r="Y82" s="1" t="s">
        <v>50</v>
      </c>
      <c r="AA82" s="7" t="e">
        <f>#REF!/#REF!</f>
        <v>#REF!</v>
      </c>
    </row>
    <row r="83" spans="1:66" x14ac:dyDescent="0.5">
      <c r="A83" t="str">
        <f t="shared" si="5"/>
        <v>CE9900</v>
      </c>
      <c r="B83" t="str">
        <f t="shared" si="6"/>
        <v>PE9900</v>
      </c>
      <c r="C83" t="s">
        <v>50</v>
      </c>
      <c r="D83" s="1">
        <v>59175</v>
      </c>
      <c r="E83" s="1">
        <v>-75</v>
      </c>
      <c r="F83" s="1">
        <v>7</v>
      </c>
      <c r="G83" s="1" t="s">
        <v>14</v>
      </c>
      <c r="H83" s="1">
        <v>847.6</v>
      </c>
      <c r="I83" s="1">
        <v>-44.75</v>
      </c>
      <c r="J83" s="1">
        <v>150</v>
      </c>
      <c r="K83" s="1">
        <v>829.4</v>
      </c>
      <c r="L83" s="1">
        <v>847.15</v>
      </c>
      <c r="M83" s="1">
        <v>225</v>
      </c>
      <c r="N83" s="1">
        <v>9900</v>
      </c>
      <c r="O83" s="1">
        <v>900</v>
      </c>
      <c r="P83" s="1">
        <v>6.15</v>
      </c>
      <c r="Q83" s="1">
        <v>6.55</v>
      </c>
      <c r="R83" s="1">
        <v>150</v>
      </c>
      <c r="S83" s="1">
        <v>-0.65</v>
      </c>
      <c r="T83" s="1">
        <v>6.15</v>
      </c>
      <c r="U83" s="1">
        <v>20.6</v>
      </c>
      <c r="V83" s="1">
        <v>5767</v>
      </c>
      <c r="W83" s="1">
        <v>3600</v>
      </c>
      <c r="X83" s="1">
        <v>745725</v>
      </c>
      <c r="Y83" s="1" t="s">
        <v>50</v>
      </c>
      <c r="AA83" s="7" t="e">
        <f>#REF!/#REF!</f>
        <v>#REF!</v>
      </c>
    </row>
    <row r="84" spans="1:66" x14ac:dyDescent="0.5">
      <c r="A84" t="str">
        <f t="shared" si="5"/>
        <v>CE9950</v>
      </c>
      <c r="B84" t="str">
        <f t="shared" si="6"/>
        <v>PE9950</v>
      </c>
      <c r="C84" t="s">
        <v>50</v>
      </c>
      <c r="D84" s="1" t="s">
        <v>14</v>
      </c>
      <c r="E84" s="1" t="s">
        <v>14</v>
      </c>
      <c r="F84" s="1" t="s">
        <v>14</v>
      </c>
      <c r="G84" s="1" t="s">
        <v>14</v>
      </c>
      <c r="H84" s="1" t="s">
        <v>14</v>
      </c>
      <c r="I84" s="1" t="s">
        <v>14</v>
      </c>
      <c r="J84" s="1">
        <v>750</v>
      </c>
      <c r="K84" s="1">
        <v>759.05</v>
      </c>
      <c r="L84" s="1">
        <v>807</v>
      </c>
      <c r="M84" s="1">
        <v>2850</v>
      </c>
      <c r="N84" s="1">
        <v>9950</v>
      </c>
      <c r="O84" s="1">
        <v>29400</v>
      </c>
      <c r="P84" s="1">
        <v>3.3</v>
      </c>
      <c r="Q84" s="1" t="s">
        <v>14</v>
      </c>
      <c r="R84" s="1" t="s">
        <v>14</v>
      </c>
      <c r="S84" s="1" t="s">
        <v>14</v>
      </c>
      <c r="T84" s="1" t="s">
        <v>14</v>
      </c>
      <c r="U84" s="1" t="s">
        <v>14</v>
      </c>
      <c r="V84" s="1" t="s">
        <v>14</v>
      </c>
      <c r="W84" s="1" t="s">
        <v>14</v>
      </c>
      <c r="X84" s="1" t="s">
        <v>14</v>
      </c>
      <c r="Y84" s="1" t="s">
        <v>50</v>
      </c>
      <c r="AA84" s="7" t="e">
        <f>#REF!/#REF!</f>
        <v>#REF!</v>
      </c>
    </row>
    <row r="85" spans="1:66" x14ac:dyDescent="0.5">
      <c r="A85" t="str">
        <f t="shared" si="5"/>
        <v>CE10000</v>
      </c>
      <c r="B85" t="str">
        <f t="shared" si="6"/>
        <v>PE10000</v>
      </c>
      <c r="C85" t="s">
        <v>50</v>
      </c>
      <c r="D85" s="1">
        <v>447700</v>
      </c>
      <c r="E85" s="1">
        <v>-53325</v>
      </c>
      <c r="F85" s="1">
        <v>961</v>
      </c>
      <c r="G85" s="1" t="s">
        <v>14</v>
      </c>
      <c r="H85" s="1">
        <v>743</v>
      </c>
      <c r="I85" s="1">
        <v>-21.05</v>
      </c>
      <c r="J85" s="1">
        <v>150</v>
      </c>
      <c r="K85" s="1">
        <v>736.55</v>
      </c>
      <c r="L85" s="1">
        <v>740.85</v>
      </c>
      <c r="M85" s="1">
        <v>75</v>
      </c>
      <c r="N85" s="1">
        <v>10000</v>
      </c>
      <c r="O85" s="1">
        <v>1950</v>
      </c>
      <c r="P85" s="1">
        <v>8.25</v>
      </c>
      <c r="Q85" s="1">
        <v>8.5</v>
      </c>
      <c r="R85" s="1">
        <v>375</v>
      </c>
      <c r="S85" s="1">
        <v>0.1</v>
      </c>
      <c r="T85" s="1">
        <v>8.4499999999999993</v>
      </c>
      <c r="U85" s="1">
        <v>19.79</v>
      </c>
      <c r="V85" s="1">
        <v>24464</v>
      </c>
      <c r="W85" s="1">
        <v>-250650</v>
      </c>
      <c r="X85" s="1">
        <v>2865750</v>
      </c>
      <c r="Y85" s="1" t="s">
        <v>50</v>
      </c>
      <c r="AA85" s="7" t="e">
        <f>#REF!/#REF!</f>
        <v>#REF!</v>
      </c>
    </row>
    <row r="86" spans="1:66" x14ac:dyDescent="0.5">
      <c r="A86" t="str">
        <f t="shared" si="5"/>
        <v>CE10050</v>
      </c>
      <c r="B86" t="str">
        <f t="shared" si="6"/>
        <v>PE10050</v>
      </c>
      <c r="C86" t="s">
        <v>50</v>
      </c>
      <c r="D86" s="1" t="s">
        <v>14</v>
      </c>
      <c r="E86" s="1" t="s">
        <v>14</v>
      </c>
      <c r="F86" s="1" t="s">
        <v>14</v>
      </c>
      <c r="G86" s="1" t="s">
        <v>14</v>
      </c>
      <c r="H86" s="1" t="s">
        <v>14</v>
      </c>
      <c r="I86" s="1" t="s">
        <v>14</v>
      </c>
      <c r="J86" s="1">
        <v>225</v>
      </c>
      <c r="K86" s="1">
        <v>673.65</v>
      </c>
      <c r="L86" s="1">
        <v>711.45</v>
      </c>
      <c r="M86" s="1">
        <v>225</v>
      </c>
      <c r="N86" s="1">
        <v>10050</v>
      </c>
      <c r="O86" s="1">
        <v>150</v>
      </c>
      <c r="P86" s="1">
        <v>8.5</v>
      </c>
      <c r="Q86" s="1">
        <v>9.85</v>
      </c>
      <c r="R86" s="1">
        <v>75</v>
      </c>
      <c r="S86" s="1">
        <v>-0.15</v>
      </c>
      <c r="T86" s="1">
        <v>8.9499999999999993</v>
      </c>
      <c r="U86" s="1">
        <v>18.989999999999998</v>
      </c>
      <c r="V86" s="1">
        <v>623</v>
      </c>
      <c r="W86" s="1">
        <v>37275</v>
      </c>
      <c r="X86" s="1">
        <v>54825</v>
      </c>
      <c r="Y86" s="1" t="s">
        <v>50</v>
      </c>
      <c r="AA86" s="7" t="e">
        <f>#REF!/#REF!</f>
        <v>#REF!</v>
      </c>
    </row>
    <row r="87" spans="1:66" x14ac:dyDescent="0.5">
      <c r="A87" t="str">
        <f t="shared" si="5"/>
        <v>CE10100</v>
      </c>
      <c r="B87" t="str">
        <f t="shared" si="6"/>
        <v>PE10100</v>
      </c>
      <c r="C87" t="s">
        <v>50</v>
      </c>
      <c r="D87" s="1">
        <v>111600</v>
      </c>
      <c r="E87" s="1">
        <v>-3525</v>
      </c>
      <c r="F87" s="1">
        <v>159</v>
      </c>
      <c r="G87" s="1" t="s">
        <v>14</v>
      </c>
      <c r="H87" s="1">
        <v>641.29999999999995</v>
      </c>
      <c r="I87" s="1">
        <v>-23.55</v>
      </c>
      <c r="J87" s="1">
        <v>150</v>
      </c>
      <c r="K87" s="1">
        <v>635.9</v>
      </c>
      <c r="L87" s="1">
        <v>642.85</v>
      </c>
      <c r="M87" s="1">
        <v>75</v>
      </c>
      <c r="N87" s="1">
        <v>10100</v>
      </c>
      <c r="O87" s="1">
        <v>975</v>
      </c>
      <c r="P87" s="1">
        <v>10.050000000000001</v>
      </c>
      <c r="Q87" s="1">
        <v>11</v>
      </c>
      <c r="R87" s="1">
        <v>225</v>
      </c>
      <c r="S87" s="1">
        <v>1</v>
      </c>
      <c r="T87" s="1">
        <v>11</v>
      </c>
      <c r="U87" s="1">
        <v>18.739999999999998</v>
      </c>
      <c r="V87" s="1">
        <v>15253</v>
      </c>
      <c r="W87" s="1">
        <v>-43575</v>
      </c>
      <c r="X87" s="1">
        <v>1348650</v>
      </c>
      <c r="Y87" s="1" t="s">
        <v>50</v>
      </c>
      <c r="AA87" s="7" t="e">
        <f>#REF!/#REF!</f>
        <v>#REF!</v>
      </c>
    </row>
    <row r="88" spans="1:66" x14ac:dyDescent="0.5">
      <c r="A88" t="str">
        <f t="shared" si="5"/>
        <v>CE10150</v>
      </c>
      <c r="B88" t="str">
        <f t="shared" si="6"/>
        <v>PE10150</v>
      </c>
      <c r="C88" t="s">
        <v>50</v>
      </c>
      <c r="D88" s="1" t="s">
        <v>14</v>
      </c>
      <c r="E88" s="1" t="s">
        <v>14</v>
      </c>
      <c r="F88" s="1" t="s">
        <v>14</v>
      </c>
      <c r="G88" s="1" t="s">
        <v>14</v>
      </c>
      <c r="H88" s="1" t="s">
        <v>14</v>
      </c>
      <c r="I88" s="1" t="s">
        <v>14</v>
      </c>
      <c r="J88" s="1">
        <v>975</v>
      </c>
      <c r="K88" s="1">
        <v>575.4</v>
      </c>
      <c r="L88" s="1">
        <v>615.79999999999995</v>
      </c>
      <c r="M88" s="1">
        <v>225</v>
      </c>
      <c r="N88" s="1">
        <v>10150</v>
      </c>
      <c r="O88" s="1">
        <v>75</v>
      </c>
      <c r="P88" s="1">
        <v>10</v>
      </c>
      <c r="Q88" s="1">
        <v>12.3</v>
      </c>
      <c r="R88" s="1">
        <v>75</v>
      </c>
      <c r="S88" s="1">
        <v>0.8</v>
      </c>
      <c r="T88" s="1">
        <v>12.2</v>
      </c>
      <c r="U88" s="1">
        <v>18.079999999999998</v>
      </c>
      <c r="V88" s="1">
        <v>456</v>
      </c>
      <c r="W88" s="1">
        <v>6675</v>
      </c>
      <c r="X88" s="1">
        <v>24975</v>
      </c>
      <c r="Y88" s="1" t="s">
        <v>50</v>
      </c>
      <c r="AA88" s="7">
        <f t="shared" ref="AA88:AA100" si="7">X144/D144</f>
        <v>1.147231558985325</v>
      </c>
    </row>
    <row r="89" spans="1:66" x14ac:dyDescent="0.5">
      <c r="A89" t="str">
        <f t="shared" si="5"/>
        <v>CE10200</v>
      </c>
      <c r="B89" t="str">
        <f t="shared" si="6"/>
        <v>PE10200</v>
      </c>
      <c r="C89" t="s">
        <v>50</v>
      </c>
      <c r="D89" s="1">
        <v>229275</v>
      </c>
      <c r="E89" s="1">
        <v>-7050</v>
      </c>
      <c r="F89" s="1">
        <v>174</v>
      </c>
      <c r="G89" s="1" t="s">
        <v>14</v>
      </c>
      <c r="H89" s="1">
        <v>549.54999999999995</v>
      </c>
      <c r="I89" s="1">
        <v>-23.1</v>
      </c>
      <c r="J89" s="1">
        <v>150</v>
      </c>
      <c r="K89" s="1">
        <v>543.75</v>
      </c>
      <c r="L89" s="1">
        <v>549.70000000000005</v>
      </c>
      <c r="M89" s="1">
        <v>150</v>
      </c>
      <c r="N89" s="1">
        <v>10200</v>
      </c>
      <c r="O89" s="1">
        <v>150</v>
      </c>
      <c r="P89" s="1">
        <v>14.6</v>
      </c>
      <c r="Q89" s="1">
        <v>14.75</v>
      </c>
      <c r="R89" s="1">
        <v>150</v>
      </c>
      <c r="S89" s="1">
        <v>1.2</v>
      </c>
      <c r="T89" s="1">
        <v>14.6</v>
      </c>
      <c r="U89" s="1">
        <v>17.72</v>
      </c>
      <c r="V89" s="1">
        <v>28979</v>
      </c>
      <c r="W89" s="1">
        <v>-64800</v>
      </c>
      <c r="X89" s="1">
        <v>3347325</v>
      </c>
      <c r="Y89" s="1" t="s">
        <v>50</v>
      </c>
      <c r="AA89" s="7" t="e">
        <f t="shared" si="7"/>
        <v>#DIV/0!</v>
      </c>
    </row>
    <row r="90" spans="1:66" x14ac:dyDescent="0.5">
      <c r="A90" t="str">
        <f t="shared" si="5"/>
        <v>CE10250</v>
      </c>
      <c r="B90" t="str">
        <f t="shared" si="6"/>
        <v>PE10250</v>
      </c>
      <c r="C90" t="s">
        <v>50</v>
      </c>
      <c r="D90" s="1" t="s">
        <v>14</v>
      </c>
      <c r="E90" s="1" t="s">
        <v>14</v>
      </c>
      <c r="F90" s="1" t="s">
        <v>14</v>
      </c>
      <c r="G90" s="1" t="s">
        <v>14</v>
      </c>
      <c r="H90" s="1" t="s">
        <v>14</v>
      </c>
      <c r="I90" s="1" t="s">
        <v>14</v>
      </c>
      <c r="J90" s="1">
        <v>225</v>
      </c>
      <c r="K90" s="1">
        <v>484.2</v>
      </c>
      <c r="L90" s="1">
        <v>518.5</v>
      </c>
      <c r="M90" s="1">
        <v>225</v>
      </c>
      <c r="N90" s="1">
        <v>10250</v>
      </c>
      <c r="O90" s="1">
        <v>300</v>
      </c>
      <c r="P90" s="1">
        <v>16.7</v>
      </c>
      <c r="Q90" s="1">
        <v>18</v>
      </c>
      <c r="R90" s="1">
        <v>75</v>
      </c>
      <c r="S90" s="1">
        <v>1.65</v>
      </c>
      <c r="T90" s="1">
        <v>17.5</v>
      </c>
      <c r="U90" s="1">
        <v>17.36</v>
      </c>
      <c r="V90" s="1">
        <v>2057</v>
      </c>
      <c r="W90" s="1">
        <v>31875</v>
      </c>
      <c r="X90" s="1">
        <v>75975</v>
      </c>
      <c r="Y90" s="1" t="s">
        <v>50</v>
      </c>
      <c r="AA90" s="7" t="e">
        <f t="shared" si="7"/>
        <v>#DIV/0!</v>
      </c>
    </row>
    <row r="91" spans="1:66" x14ac:dyDescent="0.5">
      <c r="A91" t="str">
        <f t="shared" si="5"/>
        <v>CE10300</v>
      </c>
      <c r="B91" t="str">
        <f t="shared" si="6"/>
        <v>PE10300</v>
      </c>
      <c r="C91" t="s">
        <v>50</v>
      </c>
      <c r="D91" s="1">
        <v>272250</v>
      </c>
      <c r="E91" s="1">
        <v>-13050</v>
      </c>
      <c r="F91" s="1">
        <v>537</v>
      </c>
      <c r="G91" s="1" t="s">
        <v>14</v>
      </c>
      <c r="H91" s="1">
        <v>456.5</v>
      </c>
      <c r="I91" s="1">
        <v>-21.5</v>
      </c>
      <c r="J91" s="1">
        <v>75</v>
      </c>
      <c r="K91" s="1">
        <v>450.7</v>
      </c>
      <c r="L91" s="1">
        <v>456.35</v>
      </c>
      <c r="M91" s="1">
        <v>75</v>
      </c>
      <c r="N91" s="1">
        <v>10300</v>
      </c>
      <c r="O91" s="1">
        <v>750</v>
      </c>
      <c r="P91" s="1">
        <v>20.9</v>
      </c>
      <c r="Q91" s="1">
        <v>21</v>
      </c>
      <c r="R91" s="1">
        <v>4725</v>
      </c>
      <c r="S91" s="1">
        <v>2.35</v>
      </c>
      <c r="T91" s="1">
        <v>21</v>
      </c>
      <c r="U91" s="1">
        <v>17</v>
      </c>
      <c r="V91" s="1">
        <v>47401</v>
      </c>
      <c r="W91" s="1">
        <v>260625</v>
      </c>
      <c r="X91" s="1">
        <v>2638050</v>
      </c>
      <c r="Y91" s="1" t="s">
        <v>50</v>
      </c>
      <c r="AA91" s="7" t="e">
        <f t="shared" si="7"/>
        <v>#DIV/0!</v>
      </c>
    </row>
    <row r="92" spans="1:66" x14ac:dyDescent="0.5">
      <c r="A92" t="str">
        <f t="shared" si="5"/>
        <v>CE10350</v>
      </c>
      <c r="B92" t="str">
        <f t="shared" si="6"/>
        <v>PE10350</v>
      </c>
      <c r="C92" t="s">
        <v>50</v>
      </c>
      <c r="D92" s="1">
        <v>375</v>
      </c>
      <c r="E92" s="1" t="s">
        <v>14</v>
      </c>
      <c r="F92" s="1" t="s">
        <v>14</v>
      </c>
      <c r="G92" s="1" t="s">
        <v>14</v>
      </c>
      <c r="H92" s="1">
        <v>440.35</v>
      </c>
      <c r="I92" s="1" t="s">
        <v>14</v>
      </c>
      <c r="J92" s="1">
        <v>225</v>
      </c>
      <c r="K92" s="1">
        <v>393.95</v>
      </c>
      <c r="L92" s="1">
        <v>434.15</v>
      </c>
      <c r="M92" s="1">
        <v>225</v>
      </c>
      <c r="N92" s="1">
        <v>10350</v>
      </c>
      <c r="O92" s="1">
        <v>525</v>
      </c>
      <c r="P92" s="1">
        <v>24</v>
      </c>
      <c r="Q92" s="1">
        <v>27</v>
      </c>
      <c r="R92" s="1">
        <v>150</v>
      </c>
      <c r="S92" s="1">
        <v>3.15</v>
      </c>
      <c r="T92" s="1">
        <v>26</v>
      </c>
      <c r="U92" s="1">
        <v>16.809999999999999</v>
      </c>
      <c r="V92" s="1">
        <v>3000</v>
      </c>
      <c r="W92" s="1">
        <v>525</v>
      </c>
      <c r="X92" s="1">
        <v>122700</v>
      </c>
      <c r="Y92" s="1" t="s">
        <v>50</v>
      </c>
      <c r="AA92" s="7" t="e">
        <f t="shared" si="7"/>
        <v>#DIV/0!</v>
      </c>
    </row>
    <row r="93" spans="1:66" x14ac:dyDescent="0.5">
      <c r="A93" t="str">
        <f t="shared" si="5"/>
        <v>CE10400</v>
      </c>
      <c r="B93" t="str">
        <f t="shared" si="6"/>
        <v>PE10400</v>
      </c>
      <c r="C93" t="s">
        <v>50</v>
      </c>
      <c r="D93" s="1">
        <v>431925</v>
      </c>
      <c r="E93" s="1">
        <v>-29400</v>
      </c>
      <c r="F93" s="1">
        <v>1807</v>
      </c>
      <c r="G93" s="1" t="s">
        <v>14</v>
      </c>
      <c r="H93" s="1">
        <v>364.4</v>
      </c>
      <c r="I93" s="1">
        <v>-24.7</v>
      </c>
      <c r="J93" s="1">
        <v>75</v>
      </c>
      <c r="K93" s="1">
        <v>365</v>
      </c>
      <c r="L93" s="1">
        <v>367.35</v>
      </c>
      <c r="M93" s="1">
        <v>750</v>
      </c>
      <c r="N93" s="1">
        <v>10400</v>
      </c>
      <c r="O93" s="1">
        <v>750</v>
      </c>
      <c r="P93" s="1">
        <v>31.2</v>
      </c>
      <c r="Q93" s="1">
        <v>31.45</v>
      </c>
      <c r="R93" s="1">
        <v>900</v>
      </c>
      <c r="S93" s="1">
        <v>3.85</v>
      </c>
      <c r="T93" s="1">
        <v>31.2</v>
      </c>
      <c r="U93" s="1">
        <v>16.47</v>
      </c>
      <c r="V93" s="1">
        <v>68591</v>
      </c>
      <c r="W93" s="1">
        <v>363375</v>
      </c>
      <c r="X93" s="1">
        <v>3297825</v>
      </c>
      <c r="Y93" s="1" t="s">
        <v>50</v>
      </c>
      <c r="AA93" s="7" t="e">
        <f t="shared" si="7"/>
        <v>#DIV/0!</v>
      </c>
    </row>
    <row r="94" spans="1:66" x14ac:dyDescent="0.5">
      <c r="A94" t="str">
        <f t="shared" si="5"/>
        <v>CE10450</v>
      </c>
      <c r="B94" t="str">
        <f t="shared" si="6"/>
        <v>PE10450</v>
      </c>
      <c r="C94" t="s">
        <v>50</v>
      </c>
      <c r="D94" s="1">
        <v>9000</v>
      </c>
      <c r="E94" s="1">
        <v>-150</v>
      </c>
      <c r="F94" s="1">
        <v>2</v>
      </c>
      <c r="G94" s="1" t="s">
        <v>14</v>
      </c>
      <c r="H94" s="1">
        <v>295</v>
      </c>
      <c r="I94" s="1">
        <v>55</v>
      </c>
      <c r="J94" s="1">
        <v>1575</v>
      </c>
      <c r="K94" s="1">
        <v>304.35000000000002</v>
      </c>
      <c r="L94" s="1">
        <v>345.25</v>
      </c>
      <c r="M94" s="1">
        <v>1725</v>
      </c>
      <c r="N94" s="1">
        <v>10450</v>
      </c>
      <c r="O94" s="1">
        <v>75</v>
      </c>
      <c r="P94" s="1">
        <v>37</v>
      </c>
      <c r="Q94" s="1">
        <v>37.5</v>
      </c>
      <c r="R94" s="1">
        <v>7650</v>
      </c>
      <c r="S94" s="1">
        <v>3.9</v>
      </c>
      <c r="T94" s="1">
        <v>37.049999999999997</v>
      </c>
      <c r="U94" s="1">
        <v>16.079999999999998</v>
      </c>
      <c r="V94" s="1">
        <v>4349</v>
      </c>
      <c r="W94" s="1">
        <v>15825</v>
      </c>
      <c r="X94" s="1">
        <v>139350</v>
      </c>
      <c r="Y94" s="1" t="s">
        <v>50</v>
      </c>
      <c r="Z94" s="1"/>
      <c r="AA94" s="7" t="e">
        <f t="shared" si="7"/>
        <v>#DIV/0!</v>
      </c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BJ94" s="1"/>
      <c r="BN94" s="1"/>
    </row>
    <row r="95" spans="1:66" x14ac:dyDescent="0.5">
      <c r="A95" t="str">
        <f t="shared" si="5"/>
        <v>CE10500</v>
      </c>
      <c r="B95" t="str">
        <f t="shared" si="6"/>
        <v>PE10500</v>
      </c>
      <c r="C95" t="s">
        <v>50</v>
      </c>
      <c r="D95" s="1">
        <v>860325</v>
      </c>
      <c r="E95" s="1">
        <v>-15900</v>
      </c>
      <c r="F95" s="1">
        <v>4676</v>
      </c>
      <c r="G95" s="1" t="s">
        <v>14</v>
      </c>
      <c r="H95" s="1">
        <v>279.55</v>
      </c>
      <c r="I95" s="1">
        <v>-19.100000000000001</v>
      </c>
      <c r="J95" s="1">
        <v>150</v>
      </c>
      <c r="K95" s="1">
        <v>279.5</v>
      </c>
      <c r="L95" s="1">
        <v>281.5</v>
      </c>
      <c r="M95" s="1">
        <v>750</v>
      </c>
      <c r="N95" s="1">
        <v>10500</v>
      </c>
      <c r="O95" s="1">
        <v>75</v>
      </c>
      <c r="P95" s="1">
        <v>45.3</v>
      </c>
      <c r="Q95" s="1">
        <v>45.9</v>
      </c>
      <c r="R95" s="1">
        <v>75</v>
      </c>
      <c r="S95" s="1">
        <v>6</v>
      </c>
      <c r="T95" s="1">
        <v>45.9</v>
      </c>
      <c r="U95" s="1">
        <v>15.96</v>
      </c>
      <c r="V95" s="1">
        <v>101928</v>
      </c>
      <c r="W95" s="1">
        <v>246525</v>
      </c>
      <c r="X95" s="1">
        <v>3591150</v>
      </c>
      <c r="Y95" s="1" t="s">
        <v>50</v>
      </c>
      <c r="AA95" s="7" t="e">
        <f t="shared" si="7"/>
        <v>#DIV/0!</v>
      </c>
      <c r="BF95" s="1"/>
    </row>
    <row r="96" spans="1:66" x14ac:dyDescent="0.5">
      <c r="A96" t="str">
        <f t="shared" si="5"/>
        <v>CE10550</v>
      </c>
      <c r="B96" t="str">
        <f t="shared" si="6"/>
        <v>PE10550</v>
      </c>
      <c r="C96" t="s">
        <v>50</v>
      </c>
      <c r="D96" s="1">
        <v>33975</v>
      </c>
      <c r="E96" s="1">
        <v>-375</v>
      </c>
      <c r="F96" s="1">
        <v>266</v>
      </c>
      <c r="G96" s="1" t="s">
        <v>14</v>
      </c>
      <c r="H96" s="1">
        <v>240.15</v>
      </c>
      <c r="I96" s="1">
        <v>-15.45</v>
      </c>
      <c r="J96" s="1">
        <v>225</v>
      </c>
      <c r="K96" s="1">
        <v>226.25</v>
      </c>
      <c r="L96" s="1">
        <v>240</v>
      </c>
      <c r="M96" s="1">
        <v>75</v>
      </c>
      <c r="N96" s="1">
        <v>10550</v>
      </c>
      <c r="O96" s="1">
        <v>75</v>
      </c>
      <c r="P96" s="1">
        <v>54.8</v>
      </c>
      <c r="Q96" s="1">
        <v>56</v>
      </c>
      <c r="R96" s="1">
        <v>375</v>
      </c>
      <c r="S96" s="1">
        <v>6.6</v>
      </c>
      <c r="T96" s="1">
        <v>55</v>
      </c>
      <c r="U96" s="1">
        <v>15.65</v>
      </c>
      <c r="V96" s="1">
        <v>7206</v>
      </c>
      <c r="W96" s="1">
        <v>23850</v>
      </c>
      <c r="X96" s="1">
        <v>317625</v>
      </c>
      <c r="Y96" s="1" t="s">
        <v>50</v>
      </c>
      <c r="Z96" s="1"/>
      <c r="AA96" s="7" t="e">
        <f t="shared" si="7"/>
        <v>#DIV/0!</v>
      </c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x14ac:dyDescent="0.5">
      <c r="A97" t="str">
        <f t="shared" si="5"/>
        <v>CE10600</v>
      </c>
      <c r="B97" t="str">
        <f t="shared" si="6"/>
        <v>PE10600</v>
      </c>
      <c r="C97" t="s">
        <v>50</v>
      </c>
      <c r="D97" s="1">
        <v>1641600</v>
      </c>
      <c r="E97" s="1">
        <v>24375</v>
      </c>
      <c r="F97" s="1">
        <v>20508</v>
      </c>
      <c r="G97" s="1" t="s">
        <v>14</v>
      </c>
      <c r="H97" s="1">
        <v>203.65</v>
      </c>
      <c r="I97" s="1">
        <v>-15.25</v>
      </c>
      <c r="J97" s="1">
        <v>750</v>
      </c>
      <c r="K97" s="1">
        <v>202.05</v>
      </c>
      <c r="L97" s="1">
        <v>203.95</v>
      </c>
      <c r="M97" s="1">
        <v>750</v>
      </c>
      <c r="N97" s="1">
        <v>10600</v>
      </c>
      <c r="O97" s="1">
        <v>75</v>
      </c>
      <c r="P97" s="1">
        <v>67.7</v>
      </c>
      <c r="Q97" s="1">
        <v>68</v>
      </c>
      <c r="R97" s="1">
        <v>1650</v>
      </c>
      <c r="S97" s="1">
        <v>8.75</v>
      </c>
      <c r="T97" s="1">
        <v>67.7</v>
      </c>
      <c r="U97" s="1">
        <v>15.59</v>
      </c>
      <c r="V97" s="1">
        <v>149691</v>
      </c>
      <c r="W97" s="1">
        <v>582450</v>
      </c>
      <c r="X97" s="1">
        <v>4911225</v>
      </c>
      <c r="Y97" s="1" t="s">
        <v>50</v>
      </c>
      <c r="Z97" s="1"/>
      <c r="AA97" s="7" t="e">
        <f t="shared" si="7"/>
        <v>#DIV/0!</v>
      </c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x14ac:dyDescent="0.5">
      <c r="A98" t="str">
        <f t="shared" si="5"/>
        <v>CE10650</v>
      </c>
      <c r="B98" t="str">
        <f t="shared" si="6"/>
        <v>PE10650</v>
      </c>
      <c r="C98" t="s">
        <v>50</v>
      </c>
      <c r="D98" s="1">
        <v>240825</v>
      </c>
      <c r="E98" s="1">
        <v>-18150</v>
      </c>
      <c r="F98" s="1">
        <v>2940</v>
      </c>
      <c r="G98" s="1" t="s">
        <v>14</v>
      </c>
      <c r="H98" s="1">
        <v>167</v>
      </c>
      <c r="I98" s="1">
        <v>-11.7</v>
      </c>
      <c r="J98" s="1">
        <v>750</v>
      </c>
      <c r="K98" s="1">
        <v>160.05000000000001</v>
      </c>
      <c r="L98" s="1">
        <v>167</v>
      </c>
      <c r="M98" s="1">
        <v>600</v>
      </c>
      <c r="N98" s="1">
        <v>10650</v>
      </c>
      <c r="O98" s="1">
        <v>375</v>
      </c>
      <c r="P98" s="1">
        <v>80.05</v>
      </c>
      <c r="Q98" s="1">
        <v>81.3</v>
      </c>
      <c r="R98" s="1">
        <v>75</v>
      </c>
      <c r="S98" s="1">
        <v>8.5500000000000007</v>
      </c>
      <c r="T98" s="1">
        <v>80.05</v>
      </c>
      <c r="U98" s="1">
        <v>15.25</v>
      </c>
      <c r="V98" s="1">
        <v>14277</v>
      </c>
      <c r="W98" s="1">
        <v>14475</v>
      </c>
      <c r="X98" s="1">
        <v>270150</v>
      </c>
      <c r="Y98" s="1" t="s">
        <v>50</v>
      </c>
      <c r="AA98" s="7" t="e">
        <f t="shared" si="7"/>
        <v>#DIV/0!</v>
      </c>
    </row>
    <row r="99" spans="1:46" x14ac:dyDescent="0.5">
      <c r="A99" t="str">
        <f t="shared" si="5"/>
        <v>CE10700</v>
      </c>
      <c r="B99" t="str">
        <f t="shared" si="6"/>
        <v>PE10700</v>
      </c>
      <c r="C99" t="s">
        <v>50</v>
      </c>
      <c r="D99" s="1">
        <v>3058650</v>
      </c>
      <c r="E99" s="1">
        <v>241650</v>
      </c>
      <c r="F99" s="1">
        <v>129167</v>
      </c>
      <c r="G99" s="1">
        <v>4.9000000000000004</v>
      </c>
      <c r="H99" s="1">
        <v>135.85</v>
      </c>
      <c r="I99" s="1">
        <v>-11.55</v>
      </c>
      <c r="J99" s="1">
        <v>750</v>
      </c>
      <c r="K99" s="1">
        <v>134.1</v>
      </c>
      <c r="L99" s="1">
        <v>135.85</v>
      </c>
      <c r="M99" s="1">
        <v>600</v>
      </c>
      <c r="N99" s="1">
        <v>10700</v>
      </c>
      <c r="O99" s="1">
        <v>75</v>
      </c>
      <c r="P99" s="1">
        <v>98.15</v>
      </c>
      <c r="Q99" s="1">
        <v>99</v>
      </c>
      <c r="R99" s="1">
        <v>7575</v>
      </c>
      <c r="S99" s="1">
        <v>11.25</v>
      </c>
      <c r="T99" s="1">
        <v>98.1</v>
      </c>
      <c r="U99" s="1">
        <v>15.3</v>
      </c>
      <c r="V99" s="1">
        <v>163124</v>
      </c>
      <c r="W99" s="1">
        <v>385800</v>
      </c>
      <c r="X99" s="1">
        <v>3312075</v>
      </c>
      <c r="Y99" s="1" t="s">
        <v>50</v>
      </c>
      <c r="AA99" s="7" t="e">
        <f t="shared" si="7"/>
        <v>#DIV/0!</v>
      </c>
    </row>
    <row r="100" spans="1:46" x14ac:dyDescent="0.5">
      <c r="A100" t="str">
        <f t="shared" si="5"/>
        <v>CE10750</v>
      </c>
      <c r="B100" t="str">
        <f t="shared" si="6"/>
        <v>PE10750</v>
      </c>
      <c r="C100" t="s">
        <v>50</v>
      </c>
      <c r="D100" s="1">
        <v>360375</v>
      </c>
      <c r="E100" s="1">
        <v>26700</v>
      </c>
      <c r="F100" s="1">
        <v>19363</v>
      </c>
      <c r="G100" s="1">
        <v>6.02</v>
      </c>
      <c r="H100" s="1">
        <v>106.05</v>
      </c>
      <c r="I100" s="1">
        <v>-10.9</v>
      </c>
      <c r="J100" s="1">
        <v>1200</v>
      </c>
      <c r="K100" s="1">
        <v>106.05</v>
      </c>
      <c r="L100" s="1">
        <v>107.95</v>
      </c>
      <c r="M100" s="1">
        <v>750</v>
      </c>
      <c r="N100" s="1">
        <v>10750</v>
      </c>
      <c r="O100" s="1">
        <v>1200</v>
      </c>
      <c r="P100" s="1">
        <v>117</v>
      </c>
      <c r="Q100" s="1">
        <v>118.5</v>
      </c>
      <c r="R100" s="1">
        <v>75</v>
      </c>
      <c r="S100" s="1">
        <v>12.85</v>
      </c>
      <c r="T100" s="1">
        <v>118</v>
      </c>
      <c r="U100" s="1">
        <v>15.29</v>
      </c>
      <c r="V100" s="1">
        <v>14310</v>
      </c>
      <c r="W100" s="1">
        <v>-13200</v>
      </c>
      <c r="X100" s="1">
        <v>202200</v>
      </c>
      <c r="Y100" s="1" t="s">
        <v>50</v>
      </c>
      <c r="AA100" s="7" t="e">
        <f t="shared" si="7"/>
        <v>#DIV/0!</v>
      </c>
    </row>
    <row r="101" spans="1:46" x14ac:dyDescent="0.5">
      <c r="A101" t="str">
        <f t="shared" si="5"/>
        <v>CE10800</v>
      </c>
      <c r="B101" t="str">
        <f t="shared" si="6"/>
        <v>PE10800</v>
      </c>
      <c r="C101" t="s">
        <v>50</v>
      </c>
      <c r="D101" s="1">
        <v>3225375</v>
      </c>
      <c r="E101" s="1">
        <v>225450</v>
      </c>
      <c r="F101" s="1">
        <v>196861</v>
      </c>
      <c r="G101" s="1">
        <v>6.72</v>
      </c>
      <c r="H101" s="1">
        <v>81.7</v>
      </c>
      <c r="I101" s="1">
        <v>-8.8000000000000007</v>
      </c>
      <c r="J101" s="1">
        <v>75</v>
      </c>
      <c r="K101" s="1">
        <v>81.3</v>
      </c>
      <c r="L101" s="1">
        <v>81.849999999999994</v>
      </c>
      <c r="M101" s="1">
        <v>375</v>
      </c>
      <c r="N101" s="1">
        <v>10800</v>
      </c>
      <c r="O101" s="1">
        <v>75</v>
      </c>
      <c r="P101" s="1">
        <v>142.1</v>
      </c>
      <c r="Q101" s="1">
        <v>142.5</v>
      </c>
      <c r="R101" s="1">
        <v>3375</v>
      </c>
      <c r="S101" s="1">
        <v>14.2</v>
      </c>
      <c r="T101" s="1">
        <v>142.5</v>
      </c>
      <c r="U101" s="1">
        <v>15.48</v>
      </c>
      <c r="V101" s="1">
        <v>56003</v>
      </c>
      <c r="W101" s="1">
        <v>-77475</v>
      </c>
      <c r="X101" s="1">
        <v>1217850</v>
      </c>
      <c r="Y101" s="1" t="s">
        <v>50</v>
      </c>
    </row>
    <row r="102" spans="1:46" x14ac:dyDescent="0.5">
      <c r="A102" t="str">
        <f t="shared" si="5"/>
        <v>CE10850</v>
      </c>
      <c r="B102" t="str">
        <f t="shared" si="6"/>
        <v>PE10850</v>
      </c>
      <c r="C102" t="s">
        <v>50</v>
      </c>
      <c r="D102" s="1">
        <v>283725</v>
      </c>
      <c r="E102" s="1">
        <v>35925</v>
      </c>
      <c r="F102" s="1">
        <v>11767</v>
      </c>
      <c r="G102" s="1">
        <v>7.14</v>
      </c>
      <c r="H102" s="1">
        <v>60.9</v>
      </c>
      <c r="I102" s="1">
        <v>-6.85</v>
      </c>
      <c r="J102" s="1">
        <v>150</v>
      </c>
      <c r="K102" s="1">
        <v>60</v>
      </c>
      <c r="L102" s="1">
        <v>62.2</v>
      </c>
      <c r="M102" s="1">
        <v>750</v>
      </c>
      <c r="N102" s="1">
        <v>10850</v>
      </c>
      <c r="O102" s="1">
        <v>750</v>
      </c>
      <c r="P102" s="1">
        <v>160.05000000000001</v>
      </c>
      <c r="Q102" s="1">
        <v>182.15</v>
      </c>
      <c r="R102" s="1">
        <v>1425</v>
      </c>
      <c r="S102" s="1">
        <v>28.85</v>
      </c>
      <c r="T102" s="1">
        <v>182.15</v>
      </c>
      <c r="U102" s="1">
        <v>16.93</v>
      </c>
      <c r="V102" s="1">
        <v>535</v>
      </c>
      <c r="W102" s="1">
        <v>1950</v>
      </c>
      <c r="X102" s="1">
        <v>13875</v>
      </c>
      <c r="Y102" s="1" t="s">
        <v>50</v>
      </c>
    </row>
    <row r="103" spans="1:46" x14ac:dyDescent="0.5">
      <c r="A103" t="str">
        <f t="shared" si="5"/>
        <v>CE10900</v>
      </c>
      <c r="B103" t="str">
        <f t="shared" si="6"/>
        <v>PE10900</v>
      </c>
      <c r="C103" t="s">
        <v>50</v>
      </c>
      <c r="D103" s="1">
        <v>2750775</v>
      </c>
      <c r="E103" s="1">
        <v>-5325</v>
      </c>
      <c r="F103" s="1">
        <v>120998</v>
      </c>
      <c r="G103" s="1">
        <v>7.5</v>
      </c>
      <c r="H103" s="1">
        <v>44.75</v>
      </c>
      <c r="I103" s="1">
        <v>-4.3499999999999996</v>
      </c>
      <c r="J103" s="1">
        <v>3525</v>
      </c>
      <c r="K103" s="1">
        <v>44.1</v>
      </c>
      <c r="L103" s="1">
        <v>44.75</v>
      </c>
      <c r="M103" s="1">
        <v>525</v>
      </c>
      <c r="N103" s="1">
        <v>10900</v>
      </c>
      <c r="O103" s="1">
        <v>75</v>
      </c>
      <c r="P103" s="1">
        <v>201.75</v>
      </c>
      <c r="Q103" s="1">
        <v>203.95</v>
      </c>
      <c r="R103" s="1">
        <v>750</v>
      </c>
      <c r="S103" s="1">
        <v>20.25</v>
      </c>
      <c r="T103" s="1">
        <v>203.5</v>
      </c>
      <c r="U103" s="1">
        <v>16.309999999999999</v>
      </c>
      <c r="V103" s="1">
        <v>8688</v>
      </c>
      <c r="W103" s="1">
        <v>-47775</v>
      </c>
      <c r="X103" s="1">
        <v>487500</v>
      </c>
      <c r="Y103" s="1" t="s">
        <v>50</v>
      </c>
    </row>
    <row r="104" spans="1:46" x14ac:dyDescent="0.5">
      <c r="A104" t="str">
        <f t="shared" si="5"/>
        <v>CE10950</v>
      </c>
      <c r="B104" t="str">
        <f t="shared" si="6"/>
        <v>PE10950</v>
      </c>
      <c r="C104" t="s">
        <v>50</v>
      </c>
      <c r="D104" s="1">
        <v>249000</v>
      </c>
      <c r="E104" s="1">
        <v>50700</v>
      </c>
      <c r="F104" s="1">
        <v>7410</v>
      </c>
      <c r="G104" s="1">
        <v>7.8</v>
      </c>
      <c r="H104" s="1">
        <v>32.299999999999997</v>
      </c>
      <c r="I104" s="1">
        <v>-2.95</v>
      </c>
      <c r="J104" s="1">
        <v>600</v>
      </c>
      <c r="K104" s="1">
        <v>30.75</v>
      </c>
      <c r="L104" s="1">
        <v>32.450000000000003</v>
      </c>
      <c r="M104" s="1">
        <v>75</v>
      </c>
      <c r="N104" s="1">
        <v>10950</v>
      </c>
      <c r="O104" s="1">
        <v>2250</v>
      </c>
      <c r="P104" s="1">
        <v>218.6</v>
      </c>
      <c r="Q104" s="1">
        <v>261.64999999999998</v>
      </c>
      <c r="R104" s="1">
        <v>2250</v>
      </c>
      <c r="S104" s="1" t="s">
        <v>14</v>
      </c>
      <c r="T104" s="1">
        <v>355</v>
      </c>
      <c r="U104" s="1" t="s">
        <v>14</v>
      </c>
      <c r="V104" s="1" t="s">
        <v>14</v>
      </c>
      <c r="W104" s="1" t="s">
        <v>14</v>
      </c>
      <c r="X104" s="1">
        <v>300</v>
      </c>
      <c r="Y104" s="1" t="s">
        <v>50</v>
      </c>
    </row>
    <row r="105" spans="1:46" x14ac:dyDescent="0.5">
      <c r="A105" t="str">
        <f t="shared" si="5"/>
        <v>CE11000</v>
      </c>
      <c r="B105" t="str">
        <f t="shared" si="6"/>
        <v>PE11000</v>
      </c>
      <c r="C105" t="s">
        <v>50</v>
      </c>
      <c r="D105" s="1">
        <v>4268100</v>
      </c>
      <c r="E105" s="1">
        <v>270000</v>
      </c>
      <c r="F105" s="1">
        <v>123804</v>
      </c>
      <c r="G105" s="1">
        <v>8.08</v>
      </c>
      <c r="H105" s="1">
        <v>23</v>
      </c>
      <c r="I105" s="1">
        <v>-1.6</v>
      </c>
      <c r="J105" s="1">
        <v>525</v>
      </c>
      <c r="K105" s="1">
        <v>22.85</v>
      </c>
      <c r="L105" s="1">
        <v>23</v>
      </c>
      <c r="M105" s="1">
        <v>11700</v>
      </c>
      <c r="N105" s="1">
        <v>11000</v>
      </c>
      <c r="O105" s="1">
        <v>75</v>
      </c>
      <c r="P105" s="1">
        <v>278.7</v>
      </c>
      <c r="Q105" s="1">
        <v>281</v>
      </c>
      <c r="R105" s="1">
        <v>450</v>
      </c>
      <c r="S105" s="1">
        <v>23.3</v>
      </c>
      <c r="T105" s="1">
        <v>280</v>
      </c>
      <c r="U105" s="1">
        <v>17.86</v>
      </c>
      <c r="V105" s="1">
        <v>5317</v>
      </c>
      <c r="W105" s="1">
        <v>-75750</v>
      </c>
      <c r="X105" s="1">
        <v>797025</v>
      </c>
      <c r="Y105" s="1" t="s">
        <v>50</v>
      </c>
    </row>
    <row r="106" spans="1:46" x14ac:dyDescent="0.5">
      <c r="A106" t="str">
        <f t="shared" si="5"/>
        <v>CE11050</v>
      </c>
      <c r="B106" t="str">
        <f t="shared" si="6"/>
        <v>PE11050</v>
      </c>
      <c r="C106" t="s">
        <v>50</v>
      </c>
      <c r="D106" s="1">
        <v>111150</v>
      </c>
      <c r="E106" s="1">
        <v>8850</v>
      </c>
      <c r="F106" s="1">
        <v>2134</v>
      </c>
      <c r="G106" s="1">
        <v>8.2899999999999991</v>
      </c>
      <c r="H106" s="1">
        <v>15.95</v>
      </c>
      <c r="I106" s="1">
        <v>-1.1499999999999999</v>
      </c>
      <c r="J106" s="1">
        <v>75</v>
      </c>
      <c r="K106" s="1">
        <v>15</v>
      </c>
      <c r="L106" s="1">
        <v>16.850000000000001</v>
      </c>
      <c r="M106" s="1">
        <v>75</v>
      </c>
      <c r="N106" s="1">
        <v>11050</v>
      </c>
      <c r="O106" s="1">
        <v>225</v>
      </c>
      <c r="P106" s="1">
        <v>305.55</v>
      </c>
      <c r="Q106" s="1">
        <v>341.45</v>
      </c>
      <c r="R106" s="1">
        <v>225</v>
      </c>
      <c r="S106" s="1" t="s">
        <v>14</v>
      </c>
      <c r="T106" s="1" t="s">
        <v>14</v>
      </c>
      <c r="U106" s="1" t="s">
        <v>14</v>
      </c>
      <c r="V106" s="1" t="s">
        <v>14</v>
      </c>
      <c r="W106" s="1" t="s">
        <v>14</v>
      </c>
      <c r="X106" s="1" t="s">
        <v>14</v>
      </c>
      <c r="Y106" s="1" t="s">
        <v>50</v>
      </c>
    </row>
    <row r="107" spans="1:46" x14ac:dyDescent="0.5">
      <c r="A107" t="str">
        <f t="shared" si="5"/>
        <v>CE11100</v>
      </c>
      <c r="B107" t="str">
        <f t="shared" si="6"/>
        <v>PE11100</v>
      </c>
      <c r="C107" t="s">
        <v>50</v>
      </c>
      <c r="D107" s="1">
        <v>1405125</v>
      </c>
      <c r="E107" s="1">
        <v>-25200</v>
      </c>
      <c r="F107" s="1">
        <v>39054</v>
      </c>
      <c r="G107" s="1">
        <v>8.49</v>
      </c>
      <c r="H107" s="1">
        <v>10.85</v>
      </c>
      <c r="I107" s="1">
        <v>-0.55000000000000004</v>
      </c>
      <c r="J107" s="1">
        <v>5775</v>
      </c>
      <c r="K107" s="1">
        <v>10.85</v>
      </c>
      <c r="L107" s="1">
        <v>11.05</v>
      </c>
      <c r="M107" s="1">
        <v>825</v>
      </c>
      <c r="N107" s="1">
        <v>11100</v>
      </c>
      <c r="O107" s="1">
        <v>150</v>
      </c>
      <c r="P107" s="1">
        <v>363.85</v>
      </c>
      <c r="Q107" s="1">
        <v>369.95</v>
      </c>
      <c r="R107" s="1">
        <v>750</v>
      </c>
      <c r="S107" s="1">
        <v>26.25</v>
      </c>
      <c r="T107" s="1">
        <v>366.55</v>
      </c>
      <c r="U107" s="1">
        <v>19.88</v>
      </c>
      <c r="V107" s="1">
        <v>317</v>
      </c>
      <c r="W107" s="1">
        <v>-5850</v>
      </c>
      <c r="X107" s="1">
        <v>89925</v>
      </c>
      <c r="Y107" s="1" t="s">
        <v>50</v>
      </c>
    </row>
    <row r="108" spans="1:46" x14ac:dyDescent="0.5">
      <c r="A108" t="str">
        <f t="shared" si="5"/>
        <v>CE11150</v>
      </c>
      <c r="B108" t="str">
        <f t="shared" si="6"/>
        <v>PE11150</v>
      </c>
      <c r="C108" t="s">
        <v>50</v>
      </c>
      <c r="D108" s="1">
        <v>90825</v>
      </c>
      <c r="E108" s="1">
        <v>375</v>
      </c>
      <c r="F108" s="1">
        <v>1956</v>
      </c>
      <c r="G108" s="1">
        <v>8.85</v>
      </c>
      <c r="H108" s="1">
        <v>7.95</v>
      </c>
      <c r="I108" s="1">
        <v>-0.25</v>
      </c>
      <c r="J108" s="1">
        <v>1500</v>
      </c>
      <c r="K108" s="1">
        <v>6.85</v>
      </c>
      <c r="L108" s="1">
        <v>7.95</v>
      </c>
      <c r="M108" s="1">
        <v>4950</v>
      </c>
      <c r="N108" s="1">
        <v>11150</v>
      </c>
      <c r="O108" s="1">
        <v>225</v>
      </c>
      <c r="P108" s="1">
        <v>397.45</v>
      </c>
      <c r="Q108" s="1">
        <v>430.15</v>
      </c>
      <c r="R108" s="1">
        <v>750</v>
      </c>
      <c r="S108" s="1">
        <v>63.2</v>
      </c>
      <c r="T108" s="1">
        <v>428.25</v>
      </c>
      <c r="U108" s="1">
        <v>22.85</v>
      </c>
      <c r="V108" s="1">
        <v>1</v>
      </c>
      <c r="W108" s="1" t="s">
        <v>14</v>
      </c>
      <c r="X108" s="1">
        <v>1425</v>
      </c>
      <c r="Y108" s="1" t="s">
        <v>50</v>
      </c>
    </row>
    <row r="109" spans="1:46" x14ac:dyDescent="0.5">
      <c r="A109" t="str">
        <f t="shared" si="5"/>
        <v>CE11200</v>
      </c>
      <c r="B109" t="str">
        <f t="shared" si="6"/>
        <v>PE11200</v>
      </c>
      <c r="C109" t="s">
        <v>50</v>
      </c>
      <c r="D109" s="1">
        <v>1576350</v>
      </c>
      <c r="E109" s="1">
        <v>-82950</v>
      </c>
      <c r="F109" s="1">
        <v>29196</v>
      </c>
      <c r="G109" s="1">
        <v>9.0500000000000007</v>
      </c>
      <c r="H109" s="1">
        <v>5.4</v>
      </c>
      <c r="I109" s="1">
        <v>-0.5</v>
      </c>
      <c r="J109" s="1">
        <v>2175</v>
      </c>
      <c r="K109" s="1">
        <v>5.4</v>
      </c>
      <c r="L109" s="1">
        <v>5.55</v>
      </c>
      <c r="M109" s="1">
        <v>1350</v>
      </c>
      <c r="N109" s="1">
        <v>11200</v>
      </c>
      <c r="O109" s="1">
        <v>150</v>
      </c>
      <c r="P109" s="1">
        <v>456.15</v>
      </c>
      <c r="Q109" s="1">
        <v>461.4</v>
      </c>
      <c r="R109" s="1">
        <v>75</v>
      </c>
      <c r="S109" s="1">
        <v>18.149999999999999</v>
      </c>
      <c r="T109" s="1">
        <v>455</v>
      </c>
      <c r="U109" s="1">
        <v>21.68</v>
      </c>
      <c r="V109" s="1">
        <v>103</v>
      </c>
      <c r="W109" s="1">
        <v>-750</v>
      </c>
      <c r="X109" s="1">
        <v>134325</v>
      </c>
      <c r="Y109" s="1" t="s">
        <v>50</v>
      </c>
    </row>
    <row r="110" spans="1:46" x14ac:dyDescent="0.5">
      <c r="A110" t="str">
        <f t="shared" si="5"/>
        <v>CE11250</v>
      </c>
      <c r="B110" t="str">
        <f t="shared" si="6"/>
        <v>PE11250</v>
      </c>
      <c r="C110" t="s">
        <v>50</v>
      </c>
      <c r="D110" s="1">
        <v>15525</v>
      </c>
      <c r="E110" s="1">
        <v>-75</v>
      </c>
      <c r="F110" s="1">
        <v>134</v>
      </c>
      <c r="G110" s="1">
        <v>9.52</v>
      </c>
      <c r="H110" s="1">
        <v>4.25</v>
      </c>
      <c r="I110" s="1">
        <v>-0.35</v>
      </c>
      <c r="J110" s="1">
        <v>75</v>
      </c>
      <c r="K110" s="1">
        <v>4.0999999999999996</v>
      </c>
      <c r="L110" s="1">
        <v>4.25</v>
      </c>
      <c r="M110" s="1">
        <v>75</v>
      </c>
      <c r="N110" s="1">
        <v>11250</v>
      </c>
      <c r="O110" s="1">
        <v>975</v>
      </c>
      <c r="P110" s="1">
        <v>483.25</v>
      </c>
      <c r="Q110" s="1">
        <v>524.35</v>
      </c>
      <c r="R110" s="1">
        <v>225</v>
      </c>
      <c r="S110" s="1" t="s">
        <v>14</v>
      </c>
      <c r="T110" s="1" t="s">
        <v>14</v>
      </c>
      <c r="U110" s="1" t="s">
        <v>14</v>
      </c>
      <c r="V110" s="1" t="s">
        <v>14</v>
      </c>
      <c r="W110" s="1" t="s">
        <v>14</v>
      </c>
      <c r="X110" s="1" t="s">
        <v>14</v>
      </c>
      <c r="Y110" s="1" t="s">
        <v>50</v>
      </c>
    </row>
    <row r="111" spans="1:46" x14ac:dyDescent="0.5">
      <c r="A111" t="str">
        <f t="shared" si="5"/>
        <v>CE11300</v>
      </c>
      <c r="B111" t="str">
        <f t="shared" si="6"/>
        <v>PE11300</v>
      </c>
      <c r="C111" t="s">
        <v>50</v>
      </c>
      <c r="D111" s="1">
        <v>1042125</v>
      </c>
      <c r="E111" s="1">
        <v>44175</v>
      </c>
      <c r="F111" s="1">
        <v>14308</v>
      </c>
      <c r="G111" s="1">
        <v>9.82</v>
      </c>
      <c r="H111" s="1">
        <v>3.1</v>
      </c>
      <c r="I111" s="1">
        <v>-0.1</v>
      </c>
      <c r="J111" s="1">
        <v>2325</v>
      </c>
      <c r="K111" s="1">
        <v>3</v>
      </c>
      <c r="L111" s="1">
        <v>3.15</v>
      </c>
      <c r="M111" s="1">
        <v>750</v>
      </c>
      <c r="N111" s="1">
        <v>11300</v>
      </c>
      <c r="O111" s="1">
        <v>225</v>
      </c>
      <c r="P111" s="1">
        <v>553.1</v>
      </c>
      <c r="Q111" s="1">
        <v>557.54999999999995</v>
      </c>
      <c r="R111" s="1">
        <v>75</v>
      </c>
      <c r="S111" s="1">
        <v>25.15</v>
      </c>
      <c r="T111" s="1">
        <v>548</v>
      </c>
      <c r="U111" s="1">
        <v>23.73</v>
      </c>
      <c r="V111" s="1">
        <v>62</v>
      </c>
      <c r="W111" s="1" t="s">
        <v>14</v>
      </c>
      <c r="X111" s="1">
        <v>188925</v>
      </c>
      <c r="Y111" s="1" t="s">
        <v>50</v>
      </c>
    </row>
    <row r="112" spans="1:46" x14ac:dyDescent="0.5">
      <c r="A112" t="str">
        <f t="shared" si="5"/>
        <v>CE11350</v>
      </c>
      <c r="B112" t="str">
        <f t="shared" si="6"/>
        <v>PE11350</v>
      </c>
      <c r="C112" t="s">
        <v>50</v>
      </c>
      <c r="D112" s="1">
        <v>20400</v>
      </c>
      <c r="E112" s="1">
        <v>-2175</v>
      </c>
      <c r="F112" s="1">
        <v>49</v>
      </c>
      <c r="G112" s="1">
        <v>10.59</v>
      </c>
      <c r="H112" s="1">
        <v>3</v>
      </c>
      <c r="I112" s="1">
        <v>0.3</v>
      </c>
      <c r="J112" s="1">
        <v>600</v>
      </c>
      <c r="K112" s="1">
        <v>2.65</v>
      </c>
      <c r="L112" s="1">
        <v>3</v>
      </c>
      <c r="M112" s="1">
        <v>375</v>
      </c>
      <c r="N112" s="1">
        <v>11350</v>
      </c>
      <c r="O112" s="1">
        <v>975</v>
      </c>
      <c r="P112" s="1">
        <v>583.70000000000005</v>
      </c>
      <c r="Q112" s="1">
        <v>618.20000000000005</v>
      </c>
      <c r="R112" s="1">
        <v>225</v>
      </c>
      <c r="S112" s="1" t="s">
        <v>14</v>
      </c>
      <c r="T112" s="1" t="s">
        <v>14</v>
      </c>
      <c r="U112" s="1" t="s">
        <v>14</v>
      </c>
      <c r="V112" s="1" t="s">
        <v>14</v>
      </c>
      <c r="W112" s="1" t="s">
        <v>14</v>
      </c>
      <c r="X112" s="1" t="s">
        <v>14</v>
      </c>
      <c r="Y112" s="1" t="s">
        <v>50</v>
      </c>
    </row>
    <row r="113" spans="1:25" x14ac:dyDescent="0.5">
      <c r="A113" t="str">
        <f t="shared" si="5"/>
        <v>CE11400</v>
      </c>
      <c r="B113" t="str">
        <f t="shared" si="6"/>
        <v>PE11400</v>
      </c>
      <c r="C113" t="s">
        <v>50</v>
      </c>
      <c r="D113" s="1">
        <v>573375</v>
      </c>
      <c r="E113" s="1">
        <v>104325</v>
      </c>
      <c r="F113" s="1">
        <v>6194</v>
      </c>
      <c r="G113" s="1">
        <v>10.89</v>
      </c>
      <c r="H113" s="1">
        <v>2.25</v>
      </c>
      <c r="I113" s="1" t="s">
        <v>14</v>
      </c>
      <c r="J113" s="1">
        <v>1200</v>
      </c>
      <c r="K113" s="1">
        <v>2.2000000000000002</v>
      </c>
      <c r="L113" s="1">
        <v>2.25</v>
      </c>
      <c r="M113" s="1">
        <v>4200</v>
      </c>
      <c r="N113" s="1">
        <v>11400</v>
      </c>
      <c r="O113" s="1">
        <v>75</v>
      </c>
      <c r="P113" s="1">
        <v>650.15</v>
      </c>
      <c r="Q113" s="1">
        <v>660.65</v>
      </c>
      <c r="R113" s="1">
        <v>75</v>
      </c>
      <c r="S113" s="1">
        <v>21.85</v>
      </c>
      <c r="T113" s="1">
        <v>647.6</v>
      </c>
      <c r="U113" s="1">
        <v>26.46</v>
      </c>
      <c r="V113" s="1">
        <v>72</v>
      </c>
      <c r="W113" s="1">
        <v>-2925</v>
      </c>
      <c r="X113" s="1">
        <v>65475</v>
      </c>
      <c r="Y113" s="1" t="s">
        <v>50</v>
      </c>
    </row>
    <row r="114" spans="1:25" x14ac:dyDescent="0.5">
      <c r="A114" t="str">
        <f t="shared" si="5"/>
        <v>CE11450</v>
      </c>
      <c r="B114" t="str">
        <f t="shared" si="6"/>
        <v>PE11450</v>
      </c>
      <c r="C114" t="s">
        <v>50</v>
      </c>
      <c r="D114" s="1" t="s">
        <v>14</v>
      </c>
      <c r="E114" s="1" t="s">
        <v>14</v>
      </c>
      <c r="F114" s="1" t="s">
        <v>14</v>
      </c>
      <c r="G114" s="1" t="s">
        <v>14</v>
      </c>
      <c r="H114" s="1" t="s">
        <v>14</v>
      </c>
      <c r="I114" s="1" t="s">
        <v>14</v>
      </c>
      <c r="J114" s="1">
        <v>3000</v>
      </c>
      <c r="K114" s="1">
        <v>1.05</v>
      </c>
      <c r="L114" s="1">
        <v>2.95</v>
      </c>
      <c r="M114" s="1">
        <v>600</v>
      </c>
      <c r="N114" s="1">
        <v>11450</v>
      </c>
      <c r="O114" s="1">
        <v>225</v>
      </c>
      <c r="P114" s="1">
        <v>685</v>
      </c>
      <c r="Q114" s="1">
        <v>717.95</v>
      </c>
      <c r="R114" s="1">
        <v>225</v>
      </c>
      <c r="S114" s="1" t="s">
        <v>14</v>
      </c>
      <c r="T114" s="1" t="s">
        <v>14</v>
      </c>
      <c r="U114" s="1" t="s">
        <v>14</v>
      </c>
      <c r="V114" s="1" t="s">
        <v>14</v>
      </c>
      <c r="W114" s="1" t="s">
        <v>14</v>
      </c>
      <c r="X114" s="1" t="s">
        <v>14</v>
      </c>
      <c r="Y114" s="1" t="s">
        <v>50</v>
      </c>
    </row>
    <row r="115" spans="1:25" x14ac:dyDescent="0.5">
      <c r="A115" t="str">
        <f t="shared" si="5"/>
        <v>CE11500</v>
      </c>
      <c r="B115" t="str">
        <f t="shared" si="6"/>
        <v>PE11500</v>
      </c>
      <c r="C115" t="s">
        <v>50</v>
      </c>
      <c r="D115" s="1">
        <v>1975500</v>
      </c>
      <c r="E115" s="1">
        <v>115050</v>
      </c>
      <c r="F115" s="1">
        <v>13829</v>
      </c>
      <c r="G115" s="1">
        <v>12.03</v>
      </c>
      <c r="H115" s="1">
        <v>1.8</v>
      </c>
      <c r="I115" s="1" t="s">
        <v>14</v>
      </c>
      <c r="J115" s="1">
        <v>900</v>
      </c>
      <c r="K115" s="1">
        <v>1.75</v>
      </c>
      <c r="L115" s="1">
        <v>1.8</v>
      </c>
      <c r="M115" s="1">
        <v>675</v>
      </c>
      <c r="N115" s="1">
        <v>11500</v>
      </c>
      <c r="O115" s="1">
        <v>150</v>
      </c>
      <c r="P115" s="1">
        <v>751.05</v>
      </c>
      <c r="Q115" s="1">
        <v>755.65</v>
      </c>
      <c r="R115" s="1">
        <v>300</v>
      </c>
      <c r="S115" s="1">
        <v>24.85</v>
      </c>
      <c r="T115" s="1">
        <v>752.15</v>
      </c>
      <c r="U115" s="1">
        <v>29.77</v>
      </c>
      <c r="V115" s="1">
        <v>394</v>
      </c>
      <c r="W115" s="1">
        <v>-12225</v>
      </c>
      <c r="X115" s="1">
        <v>635850</v>
      </c>
      <c r="Y115" s="1" t="s">
        <v>50</v>
      </c>
    </row>
    <row r="116" spans="1:25" x14ac:dyDescent="0.5">
      <c r="A116" t="str">
        <f t="shared" si="5"/>
        <v>CE11550</v>
      </c>
      <c r="B116" t="str">
        <f t="shared" si="6"/>
        <v>PE11550</v>
      </c>
      <c r="C116" t="s">
        <v>50</v>
      </c>
      <c r="D116" s="1">
        <v>75</v>
      </c>
      <c r="E116" s="1" t="s">
        <v>14</v>
      </c>
      <c r="F116" s="1" t="s">
        <v>14</v>
      </c>
      <c r="G116" s="1" t="s">
        <v>14</v>
      </c>
      <c r="H116" s="1">
        <v>1.95</v>
      </c>
      <c r="I116" s="1" t="s">
        <v>14</v>
      </c>
      <c r="J116" s="1">
        <v>75</v>
      </c>
      <c r="K116" s="1">
        <v>1</v>
      </c>
      <c r="L116" s="1">
        <v>2.65</v>
      </c>
      <c r="M116" s="1">
        <v>600</v>
      </c>
      <c r="N116" s="1">
        <v>11550</v>
      </c>
      <c r="O116" s="1">
        <v>975</v>
      </c>
      <c r="P116" s="1">
        <v>779.05</v>
      </c>
      <c r="Q116" s="1">
        <v>815.95</v>
      </c>
      <c r="R116" s="1">
        <v>225</v>
      </c>
      <c r="S116" s="1" t="s">
        <v>14</v>
      </c>
      <c r="T116" s="1" t="s">
        <v>14</v>
      </c>
      <c r="U116" s="1" t="s">
        <v>14</v>
      </c>
      <c r="V116" s="1" t="s">
        <v>14</v>
      </c>
      <c r="W116" s="1" t="s">
        <v>14</v>
      </c>
      <c r="X116" s="1" t="s">
        <v>14</v>
      </c>
      <c r="Y116" s="1" t="s">
        <v>50</v>
      </c>
    </row>
    <row r="117" spans="1:25" x14ac:dyDescent="0.5">
      <c r="A117" t="str">
        <f t="shared" ref="A117:A143" si="8">"CE"&amp;N117</f>
        <v>CE11600</v>
      </c>
      <c r="B117" t="str">
        <f t="shared" ref="B117:B144" si="9">"PE"&amp;N117</f>
        <v>PE11600</v>
      </c>
      <c r="C117" t="s">
        <v>50</v>
      </c>
      <c r="D117" s="1">
        <v>143550</v>
      </c>
      <c r="E117" s="1">
        <v>-2850</v>
      </c>
      <c r="F117" s="1">
        <v>267</v>
      </c>
      <c r="G117" s="1">
        <v>12.64</v>
      </c>
      <c r="H117" s="1">
        <v>1.1000000000000001</v>
      </c>
      <c r="I117" s="1">
        <v>-0.2</v>
      </c>
      <c r="J117" s="1">
        <v>1575</v>
      </c>
      <c r="K117" s="1">
        <v>1.1000000000000001</v>
      </c>
      <c r="L117" s="1">
        <v>1.2</v>
      </c>
      <c r="M117" s="1">
        <v>975</v>
      </c>
      <c r="N117" s="1">
        <v>11600</v>
      </c>
      <c r="O117" s="1">
        <v>975</v>
      </c>
      <c r="P117" s="1">
        <v>832.15</v>
      </c>
      <c r="Q117" s="1">
        <v>867.1</v>
      </c>
      <c r="R117" s="1">
        <v>225</v>
      </c>
      <c r="S117" s="1">
        <v>74.25</v>
      </c>
      <c r="T117" s="1">
        <v>874.75</v>
      </c>
      <c r="U117" s="1">
        <v>35.54</v>
      </c>
      <c r="V117" s="1">
        <v>5</v>
      </c>
      <c r="W117" s="1">
        <v>-300</v>
      </c>
      <c r="X117" s="1">
        <v>4125</v>
      </c>
      <c r="Y117" s="1" t="s">
        <v>50</v>
      </c>
    </row>
    <row r="118" spans="1:25" x14ac:dyDescent="0.5">
      <c r="A118" t="str">
        <f t="shared" si="8"/>
        <v>CE11650</v>
      </c>
      <c r="B118" t="str">
        <f t="shared" si="9"/>
        <v>PE11650</v>
      </c>
      <c r="C118" t="s">
        <v>50</v>
      </c>
      <c r="D118" s="1">
        <v>2925</v>
      </c>
      <c r="E118" s="1">
        <v>1275</v>
      </c>
      <c r="F118" s="1">
        <v>36</v>
      </c>
      <c r="G118" s="1">
        <v>13.86</v>
      </c>
      <c r="H118" s="1">
        <v>1.5</v>
      </c>
      <c r="I118" s="1">
        <v>-1.45</v>
      </c>
      <c r="J118" s="1">
        <v>525</v>
      </c>
      <c r="K118" s="1">
        <v>0.65</v>
      </c>
      <c r="L118" s="1">
        <v>1.7</v>
      </c>
      <c r="M118" s="1">
        <v>225</v>
      </c>
      <c r="N118" s="1">
        <v>11650</v>
      </c>
      <c r="O118" s="1">
        <v>225</v>
      </c>
      <c r="P118" s="1">
        <v>884.1</v>
      </c>
      <c r="Q118" s="1">
        <v>915.95</v>
      </c>
      <c r="R118" s="1">
        <v>225</v>
      </c>
      <c r="S118" s="1" t="s">
        <v>14</v>
      </c>
      <c r="T118" s="1" t="s">
        <v>14</v>
      </c>
      <c r="U118" s="1" t="s">
        <v>14</v>
      </c>
      <c r="V118" s="1" t="s">
        <v>14</v>
      </c>
      <c r="W118" s="1" t="s">
        <v>14</v>
      </c>
      <c r="X118" s="1" t="s">
        <v>14</v>
      </c>
      <c r="Y118" s="1" t="s">
        <v>50</v>
      </c>
    </row>
    <row r="119" spans="1:25" x14ac:dyDescent="0.5">
      <c r="A119" t="str">
        <f t="shared" si="8"/>
        <v>CE11700</v>
      </c>
      <c r="B119" t="str">
        <f t="shared" si="9"/>
        <v>PE11700</v>
      </c>
      <c r="C119" t="s">
        <v>50</v>
      </c>
      <c r="D119" s="1">
        <v>34875</v>
      </c>
      <c r="E119" s="1">
        <v>-1500</v>
      </c>
      <c r="F119" s="1">
        <v>54</v>
      </c>
      <c r="G119" s="1">
        <v>13.37</v>
      </c>
      <c r="H119" s="1">
        <v>0.75</v>
      </c>
      <c r="I119" s="1">
        <v>-0.35</v>
      </c>
      <c r="J119" s="1">
        <v>750</v>
      </c>
      <c r="K119" s="1">
        <v>0.75</v>
      </c>
      <c r="L119" s="1">
        <v>0.85</v>
      </c>
      <c r="M119" s="1">
        <v>225</v>
      </c>
      <c r="N119" s="1">
        <v>11700</v>
      </c>
      <c r="O119" s="1">
        <v>975</v>
      </c>
      <c r="P119" s="1">
        <v>930</v>
      </c>
      <c r="Q119" s="1">
        <v>965.2</v>
      </c>
      <c r="R119" s="1">
        <v>225</v>
      </c>
      <c r="S119" s="1">
        <v>-138.55000000000001</v>
      </c>
      <c r="T119" s="1">
        <v>976.9</v>
      </c>
      <c r="U119" s="1">
        <v>38.46</v>
      </c>
      <c r="V119" s="1">
        <v>1</v>
      </c>
      <c r="W119" s="1" t="s">
        <v>14</v>
      </c>
      <c r="X119" s="1">
        <v>975</v>
      </c>
      <c r="Y119" s="1" t="s">
        <v>50</v>
      </c>
    </row>
    <row r="120" spans="1:25" x14ac:dyDescent="0.5">
      <c r="A120" t="str">
        <f t="shared" si="8"/>
        <v>CE11750</v>
      </c>
      <c r="B120" t="str">
        <f t="shared" si="9"/>
        <v>PE11750</v>
      </c>
      <c r="C120" t="s">
        <v>50</v>
      </c>
      <c r="D120" s="1">
        <v>6300</v>
      </c>
      <c r="E120" s="1" t="s">
        <v>14</v>
      </c>
      <c r="F120" s="1">
        <v>1</v>
      </c>
      <c r="G120" s="1">
        <v>14.82</v>
      </c>
      <c r="H120" s="1">
        <v>1.2</v>
      </c>
      <c r="I120" s="1">
        <v>-0.15</v>
      </c>
      <c r="J120" s="1">
        <v>6000</v>
      </c>
      <c r="K120" s="1">
        <v>0.2</v>
      </c>
      <c r="L120" s="1">
        <v>1.2</v>
      </c>
      <c r="M120" s="1">
        <v>300</v>
      </c>
      <c r="N120" s="1">
        <v>11750</v>
      </c>
      <c r="O120" s="1">
        <v>975</v>
      </c>
      <c r="P120" s="1">
        <v>977.05</v>
      </c>
      <c r="Q120" s="1">
        <v>1019.95</v>
      </c>
      <c r="R120" s="1">
        <v>225</v>
      </c>
      <c r="S120" s="1" t="s">
        <v>14</v>
      </c>
      <c r="T120" s="1" t="s">
        <v>14</v>
      </c>
      <c r="U120" s="1" t="s">
        <v>14</v>
      </c>
      <c r="V120" s="1" t="s">
        <v>14</v>
      </c>
      <c r="W120" s="1" t="s">
        <v>14</v>
      </c>
      <c r="X120" s="1" t="s">
        <v>14</v>
      </c>
      <c r="Y120" s="1" t="s">
        <v>50</v>
      </c>
    </row>
    <row r="121" spans="1:25" x14ac:dyDescent="0.5">
      <c r="A121" t="str">
        <f t="shared" si="8"/>
        <v>CE11800</v>
      </c>
      <c r="B121" t="str">
        <f t="shared" si="9"/>
        <v>PE11800</v>
      </c>
      <c r="C121" t="s">
        <v>50</v>
      </c>
      <c r="D121" s="1">
        <v>14775</v>
      </c>
      <c r="E121" s="1">
        <v>300</v>
      </c>
      <c r="F121" s="1">
        <v>65</v>
      </c>
      <c r="G121" s="1">
        <v>14.76</v>
      </c>
      <c r="H121" s="1">
        <v>0.8</v>
      </c>
      <c r="I121" s="1">
        <v>-0.1</v>
      </c>
      <c r="J121" s="1">
        <v>75</v>
      </c>
      <c r="K121" s="1">
        <v>0.7</v>
      </c>
      <c r="L121" s="1">
        <v>0.85</v>
      </c>
      <c r="M121" s="1">
        <v>600</v>
      </c>
      <c r="N121" s="1">
        <v>11800</v>
      </c>
      <c r="O121" s="1">
        <v>975</v>
      </c>
      <c r="P121" s="1">
        <v>1029.9000000000001</v>
      </c>
      <c r="Q121" s="1">
        <v>1068.8499999999999</v>
      </c>
      <c r="R121" s="1">
        <v>225</v>
      </c>
      <c r="S121" s="1">
        <v>43.25</v>
      </c>
      <c r="T121" s="1">
        <v>1064.05</v>
      </c>
      <c r="U121" s="1">
        <v>39.15</v>
      </c>
      <c r="V121" s="1">
        <v>2</v>
      </c>
      <c r="W121" s="1" t="s">
        <v>14</v>
      </c>
      <c r="X121" s="1">
        <v>2025</v>
      </c>
      <c r="Y121" s="1" t="s">
        <v>50</v>
      </c>
    </row>
    <row r="122" spans="1:25" x14ac:dyDescent="0.5">
      <c r="A122" t="str">
        <f t="shared" si="8"/>
        <v>CE11850</v>
      </c>
      <c r="B122" t="str">
        <f t="shared" si="9"/>
        <v>PE11850</v>
      </c>
      <c r="C122" t="s">
        <v>50</v>
      </c>
      <c r="D122" s="1" t="s">
        <v>14</v>
      </c>
      <c r="E122" s="1" t="s">
        <v>14</v>
      </c>
      <c r="F122" s="1" t="s">
        <v>14</v>
      </c>
      <c r="G122" s="1" t="s">
        <v>14</v>
      </c>
      <c r="H122" s="1" t="s">
        <v>14</v>
      </c>
      <c r="I122" s="1" t="s">
        <v>14</v>
      </c>
      <c r="J122" s="1">
        <v>6000</v>
      </c>
      <c r="K122" s="1">
        <v>0.2</v>
      </c>
      <c r="L122" s="1">
        <v>1.9</v>
      </c>
      <c r="M122" s="1">
        <v>3000</v>
      </c>
      <c r="N122" s="1">
        <v>11850</v>
      </c>
      <c r="O122" s="1">
        <v>975</v>
      </c>
      <c r="P122" s="1">
        <v>1077.05</v>
      </c>
      <c r="Q122" s="1">
        <v>1119.95</v>
      </c>
      <c r="R122" s="1">
        <v>225</v>
      </c>
      <c r="S122" s="1" t="s">
        <v>14</v>
      </c>
      <c r="T122" s="1" t="s">
        <v>14</v>
      </c>
      <c r="U122" s="1" t="s">
        <v>14</v>
      </c>
      <c r="V122" s="1" t="s">
        <v>14</v>
      </c>
      <c r="W122" s="1" t="s">
        <v>14</v>
      </c>
      <c r="X122" s="1" t="s">
        <v>14</v>
      </c>
      <c r="Y122" s="1" t="s">
        <v>50</v>
      </c>
    </row>
    <row r="123" spans="1:25" x14ac:dyDescent="0.5">
      <c r="A123" t="str">
        <f t="shared" si="8"/>
        <v>CE11900</v>
      </c>
      <c r="B123" t="str">
        <f t="shared" si="9"/>
        <v>PE11900</v>
      </c>
      <c r="C123" t="s">
        <v>50</v>
      </c>
      <c r="D123" s="1">
        <v>20550</v>
      </c>
      <c r="E123" s="1">
        <v>1350</v>
      </c>
      <c r="F123" s="1">
        <v>141</v>
      </c>
      <c r="G123" s="1">
        <v>15.38</v>
      </c>
      <c r="H123" s="1">
        <v>0.55000000000000004</v>
      </c>
      <c r="I123" s="1">
        <v>-0.25</v>
      </c>
      <c r="J123" s="1">
        <v>4200</v>
      </c>
      <c r="K123" s="1">
        <v>0.55000000000000004</v>
      </c>
      <c r="L123" s="1">
        <v>0.65</v>
      </c>
      <c r="M123" s="1">
        <v>300</v>
      </c>
      <c r="N123" s="1">
        <v>11900</v>
      </c>
      <c r="O123" s="1">
        <v>975</v>
      </c>
      <c r="P123" s="1">
        <v>1127.6500000000001</v>
      </c>
      <c r="Q123" s="1">
        <v>1168.6500000000001</v>
      </c>
      <c r="R123" s="1">
        <v>225</v>
      </c>
      <c r="S123" s="1">
        <v>-125.65</v>
      </c>
      <c r="T123" s="1">
        <v>1176.45</v>
      </c>
      <c r="U123" s="1">
        <v>43.44</v>
      </c>
      <c r="V123" s="1">
        <v>5</v>
      </c>
      <c r="W123" s="1" t="s">
        <v>14</v>
      </c>
      <c r="X123" s="1">
        <v>975</v>
      </c>
      <c r="Y123" s="1" t="s">
        <v>50</v>
      </c>
    </row>
    <row r="124" spans="1:25" x14ac:dyDescent="0.5">
      <c r="A124" t="str">
        <f t="shared" si="8"/>
        <v>CE11950</v>
      </c>
      <c r="B124" t="str">
        <f t="shared" si="9"/>
        <v>PE11950</v>
      </c>
      <c r="C124" t="s">
        <v>50</v>
      </c>
      <c r="D124" s="1">
        <v>1200</v>
      </c>
      <c r="E124" s="1">
        <v>975</v>
      </c>
      <c r="F124" s="1">
        <v>26</v>
      </c>
      <c r="G124" s="1">
        <v>16.88</v>
      </c>
      <c r="H124" s="1">
        <v>0.9</v>
      </c>
      <c r="I124" s="1">
        <v>0.75</v>
      </c>
      <c r="J124" s="1">
        <v>2325</v>
      </c>
      <c r="K124" s="1">
        <v>0.3</v>
      </c>
      <c r="L124" s="1">
        <v>0.9</v>
      </c>
      <c r="M124" s="1">
        <v>675</v>
      </c>
      <c r="N124" s="1">
        <v>11950</v>
      </c>
      <c r="O124" s="1">
        <v>975</v>
      </c>
      <c r="P124" s="1">
        <v>1175.05</v>
      </c>
      <c r="Q124" s="1">
        <v>1214.95</v>
      </c>
      <c r="R124" s="1">
        <v>225</v>
      </c>
      <c r="S124" s="1" t="s">
        <v>14</v>
      </c>
      <c r="T124" s="1" t="s">
        <v>14</v>
      </c>
      <c r="U124" s="1" t="s">
        <v>14</v>
      </c>
      <c r="V124" s="1" t="s">
        <v>14</v>
      </c>
      <c r="W124" s="1" t="s">
        <v>14</v>
      </c>
      <c r="X124" s="1" t="s">
        <v>14</v>
      </c>
      <c r="Y124" s="1" t="s">
        <v>50</v>
      </c>
    </row>
    <row r="125" spans="1:25" x14ac:dyDescent="0.5">
      <c r="A125" t="str">
        <f t="shared" si="8"/>
        <v>CE12000</v>
      </c>
      <c r="B125" t="str">
        <f t="shared" si="9"/>
        <v>PE12000</v>
      </c>
      <c r="C125" t="s">
        <v>50</v>
      </c>
      <c r="D125" s="1">
        <v>662700</v>
      </c>
      <c r="E125" s="1">
        <v>-41850</v>
      </c>
      <c r="F125" s="1">
        <v>1984</v>
      </c>
      <c r="G125" s="1">
        <v>17.02</v>
      </c>
      <c r="H125" s="1">
        <v>0.7</v>
      </c>
      <c r="I125" s="1">
        <v>-0.05</v>
      </c>
      <c r="J125" s="1">
        <v>69600</v>
      </c>
      <c r="K125" s="1">
        <v>0.7</v>
      </c>
      <c r="L125" s="1">
        <v>0.75</v>
      </c>
      <c r="M125" s="1">
        <v>675</v>
      </c>
      <c r="N125" s="1">
        <v>12000</v>
      </c>
      <c r="O125" s="1">
        <v>150</v>
      </c>
      <c r="P125" s="1">
        <v>1246.3499999999999</v>
      </c>
      <c r="Q125" s="1">
        <v>1255</v>
      </c>
      <c r="R125" s="1">
        <v>150</v>
      </c>
      <c r="S125" s="1">
        <v>22.6</v>
      </c>
      <c r="T125" s="1">
        <v>1249</v>
      </c>
      <c r="U125" s="1">
        <v>41.57</v>
      </c>
      <c r="V125" s="1">
        <v>552</v>
      </c>
      <c r="W125" s="1">
        <v>-5850</v>
      </c>
      <c r="X125" s="1">
        <v>1070475</v>
      </c>
      <c r="Y125" s="1" t="s">
        <v>50</v>
      </c>
    </row>
    <row r="126" spans="1:25" x14ac:dyDescent="0.5">
      <c r="A126" t="str">
        <f t="shared" si="8"/>
        <v>CE12050</v>
      </c>
      <c r="B126" t="str">
        <f t="shared" si="9"/>
        <v>PE12050</v>
      </c>
      <c r="C126" t="s">
        <v>50</v>
      </c>
      <c r="D126" s="1" t="s">
        <v>14</v>
      </c>
      <c r="E126" s="1" t="s">
        <v>14</v>
      </c>
      <c r="F126" s="1" t="s">
        <v>14</v>
      </c>
      <c r="G126" s="1" t="s">
        <v>14</v>
      </c>
      <c r="H126" s="1" t="s">
        <v>14</v>
      </c>
      <c r="I126" s="1" t="s">
        <v>14</v>
      </c>
      <c r="J126" s="1">
        <v>3000</v>
      </c>
      <c r="K126" s="1">
        <v>0.05</v>
      </c>
      <c r="L126" s="1">
        <v>3</v>
      </c>
      <c r="M126" s="1">
        <v>6000</v>
      </c>
      <c r="N126" s="1">
        <v>12050</v>
      </c>
      <c r="O126" s="1">
        <v>225</v>
      </c>
      <c r="P126" s="1">
        <v>1277.0999999999999</v>
      </c>
      <c r="Q126" s="1">
        <v>1319.95</v>
      </c>
      <c r="R126" s="1">
        <v>225</v>
      </c>
      <c r="S126" s="1" t="s">
        <v>14</v>
      </c>
      <c r="T126" s="1" t="s">
        <v>14</v>
      </c>
      <c r="U126" s="1" t="s">
        <v>14</v>
      </c>
      <c r="V126" s="1" t="s">
        <v>14</v>
      </c>
      <c r="W126" s="1" t="s">
        <v>14</v>
      </c>
      <c r="X126" s="1" t="s">
        <v>14</v>
      </c>
      <c r="Y126" s="1" t="s">
        <v>50</v>
      </c>
    </row>
    <row r="127" spans="1:25" x14ac:dyDescent="0.5">
      <c r="A127" t="str">
        <f t="shared" si="8"/>
        <v>CE12100</v>
      </c>
      <c r="B127" t="str">
        <f t="shared" si="9"/>
        <v>PE12100</v>
      </c>
      <c r="C127" t="s">
        <v>50</v>
      </c>
      <c r="D127" s="1">
        <v>11625</v>
      </c>
      <c r="E127" s="1">
        <v>-75</v>
      </c>
      <c r="F127" s="1">
        <v>3</v>
      </c>
      <c r="G127" s="1">
        <v>18.739999999999998</v>
      </c>
      <c r="H127" s="1">
        <v>0.9</v>
      </c>
      <c r="I127" s="1" t="s">
        <v>14</v>
      </c>
      <c r="J127" s="1">
        <v>300</v>
      </c>
      <c r="K127" s="1">
        <v>0.4</v>
      </c>
      <c r="L127" s="1">
        <v>0.85</v>
      </c>
      <c r="M127" s="1">
        <v>150</v>
      </c>
      <c r="N127" s="1">
        <v>12100</v>
      </c>
      <c r="O127" s="1">
        <v>75</v>
      </c>
      <c r="P127" s="1">
        <v>1340</v>
      </c>
      <c r="Q127" s="1">
        <v>1354.45</v>
      </c>
      <c r="R127" s="1">
        <v>75</v>
      </c>
      <c r="S127" s="1">
        <v>94.6</v>
      </c>
      <c r="T127" s="1">
        <v>1376.6</v>
      </c>
      <c r="U127" s="1">
        <v>48.27</v>
      </c>
      <c r="V127" s="1">
        <v>1</v>
      </c>
      <c r="W127" s="1">
        <v>-75</v>
      </c>
      <c r="X127" s="1">
        <v>2475</v>
      </c>
      <c r="Y127" s="1" t="s">
        <v>50</v>
      </c>
    </row>
    <row r="128" spans="1:25" x14ac:dyDescent="0.5">
      <c r="A128" t="str">
        <f t="shared" si="8"/>
        <v>CE12150</v>
      </c>
      <c r="B128" t="str">
        <f t="shared" si="9"/>
        <v>PE12150</v>
      </c>
      <c r="C128" t="s">
        <v>50</v>
      </c>
      <c r="D128" s="1" t="s">
        <v>14</v>
      </c>
      <c r="E128" s="1" t="s">
        <v>14</v>
      </c>
      <c r="F128" s="1" t="s">
        <v>14</v>
      </c>
      <c r="G128" s="1" t="s">
        <v>14</v>
      </c>
      <c r="H128" s="1" t="s">
        <v>14</v>
      </c>
      <c r="I128" s="1" t="s">
        <v>14</v>
      </c>
      <c r="J128" s="1">
        <v>3000</v>
      </c>
      <c r="K128" s="1">
        <v>0.05</v>
      </c>
      <c r="L128" s="1">
        <v>3</v>
      </c>
      <c r="M128" s="1">
        <v>6000</v>
      </c>
      <c r="N128" s="1">
        <v>12150</v>
      </c>
      <c r="O128" s="1">
        <v>225</v>
      </c>
      <c r="P128" s="1">
        <v>1373.05</v>
      </c>
      <c r="Q128" s="1">
        <v>1415.95</v>
      </c>
      <c r="R128" s="1">
        <v>225</v>
      </c>
      <c r="S128" s="1" t="s">
        <v>14</v>
      </c>
      <c r="T128" s="1" t="s">
        <v>14</v>
      </c>
      <c r="U128" s="1" t="s">
        <v>14</v>
      </c>
      <c r="V128" s="1" t="s">
        <v>14</v>
      </c>
      <c r="W128" s="1" t="s">
        <v>14</v>
      </c>
      <c r="X128" s="1" t="s">
        <v>14</v>
      </c>
      <c r="Y128" s="1" t="s">
        <v>50</v>
      </c>
    </row>
    <row r="129" spans="1:25" x14ac:dyDescent="0.5">
      <c r="A129" t="str">
        <f t="shared" si="8"/>
        <v>CE12200</v>
      </c>
      <c r="B129" t="str">
        <f t="shared" si="9"/>
        <v>PE12200</v>
      </c>
      <c r="C129" t="s">
        <v>50</v>
      </c>
      <c r="D129" s="1">
        <v>12975</v>
      </c>
      <c r="E129" s="1">
        <v>75</v>
      </c>
      <c r="F129" s="1">
        <v>3</v>
      </c>
      <c r="G129" s="1">
        <v>19.43</v>
      </c>
      <c r="H129" s="1">
        <v>0.7</v>
      </c>
      <c r="I129" s="1">
        <v>0.1</v>
      </c>
      <c r="J129" s="1">
        <v>300</v>
      </c>
      <c r="K129" s="1">
        <v>0.3</v>
      </c>
      <c r="L129" s="1">
        <v>0.7</v>
      </c>
      <c r="M129" s="1">
        <v>300</v>
      </c>
      <c r="N129" s="1">
        <v>12200</v>
      </c>
      <c r="O129" s="1">
        <v>150</v>
      </c>
      <c r="P129" s="1">
        <v>1442.35</v>
      </c>
      <c r="Q129" s="1">
        <v>1453.4</v>
      </c>
      <c r="R129" s="1">
        <v>150</v>
      </c>
      <c r="S129" s="1">
        <v>65.349999999999994</v>
      </c>
      <c r="T129" s="1">
        <v>1484.25</v>
      </c>
      <c r="U129" s="1">
        <v>51.78</v>
      </c>
      <c r="V129" s="1">
        <v>1</v>
      </c>
      <c r="W129" s="1">
        <v>75</v>
      </c>
      <c r="X129" s="1">
        <v>17100</v>
      </c>
      <c r="Y129" s="1" t="s">
        <v>50</v>
      </c>
    </row>
    <row r="130" spans="1:25" x14ac:dyDescent="0.5">
      <c r="A130" t="str">
        <f t="shared" si="8"/>
        <v>CE12250</v>
      </c>
      <c r="B130" t="str">
        <f t="shared" si="9"/>
        <v>PE12250</v>
      </c>
      <c r="C130" t="s">
        <v>50</v>
      </c>
      <c r="D130" s="1" t="s">
        <v>14</v>
      </c>
      <c r="E130" s="1" t="s">
        <v>14</v>
      </c>
      <c r="F130" s="1" t="s">
        <v>14</v>
      </c>
      <c r="G130" s="1" t="s">
        <v>14</v>
      </c>
      <c r="H130" s="1" t="s">
        <v>14</v>
      </c>
      <c r="I130" s="1" t="s">
        <v>14</v>
      </c>
      <c r="J130" s="1">
        <v>3000</v>
      </c>
      <c r="K130" s="1">
        <v>0.05</v>
      </c>
      <c r="L130" s="1">
        <v>3</v>
      </c>
      <c r="M130" s="1">
        <v>6000</v>
      </c>
      <c r="N130" s="1">
        <v>12250</v>
      </c>
      <c r="O130" s="1">
        <v>225</v>
      </c>
      <c r="P130" s="1">
        <v>1473.05</v>
      </c>
      <c r="Q130" s="1">
        <v>1517.95</v>
      </c>
      <c r="R130" s="1">
        <v>225</v>
      </c>
      <c r="S130" s="1" t="s">
        <v>14</v>
      </c>
      <c r="T130" s="1" t="s">
        <v>14</v>
      </c>
      <c r="U130" s="1" t="s">
        <v>14</v>
      </c>
      <c r="V130" s="1" t="s">
        <v>14</v>
      </c>
      <c r="W130" s="1" t="s">
        <v>14</v>
      </c>
      <c r="X130" s="1" t="s">
        <v>14</v>
      </c>
      <c r="Y130" s="1" t="s">
        <v>50</v>
      </c>
    </row>
    <row r="131" spans="1:25" x14ac:dyDescent="0.5">
      <c r="A131" t="str">
        <f t="shared" si="8"/>
        <v>CE12300</v>
      </c>
      <c r="B131" t="str">
        <f t="shared" si="9"/>
        <v>PE12300</v>
      </c>
      <c r="C131" t="s">
        <v>50</v>
      </c>
      <c r="D131" s="1">
        <v>7575</v>
      </c>
      <c r="E131" s="1" t="s">
        <v>14</v>
      </c>
      <c r="F131" s="1" t="s">
        <v>14</v>
      </c>
      <c r="G131" s="1" t="s">
        <v>14</v>
      </c>
      <c r="H131" s="1">
        <v>0.25</v>
      </c>
      <c r="I131" s="1" t="s">
        <v>14</v>
      </c>
      <c r="J131" s="1">
        <v>3000</v>
      </c>
      <c r="K131" s="1">
        <v>0.1</v>
      </c>
      <c r="L131" s="1">
        <v>0.8</v>
      </c>
      <c r="M131" s="1">
        <v>75</v>
      </c>
      <c r="N131" s="1">
        <v>12300</v>
      </c>
      <c r="O131" s="1">
        <v>375</v>
      </c>
      <c r="P131" s="1">
        <v>1524.05</v>
      </c>
      <c r="Q131" s="1">
        <v>1570.9</v>
      </c>
      <c r="R131" s="1">
        <v>225</v>
      </c>
      <c r="S131" s="1" t="s">
        <v>14</v>
      </c>
      <c r="T131" s="1">
        <v>1650</v>
      </c>
      <c r="U131" s="1" t="s">
        <v>14</v>
      </c>
      <c r="V131" s="1" t="s">
        <v>14</v>
      </c>
      <c r="W131" s="1" t="s">
        <v>14</v>
      </c>
      <c r="X131" s="1">
        <v>7575</v>
      </c>
      <c r="Y131" s="1" t="s">
        <v>50</v>
      </c>
    </row>
    <row r="132" spans="1:25" x14ac:dyDescent="0.5">
      <c r="A132" t="str">
        <f t="shared" si="8"/>
        <v>CE12400</v>
      </c>
      <c r="B132" t="str">
        <f t="shared" si="9"/>
        <v>PE12400</v>
      </c>
      <c r="C132" t="s">
        <v>50</v>
      </c>
      <c r="D132" s="1" t="s">
        <v>14</v>
      </c>
      <c r="E132" s="1" t="s">
        <v>14</v>
      </c>
      <c r="F132" s="1" t="s">
        <v>14</v>
      </c>
      <c r="G132" s="1" t="s">
        <v>14</v>
      </c>
      <c r="H132" s="1" t="s">
        <v>14</v>
      </c>
      <c r="I132" s="1" t="s">
        <v>14</v>
      </c>
      <c r="J132" s="1">
        <v>3000</v>
      </c>
      <c r="K132" s="1">
        <v>0.1</v>
      </c>
      <c r="L132" s="1">
        <v>0.95</v>
      </c>
      <c r="M132" s="1">
        <v>7500</v>
      </c>
      <c r="N132" s="1">
        <v>12400</v>
      </c>
      <c r="O132" s="1">
        <v>2850</v>
      </c>
      <c r="P132" s="1">
        <v>1623</v>
      </c>
      <c r="Q132" s="1">
        <v>1673</v>
      </c>
      <c r="R132" s="1">
        <v>2850</v>
      </c>
      <c r="S132" s="1" t="s">
        <v>14</v>
      </c>
      <c r="T132" s="1">
        <v>1652</v>
      </c>
      <c r="U132" s="1" t="s">
        <v>14</v>
      </c>
      <c r="V132" s="1" t="s">
        <v>14</v>
      </c>
      <c r="W132" s="1" t="s">
        <v>14</v>
      </c>
      <c r="X132" s="1">
        <v>75</v>
      </c>
      <c r="Y132" s="1" t="s">
        <v>50</v>
      </c>
    </row>
    <row r="133" spans="1:25" x14ac:dyDescent="0.5">
      <c r="A133" t="str">
        <f t="shared" si="8"/>
        <v>CE12500</v>
      </c>
      <c r="B133" t="str">
        <f t="shared" si="9"/>
        <v>PE12500</v>
      </c>
      <c r="C133" t="s">
        <v>50</v>
      </c>
      <c r="D133" s="1">
        <v>155925</v>
      </c>
      <c r="E133" s="1">
        <v>975</v>
      </c>
      <c r="F133" s="1">
        <v>225</v>
      </c>
      <c r="G133" s="1">
        <v>22.55</v>
      </c>
      <c r="H133" s="1">
        <v>0.6</v>
      </c>
      <c r="I133" s="1">
        <v>-0.05</v>
      </c>
      <c r="J133" s="1">
        <v>450</v>
      </c>
      <c r="K133" s="1">
        <v>0.6</v>
      </c>
      <c r="L133" s="1">
        <v>0.65</v>
      </c>
      <c r="M133" s="1">
        <v>1200</v>
      </c>
      <c r="N133" s="1">
        <v>12500</v>
      </c>
      <c r="O133" s="1">
        <v>225</v>
      </c>
      <c r="P133" s="1">
        <v>1745.6</v>
      </c>
      <c r="Q133" s="1">
        <v>1750</v>
      </c>
      <c r="R133" s="1">
        <v>75</v>
      </c>
      <c r="S133" s="1">
        <v>28.55</v>
      </c>
      <c r="T133" s="1">
        <v>1749.55</v>
      </c>
      <c r="U133" s="1">
        <v>52.63</v>
      </c>
      <c r="V133" s="1">
        <v>110</v>
      </c>
      <c r="W133" s="1">
        <v>-1350</v>
      </c>
      <c r="X133" s="1">
        <v>149325</v>
      </c>
      <c r="Y133" s="1" t="s">
        <v>50</v>
      </c>
    </row>
    <row r="134" spans="1:25" x14ac:dyDescent="0.5">
      <c r="A134" t="str">
        <f t="shared" si="8"/>
        <v>CE12600</v>
      </c>
      <c r="B134" t="str">
        <f t="shared" si="9"/>
        <v>PE12600</v>
      </c>
      <c r="C134" t="s">
        <v>50</v>
      </c>
      <c r="D134" s="1">
        <v>1500</v>
      </c>
      <c r="E134" s="1" t="s">
        <v>14</v>
      </c>
      <c r="F134" s="1" t="s">
        <v>14</v>
      </c>
      <c r="G134" s="1" t="s">
        <v>14</v>
      </c>
      <c r="H134" s="1">
        <v>0.2</v>
      </c>
      <c r="I134" s="1" t="s">
        <v>14</v>
      </c>
      <c r="J134" s="1">
        <v>3000</v>
      </c>
      <c r="K134" s="1">
        <v>0.15</v>
      </c>
      <c r="L134" s="1">
        <v>0.75</v>
      </c>
      <c r="M134" s="1">
        <v>1275</v>
      </c>
      <c r="N134" s="1">
        <v>12600</v>
      </c>
      <c r="O134" s="1">
        <v>225</v>
      </c>
      <c r="P134" s="1">
        <v>1821.15</v>
      </c>
      <c r="Q134" s="1">
        <v>1867.95</v>
      </c>
      <c r="R134" s="1">
        <v>225</v>
      </c>
      <c r="S134" s="1" t="s">
        <v>14</v>
      </c>
      <c r="T134" s="1" t="s">
        <v>14</v>
      </c>
      <c r="U134" s="1" t="s">
        <v>14</v>
      </c>
      <c r="V134" s="1" t="s">
        <v>14</v>
      </c>
      <c r="W134" s="1" t="s">
        <v>14</v>
      </c>
      <c r="X134" s="1" t="s">
        <v>14</v>
      </c>
      <c r="Y134" s="1" t="s">
        <v>50</v>
      </c>
    </row>
    <row r="135" spans="1:25" x14ac:dyDescent="0.5">
      <c r="A135" t="str">
        <f t="shared" si="8"/>
        <v>CE12700</v>
      </c>
      <c r="B135" t="str">
        <f t="shared" si="9"/>
        <v>PE12700</v>
      </c>
      <c r="C135" t="s">
        <v>50</v>
      </c>
      <c r="D135" s="1">
        <v>150</v>
      </c>
      <c r="E135" s="1" t="s">
        <v>14</v>
      </c>
      <c r="F135" s="1" t="s">
        <v>14</v>
      </c>
      <c r="G135" s="1" t="s">
        <v>14</v>
      </c>
      <c r="H135" s="1">
        <v>0.9</v>
      </c>
      <c r="I135" s="1" t="s">
        <v>14</v>
      </c>
      <c r="J135" s="1">
        <v>3000</v>
      </c>
      <c r="K135" s="1">
        <v>0.1</v>
      </c>
      <c r="L135" s="1">
        <v>0.9</v>
      </c>
      <c r="M135" s="1">
        <v>1050</v>
      </c>
      <c r="N135" s="1">
        <v>12700</v>
      </c>
      <c r="O135" s="1">
        <v>225</v>
      </c>
      <c r="P135" s="1">
        <v>1923.65</v>
      </c>
      <c r="Q135" s="1">
        <v>1967.95</v>
      </c>
      <c r="R135" s="1">
        <v>225</v>
      </c>
      <c r="S135" s="1" t="s">
        <v>14</v>
      </c>
      <c r="T135" s="1" t="s">
        <v>14</v>
      </c>
      <c r="U135" s="1" t="s">
        <v>14</v>
      </c>
      <c r="V135" s="1" t="s">
        <v>14</v>
      </c>
      <c r="W135" s="1" t="s">
        <v>14</v>
      </c>
      <c r="X135" s="1" t="s">
        <v>14</v>
      </c>
      <c r="Y135" s="1" t="s">
        <v>50</v>
      </c>
    </row>
    <row r="136" spans="1:25" x14ac:dyDescent="0.5">
      <c r="A136" t="str">
        <f t="shared" si="8"/>
        <v>CE12800</v>
      </c>
      <c r="B136" t="str">
        <f t="shared" si="9"/>
        <v>PE12800</v>
      </c>
      <c r="C136" t="s">
        <v>50</v>
      </c>
      <c r="D136" s="1" t="s">
        <v>14</v>
      </c>
      <c r="E136" s="1" t="s">
        <v>14</v>
      </c>
      <c r="F136" s="1" t="s">
        <v>14</v>
      </c>
      <c r="G136" s="1" t="s">
        <v>14</v>
      </c>
      <c r="H136" s="1" t="s">
        <v>14</v>
      </c>
      <c r="I136" s="1" t="s">
        <v>14</v>
      </c>
      <c r="J136" s="1">
        <v>3000</v>
      </c>
      <c r="K136" s="1">
        <v>0.1</v>
      </c>
      <c r="L136" s="1">
        <v>0.85</v>
      </c>
      <c r="M136" s="1">
        <v>1050</v>
      </c>
      <c r="N136" s="1">
        <v>12800</v>
      </c>
      <c r="O136" s="1">
        <v>225</v>
      </c>
      <c r="P136" s="1">
        <v>2021.2</v>
      </c>
      <c r="Q136" s="1">
        <v>2067.9499999999998</v>
      </c>
      <c r="R136" s="1">
        <v>225</v>
      </c>
      <c r="S136" s="1" t="s">
        <v>14</v>
      </c>
      <c r="T136" s="1" t="s">
        <v>14</v>
      </c>
      <c r="U136" s="1" t="s">
        <v>14</v>
      </c>
      <c r="V136" s="1" t="s">
        <v>14</v>
      </c>
      <c r="W136" s="1" t="s">
        <v>14</v>
      </c>
      <c r="X136" s="1" t="s">
        <v>14</v>
      </c>
      <c r="Y136" s="1" t="s">
        <v>50</v>
      </c>
    </row>
    <row r="137" spans="1:25" x14ac:dyDescent="0.5">
      <c r="A137" t="str">
        <f t="shared" si="8"/>
        <v>CE12900</v>
      </c>
      <c r="B137" t="str">
        <f t="shared" si="9"/>
        <v>PE12900</v>
      </c>
      <c r="C137" t="s">
        <v>50</v>
      </c>
      <c r="D137" s="1">
        <v>2475</v>
      </c>
      <c r="E137" s="1" t="s">
        <v>14</v>
      </c>
      <c r="F137" s="1">
        <v>36</v>
      </c>
      <c r="G137" s="1">
        <v>23.08</v>
      </c>
      <c r="H137" s="1">
        <v>0.1</v>
      </c>
      <c r="I137" s="1">
        <v>-0.65</v>
      </c>
      <c r="J137" s="1">
        <v>3300</v>
      </c>
      <c r="K137" s="1">
        <v>0.1</v>
      </c>
      <c r="L137" s="1">
        <v>0.8</v>
      </c>
      <c r="M137" s="1">
        <v>1050</v>
      </c>
      <c r="N137" s="1">
        <v>12900</v>
      </c>
      <c r="O137" s="1">
        <v>300</v>
      </c>
      <c r="P137" s="1">
        <v>2121.5</v>
      </c>
      <c r="Q137" s="1">
        <v>2162.9499999999998</v>
      </c>
      <c r="R137" s="1">
        <v>225</v>
      </c>
      <c r="S137" s="1" t="s">
        <v>14</v>
      </c>
      <c r="T137" s="1">
        <v>2133</v>
      </c>
      <c r="U137" s="1" t="s">
        <v>14</v>
      </c>
      <c r="V137" s="1" t="s">
        <v>14</v>
      </c>
      <c r="W137" s="1" t="s">
        <v>14</v>
      </c>
      <c r="X137" s="1">
        <v>750</v>
      </c>
      <c r="Y137" s="1" t="s">
        <v>50</v>
      </c>
    </row>
    <row r="138" spans="1:25" x14ac:dyDescent="0.5">
      <c r="A138" t="str">
        <f t="shared" si="8"/>
        <v>CE13000</v>
      </c>
      <c r="B138" t="str">
        <f t="shared" si="9"/>
        <v>PE13000</v>
      </c>
      <c r="C138" t="s">
        <v>50</v>
      </c>
      <c r="D138" s="1">
        <v>62100</v>
      </c>
      <c r="E138" s="1">
        <v>-375</v>
      </c>
      <c r="F138" s="1">
        <v>17</v>
      </c>
      <c r="G138" s="1">
        <v>28.4</v>
      </c>
      <c r="H138" s="1">
        <v>0.7</v>
      </c>
      <c r="I138" s="1">
        <v>0.25</v>
      </c>
      <c r="J138" s="1">
        <v>150</v>
      </c>
      <c r="K138" s="1">
        <v>0.4</v>
      </c>
      <c r="L138" s="1">
        <v>0.65</v>
      </c>
      <c r="M138" s="1">
        <v>75</v>
      </c>
      <c r="N138" s="1">
        <v>13000</v>
      </c>
      <c r="O138" s="1">
        <v>450</v>
      </c>
      <c r="P138" s="1">
        <v>2240.6</v>
      </c>
      <c r="Q138" s="1">
        <v>2250.5500000000002</v>
      </c>
      <c r="R138" s="1">
        <v>150</v>
      </c>
      <c r="S138" s="1">
        <v>26.95</v>
      </c>
      <c r="T138" s="1">
        <v>2248.75</v>
      </c>
      <c r="U138" s="1">
        <v>62.57</v>
      </c>
      <c r="V138" s="1">
        <v>59</v>
      </c>
      <c r="W138" s="1">
        <v>1200</v>
      </c>
      <c r="X138" s="1">
        <v>162750</v>
      </c>
      <c r="Y138" s="1" t="s">
        <v>50</v>
      </c>
    </row>
    <row r="139" spans="1:25" x14ac:dyDescent="0.5">
      <c r="A139" t="str">
        <f t="shared" si="8"/>
        <v>CE13100</v>
      </c>
      <c r="B139" t="str">
        <f t="shared" si="9"/>
        <v>PE13100</v>
      </c>
      <c r="C139" t="s">
        <v>50</v>
      </c>
      <c r="D139" s="1" t="s">
        <v>14</v>
      </c>
      <c r="E139" s="1" t="s">
        <v>14</v>
      </c>
      <c r="F139" s="1" t="s">
        <v>14</v>
      </c>
      <c r="G139" s="1" t="s">
        <v>14</v>
      </c>
      <c r="H139" s="1" t="s">
        <v>14</v>
      </c>
      <c r="I139" s="1" t="s">
        <v>14</v>
      </c>
      <c r="J139" s="1">
        <v>3000</v>
      </c>
      <c r="K139" s="1">
        <v>0.1</v>
      </c>
      <c r="L139" s="1">
        <v>0.85</v>
      </c>
      <c r="M139" s="1">
        <v>1050</v>
      </c>
      <c r="N139" s="1">
        <v>13100</v>
      </c>
      <c r="O139" s="1">
        <v>225</v>
      </c>
      <c r="P139" s="1">
        <v>2318.8000000000002</v>
      </c>
      <c r="Q139" s="1">
        <v>2367.9499999999998</v>
      </c>
      <c r="R139" s="1">
        <v>225</v>
      </c>
      <c r="S139" s="1" t="s">
        <v>14</v>
      </c>
      <c r="T139" s="1" t="s">
        <v>14</v>
      </c>
      <c r="U139" s="1" t="s">
        <v>14</v>
      </c>
      <c r="V139" s="1" t="s">
        <v>14</v>
      </c>
      <c r="W139" s="1" t="s">
        <v>14</v>
      </c>
      <c r="X139" s="1" t="s">
        <v>14</v>
      </c>
      <c r="Y139" s="1" t="s">
        <v>50</v>
      </c>
    </row>
    <row r="140" spans="1:25" x14ac:dyDescent="0.5">
      <c r="A140" t="str">
        <f t="shared" si="8"/>
        <v>CE13200</v>
      </c>
      <c r="B140" t="str">
        <f t="shared" si="9"/>
        <v>PE13200</v>
      </c>
      <c r="C140" t="s">
        <v>50</v>
      </c>
      <c r="D140" s="1" t="s">
        <v>14</v>
      </c>
      <c r="E140" s="1" t="s">
        <v>14</v>
      </c>
      <c r="F140" s="1" t="s">
        <v>14</v>
      </c>
      <c r="G140" s="1" t="s">
        <v>14</v>
      </c>
      <c r="H140" s="1" t="s">
        <v>14</v>
      </c>
      <c r="I140" s="1" t="s">
        <v>14</v>
      </c>
      <c r="J140" s="1">
        <v>3000</v>
      </c>
      <c r="K140" s="1">
        <v>0.1</v>
      </c>
      <c r="L140" s="1">
        <v>0.85</v>
      </c>
      <c r="M140" s="1">
        <v>1050</v>
      </c>
      <c r="N140" s="1">
        <v>13200</v>
      </c>
      <c r="O140" s="1">
        <v>225</v>
      </c>
      <c r="P140" s="1">
        <v>2421.15</v>
      </c>
      <c r="Q140" s="1">
        <v>2467.9499999999998</v>
      </c>
      <c r="R140" s="1">
        <v>225</v>
      </c>
      <c r="S140" s="1" t="s">
        <v>14</v>
      </c>
      <c r="T140" s="1" t="s">
        <v>14</v>
      </c>
      <c r="U140" s="1" t="s">
        <v>14</v>
      </c>
      <c r="V140" s="1" t="s">
        <v>14</v>
      </c>
      <c r="W140" s="1" t="s">
        <v>14</v>
      </c>
      <c r="X140" s="1" t="s">
        <v>14</v>
      </c>
      <c r="Y140" s="1" t="s">
        <v>50</v>
      </c>
    </row>
    <row r="141" spans="1:25" x14ac:dyDescent="0.5">
      <c r="A141" t="str">
        <f t="shared" si="8"/>
        <v>CE13300</v>
      </c>
      <c r="B141" t="str">
        <f t="shared" si="9"/>
        <v>PE13300</v>
      </c>
      <c r="C141" t="s">
        <v>50</v>
      </c>
      <c r="D141" s="1" t="s">
        <v>14</v>
      </c>
      <c r="E141" s="1" t="s">
        <v>14</v>
      </c>
      <c r="F141" s="1" t="s">
        <v>14</v>
      </c>
      <c r="G141" s="1" t="s">
        <v>14</v>
      </c>
      <c r="H141" s="1" t="s">
        <v>14</v>
      </c>
      <c r="I141" s="1" t="s">
        <v>14</v>
      </c>
      <c r="J141" s="1">
        <v>3000</v>
      </c>
      <c r="K141" s="1">
        <v>0.1</v>
      </c>
      <c r="L141" s="1">
        <v>0.85</v>
      </c>
      <c r="M141" s="1">
        <v>1050</v>
      </c>
      <c r="N141" s="1">
        <v>13300</v>
      </c>
      <c r="O141" s="1">
        <v>225</v>
      </c>
      <c r="P141" s="1">
        <v>2521.15</v>
      </c>
      <c r="Q141" s="1">
        <v>2567.9499999999998</v>
      </c>
      <c r="R141" s="1">
        <v>225</v>
      </c>
      <c r="S141" s="1" t="s">
        <v>14</v>
      </c>
      <c r="T141" s="1" t="s">
        <v>14</v>
      </c>
      <c r="U141" s="1" t="s">
        <v>14</v>
      </c>
      <c r="V141" s="1" t="s">
        <v>14</v>
      </c>
      <c r="W141" s="1" t="s">
        <v>14</v>
      </c>
      <c r="X141" s="1" t="s">
        <v>14</v>
      </c>
      <c r="Y141" s="1" t="s">
        <v>50</v>
      </c>
    </row>
    <row r="142" spans="1:25" x14ac:dyDescent="0.5">
      <c r="A142" t="str">
        <f t="shared" si="8"/>
        <v>CE13400</v>
      </c>
      <c r="B142" t="str">
        <f t="shared" si="9"/>
        <v>PE13400</v>
      </c>
      <c r="C142" t="s">
        <v>50</v>
      </c>
      <c r="D142" s="1" t="s">
        <v>14</v>
      </c>
      <c r="E142" s="1" t="s">
        <v>14</v>
      </c>
      <c r="F142" s="1" t="s">
        <v>14</v>
      </c>
      <c r="G142" s="1" t="s">
        <v>14</v>
      </c>
      <c r="H142" s="1" t="s">
        <v>14</v>
      </c>
      <c r="I142" s="1" t="s">
        <v>14</v>
      </c>
      <c r="J142" s="1">
        <v>3000</v>
      </c>
      <c r="K142" s="1">
        <v>0.1</v>
      </c>
      <c r="L142" s="1">
        <v>0.85</v>
      </c>
      <c r="M142" s="1">
        <v>1050</v>
      </c>
      <c r="N142" s="1">
        <v>13400</v>
      </c>
      <c r="O142" s="1">
        <v>225</v>
      </c>
      <c r="P142" s="1">
        <v>2616.75</v>
      </c>
      <c r="Q142" s="1">
        <v>2665.95</v>
      </c>
      <c r="R142" s="1">
        <v>225</v>
      </c>
      <c r="S142" s="1" t="s">
        <v>14</v>
      </c>
      <c r="T142" s="1" t="s">
        <v>14</v>
      </c>
      <c r="U142" s="1" t="s">
        <v>14</v>
      </c>
      <c r="V142" s="1" t="s">
        <v>14</v>
      </c>
      <c r="W142" s="1" t="s">
        <v>14</v>
      </c>
      <c r="X142" s="1" t="s">
        <v>14</v>
      </c>
      <c r="Y142" s="1" t="s">
        <v>50</v>
      </c>
    </row>
    <row r="143" spans="1:25" x14ac:dyDescent="0.5">
      <c r="A143" t="str">
        <f t="shared" si="8"/>
        <v>CE13500</v>
      </c>
      <c r="B143" t="str">
        <f t="shared" si="9"/>
        <v>PE13500</v>
      </c>
      <c r="C143" t="s">
        <v>50</v>
      </c>
      <c r="D143" s="1">
        <v>106875</v>
      </c>
      <c r="E143" s="1">
        <v>-225</v>
      </c>
      <c r="F143" s="1">
        <v>6</v>
      </c>
      <c r="G143" s="1">
        <v>31.89</v>
      </c>
      <c r="H143" s="1">
        <v>0.4</v>
      </c>
      <c r="I143" s="1">
        <v>-0.1</v>
      </c>
      <c r="J143" s="1">
        <v>300</v>
      </c>
      <c r="K143" s="1">
        <v>0.3</v>
      </c>
      <c r="L143" s="1">
        <v>0.5</v>
      </c>
      <c r="M143" s="1">
        <v>225</v>
      </c>
      <c r="N143" s="1">
        <v>13500</v>
      </c>
      <c r="O143" s="1">
        <v>75</v>
      </c>
      <c r="P143" s="1">
        <v>2732</v>
      </c>
      <c r="Q143" s="1">
        <v>2745</v>
      </c>
      <c r="R143" s="1">
        <v>75</v>
      </c>
      <c r="S143" s="1">
        <v>13.95</v>
      </c>
      <c r="T143" s="1">
        <v>2731.25</v>
      </c>
      <c r="U143" s="1">
        <v>68.12</v>
      </c>
      <c r="V143" s="1">
        <v>5</v>
      </c>
      <c r="W143" s="1">
        <v>75</v>
      </c>
      <c r="X143" s="1">
        <v>92025</v>
      </c>
      <c r="Y143" s="1" t="s">
        <v>50</v>
      </c>
    </row>
    <row r="144" spans="1:25" x14ac:dyDescent="0.5">
      <c r="C144" t="s">
        <v>18</v>
      </c>
      <c r="D144" s="1">
        <v>34816075</v>
      </c>
      <c r="E144" s="1"/>
      <c r="F144" s="1">
        <v>752057</v>
      </c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>
        <v>754180</v>
      </c>
      <c r="W144" s="1"/>
      <c r="X144" s="1">
        <v>39942100</v>
      </c>
      <c r="Y144" s="1" t="s">
        <v>18</v>
      </c>
    </row>
    <row r="157" spans="4:25" x14ac:dyDescent="0.5"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</row>
    <row r="159" spans="4:25" x14ac:dyDescent="0.5"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</row>
    <row r="160" spans="4:25" x14ac:dyDescent="0.5"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</row>
  </sheetData>
  <sortState ref="C1:E176">
    <sortCondition ref="D1:D176"/>
  </sortState>
  <pageMargins left="0.7" right="0.7" top="0.75" bottom="0.75" header="0.3" footer="0.3"/>
  <pageSetup orientation="portrait" horizontalDpi="4294967293" vertic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Greeks</vt:lpstr>
      <vt:lpstr>Data Nifty</vt:lpstr>
      <vt:lpstr>'Data Nifty'!optionKeys.jsp?symbolCode__10006_symbol_NIFTY_symbol_NIFTY_instrument___date___segmentLink_17_symbolCount_2_segmentLink_17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Snehil Kamal</dc:creator>
  <cp:lastModifiedBy>Snehil Kamal</cp:lastModifiedBy>
  <dcterms:created xsi:type="dcterms:W3CDTF">2015-02-27T14:47:02Z</dcterms:created>
  <dcterms:modified xsi:type="dcterms:W3CDTF">2018-06-10T06:29:21Z</dcterms:modified>
</cp:coreProperties>
</file>