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\Desktop\"/>
    </mc:Choice>
  </mc:AlternateContent>
  <bookViews>
    <workbookView xWindow="0" yWindow="0" windowWidth="15345" windowHeight="4455" activeTab="4"/>
  </bookViews>
  <sheets>
    <sheet name="Ex1 PopInfinita" sheetId="2" r:id="rId1"/>
    <sheet name="Ex1 PopFinita" sheetId="3" r:id="rId2"/>
    <sheet name="Ex2" sheetId="4" r:id="rId3"/>
    <sheet name="Ex3" sheetId="5" r:id="rId4"/>
    <sheet name="Ex4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6" l="1"/>
  <c r="N4" i="6"/>
  <c r="N5" i="6"/>
  <c r="N6" i="6"/>
  <c r="N7" i="6"/>
  <c r="N8" i="6"/>
  <c r="N9" i="6"/>
  <c r="N2" i="6"/>
  <c r="D3" i="3"/>
  <c r="D4" i="3"/>
  <c r="D5" i="3"/>
  <c r="D6" i="3"/>
  <c r="D7" i="3"/>
  <c r="D8" i="3"/>
  <c r="D9" i="3"/>
  <c r="D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" i="3"/>
  <c r="C3" i="2"/>
  <c r="C4" i="2"/>
  <c r="C5" i="2"/>
  <c r="C6" i="2"/>
  <c r="C7" i="2"/>
  <c r="C8" i="2"/>
  <c r="C9" i="2"/>
  <c r="C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" i="2"/>
  <c r="B10" i="4"/>
  <c r="B8" i="4"/>
  <c r="B9" i="4"/>
  <c r="B7" i="4"/>
  <c r="B6" i="4"/>
  <c r="A3" i="4"/>
  <c r="P9" i="3"/>
  <c r="M10" i="3"/>
  <c r="B2" i="3"/>
  <c r="O8" i="2"/>
  <c r="O14" i="2"/>
  <c r="L9" i="2"/>
  <c r="L14" i="2"/>
  <c r="I14" i="2"/>
  <c r="B2" i="2"/>
  <c r="S8" i="3" l="1"/>
  <c r="S4" i="3" s="1"/>
  <c r="R7" i="2"/>
  <c r="R14" i="2" s="1"/>
  <c r="J8" i="3"/>
  <c r="J4" i="3" s="1"/>
  <c r="P8" i="3"/>
  <c r="P4" i="3" s="1"/>
  <c r="M8" i="3"/>
  <c r="M4" i="3" s="1"/>
  <c r="G8" i="3"/>
  <c r="G4" i="3" s="1"/>
  <c r="O7" i="2"/>
  <c r="I7" i="2"/>
  <c r="I4" i="2" s="1"/>
  <c r="I8" i="2" s="1"/>
  <c r="L7" i="2"/>
  <c r="F7" i="2"/>
  <c r="S15" i="3" l="1"/>
  <c r="S18" i="3"/>
  <c r="S5" i="3"/>
  <c r="S17" i="3"/>
  <c r="P18" i="3"/>
  <c r="P5" i="3"/>
  <c r="P17" i="3"/>
  <c r="P15" i="3"/>
  <c r="M15" i="3"/>
  <c r="M18" i="3"/>
  <c r="M5" i="3"/>
  <c r="M17" i="3"/>
  <c r="J18" i="3"/>
  <c r="J15" i="3"/>
  <c r="J17" i="3"/>
  <c r="J5" i="3"/>
  <c r="G17" i="3"/>
  <c r="G18" i="3"/>
  <c r="G5" i="3"/>
  <c r="G15" i="3"/>
  <c r="R4" i="2"/>
  <c r="R10" i="2" s="1"/>
  <c r="F4" i="2"/>
  <c r="F9" i="2" s="1"/>
  <c r="O6" i="2"/>
  <c r="O4" i="2"/>
  <c r="L4" i="2"/>
  <c r="L8" i="2" s="1"/>
  <c r="I6" i="2"/>
  <c r="I9" i="2"/>
  <c r="I5" i="2"/>
  <c r="I10" i="2"/>
  <c r="F14" i="2"/>
  <c r="S13" i="3" l="1"/>
  <c r="P13" i="3"/>
  <c r="P20" i="3" s="1"/>
  <c r="M13" i="3"/>
  <c r="M20" i="3" s="1"/>
  <c r="J13" i="3"/>
  <c r="G13" i="3"/>
  <c r="R9" i="2"/>
  <c r="R5" i="2"/>
  <c r="R8" i="2"/>
  <c r="R6" i="2" s="1"/>
  <c r="F8" i="2"/>
  <c r="F6" i="2" s="1"/>
  <c r="F5" i="2"/>
  <c r="F11" i="2" s="1"/>
  <c r="O9" i="2"/>
  <c r="O10" i="2"/>
  <c r="O5" i="2"/>
  <c r="L6" i="2"/>
  <c r="L10" i="2"/>
  <c r="L5" i="2"/>
  <c r="I12" i="2"/>
  <c r="I11" i="2"/>
  <c r="F10" i="2"/>
  <c r="M24" i="3" l="1"/>
  <c r="M25" i="3"/>
  <c r="S26" i="3"/>
  <c r="S12" i="3"/>
  <c r="S24" i="3"/>
  <c r="S20" i="3"/>
  <c r="S23" i="3"/>
  <c r="S16" i="3"/>
  <c r="S6" i="3" s="1"/>
  <c r="S22" i="3"/>
  <c r="S25" i="3"/>
  <c r="S21" i="3"/>
  <c r="S19" i="3"/>
  <c r="M21" i="3"/>
  <c r="P23" i="3"/>
  <c r="P25" i="3"/>
  <c r="M26" i="3"/>
  <c r="P21" i="3"/>
  <c r="M12" i="3"/>
  <c r="M22" i="3"/>
  <c r="P19" i="3"/>
  <c r="P24" i="3"/>
  <c r="M16" i="3"/>
  <c r="M6" i="3" s="1"/>
  <c r="M9" i="3" s="1"/>
  <c r="M19" i="3"/>
  <c r="M23" i="3"/>
  <c r="P22" i="3"/>
  <c r="P26" i="3"/>
  <c r="P16" i="3"/>
  <c r="P6" i="3" s="1"/>
  <c r="P12" i="3"/>
  <c r="J25" i="3"/>
  <c r="J26" i="3"/>
  <c r="J23" i="3"/>
  <c r="J24" i="3"/>
  <c r="J21" i="3"/>
  <c r="J22" i="3"/>
  <c r="J19" i="3"/>
  <c r="J20" i="3"/>
  <c r="J12" i="3"/>
  <c r="J16" i="3"/>
  <c r="J6" i="3" s="1"/>
  <c r="G25" i="3"/>
  <c r="G26" i="3"/>
  <c r="G23" i="3"/>
  <c r="G24" i="3"/>
  <c r="G22" i="3"/>
  <c r="G12" i="3"/>
  <c r="G20" i="3"/>
  <c r="G21" i="3"/>
  <c r="G16" i="3"/>
  <c r="G6" i="3" s="1"/>
  <c r="G19" i="3"/>
  <c r="R12" i="2"/>
  <c r="R11" i="2"/>
  <c r="O12" i="2"/>
  <c r="O11" i="2"/>
  <c r="L11" i="2"/>
  <c r="L12" i="2"/>
  <c r="F12" i="2"/>
  <c r="P10" i="3" l="1"/>
  <c r="S10" i="3"/>
  <c r="S9" i="3" s="1"/>
  <c r="S11" i="3"/>
  <c r="S7" i="3" s="1"/>
  <c r="M11" i="3"/>
  <c r="M7" i="3" s="1"/>
  <c r="P11" i="3"/>
  <c r="P7" i="3" s="1"/>
  <c r="J10" i="3"/>
  <c r="J9" i="3" s="1"/>
  <c r="J11" i="3"/>
  <c r="J7" i="3" s="1"/>
  <c r="G10" i="3"/>
  <c r="G9" i="3" s="1"/>
  <c r="G11" i="3"/>
  <c r="G7" i="3" s="1"/>
</calcChain>
</file>

<file path=xl/sharedStrings.xml><?xml version="1.0" encoding="utf-8"?>
<sst xmlns="http://schemas.openxmlformats.org/spreadsheetml/2006/main" count="216" uniqueCount="58">
  <si>
    <t>Amostras</t>
  </si>
  <si>
    <t>a</t>
  </si>
  <si>
    <t>Computador 1</t>
  </si>
  <si>
    <t>r</t>
  </si>
  <si>
    <t>Ts</t>
  </si>
  <si>
    <t>Tw</t>
  </si>
  <si>
    <t>Tr</t>
  </si>
  <si>
    <t>Lw</t>
  </si>
  <si>
    <t>Computador 2</t>
  </si>
  <si>
    <t>Computador 3</t>
  </si>
  <si>
    <t>Computador 4</t>
  </si>
  <si>
    <t>CPU</t>
  </si>
  <si>
    <t>Ls</t>
  </si>
  <si>
    <t>P0</t>
  </si>
  <si>
    <t>P4</t>
  </si>
  <si>
    <t>Mi</t>
  </si>
  <si>
    <t>Rô</t>
  </si>
  <si>
    <t>K</t>
  </si>
  <si>
    <t>P(%)</t>
  </si>
  <si>
    <t>Kf</t>
  </si>
  <si>
    <t>Pkf</t>
  </si>
  <si>
    <t>SomatoriaP0</t>
  </si>
  <si>
    <t>SomatoriaP0Kf</t>
  </si>
  <si>
    <t>P1</t>
  </si>
  <si>
    <t>P2</t>
  </si>
  <si>
    <t>P3</t>
  </si>
  <si>
    <t>P5</t>
  </si>
  <si>
    <t>P6</t>
  </si>
  <si>
    <t>P7</t>
  </si>
  <si>
    <t>P8</t>
  </si>
  <si>
    <t>aef</t>
  </si>
  <si>
    <t>req/hora</t>
  </si>
  <si>
    <t>a) P(T&gt;t)=e^-mi*(1-r)*t</t>
  </si>
  <si>
    <t>horas ou 12 minutos</t>
  </si>
  <si>
    <t>horas ou 9 minutos</t>
  </si>
  <si>
    <t>b) P0</t>
  </si>
  <si>
    <t>c) Tr</t>
  </si>
  <si>
    <t>d) Tw(Para K = 1)</t>
  </si>
  <si>
    <t>e) Lw</t>
  </si>
  <si>
    <t>requisições</t>
  </si>
  <si>
    <t>Amostras C4</t>
  </si>
  <si>
    <t>Placa</t>
  </si>
  <si>
    <t>TEC</t>
  </si>
  <si>
    <t>Instante</t>
  </si>
  <si>
    <t>Inspeção1</t>
  </si>
  <si>
    <t>Montagem1</t>
  </si>
  <si>
    <t>Inspeção2</t>
  </si>
  <si>
    <t>Montagem2</t>
  </si>
  <si>
    <t>Inspeção3</t>
  </si>
  <si>
    <t>Montagem3</t>
  </si>
  <si>
    <t>Inspeção4</t>
  </si>
  <si>
    <t>Montagem4</t>
  </si>
  <si>
    <t>Inspeção5</t>
  </si>
  <si>
    <t>Montagem5</t>
  </si>
  <si>
    <t>ProbEst1</t>
  </si>
  <si>
    <t>ProbEst2</t>
  </si>
  <si>
    <t>ProbEst3</t>
  </si>
  <si>
    <t>ProbEst4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</si>
</sst>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/>
    <xf numFmtId="0" fontId="0" fillId="0" borderId="0" xfId="0" applyFill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4" borderId="1" xfId="0" applyFont="1" applyFill="1" applyBorder="1"/>
    <xf numFmtId="0" fontId="1" fillId="4" borderId="0" xfId="0" applyFont="1" applyFill="1"/>
    <xf numFmtId="9" fontId="0" fillId="0" borderId="0" xfId="0" applyNumberFormat="1"/>
    <xf numFmtId="0" fontId="1" fillId="4" borderId="0" xfId="0" applyFont="1" applyFill="1" applyBorder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zoomScaleNormal="100" workbookViewId="0">
      <selection activeCell="R7" sqref="R7"/>
    </sheetView>
  </sheetViews>
  <sheetFormatPr defaultRowHeight="15" x14ac:dyDescent="0.25"/>
  <cols>
    <col min="1" max="1" width="13.42578125" bestFit="1" customWidth="1"/>
    <col min="2" max="2" width="8.42578125" bestFit="1" customWidth="1"/>
    <col min="3" max="3" width="12" bestFit="1" customWidth="1"/>
    <col min="5" max="5" width="18.7109375" bestFit="1" customWidth="1"/>
    <col min="6" max="6" width="12" bestFit="1" customWidth="1"/>
    <col min="7" max="7" width="13.5703125" customWidth="1"/>
  </cols>
  <sheetData>
    <row r="1" spans="1:18" x14ac:dyDescent="0.25">
      <c r="A1" s="4" t="s">
        <v>0</v>
      </c>
      <c r="B1" s="4" t="s">
        <v>1</v>
      </c>
      <c r="C1" s="8" t="s">
        <v>40</v>
      </c>
    </row>
    <row r="2" spans="1:18" x14ac:dyDescent="0.25">
      <c r="A2">
        <f ca="1">-8*LN(RAND())</f>
        <v>5.0117496766686482</v>
      </c>
      <c r="B2">
        <f>380/3600</f>
        <v>0.10555555555555556</v>
      </c>
      <c r="C2" s="2">
        <f ca="1">-3*LN(RAND())</f>
        <v>1.1999848731259897</v>
      </c>
    </row>
    <row r="3" spans="1:18" x14ac:dyDescent="0.25">
      <c r="A3">
        <f t="shared" ref="A3:A21" ca="1" si="0">-8*LN(RAND())</f>
        <v>3.7783135525635485</v>
      </c>
      <c r="C3" s="2">
        <f t="shared" ref="C3:C10" ca="1" si="1">-3*LN(RAND())</f>
        <v>3.4515223228344145</v>
      </c>
      <c r="E3" s="3" t="s">
        <v>11</v>
      </c>
      <c r="F3" s="3"/>
      <c r="G3" s="1"/>
      <c r="H3" s="3" t="s">
        <v>2</v>
      </c>
      <c r="I3" s="3"/>
      <c r="J3" s="1"/>
      <c r="K3" s="3" t="s">
        <v>8</v>
      </c>
      <c r="L3" s="3"/>
      <c r="M3" s="1"/>
      <c r="N3" s="3" t="s">
        <v>9</v>
      </c>
      <c r="O3" s="3"/>
      <c r="P3" s="1"/>
      <c r="Q3" s="3" t="s">
        <v>10</v>
      </c>
      <c r="R3" s="3"/>
    </row>
    <row r="4" spans="1:18" x14ac:dyDescent="0.25">
      <c r="A4">
        <f t="shared" ca="1" si="0"/>
        <v>7.0939314109380565</v>
      </c>
      <c r="C4" s="2">
        <f t="shared" ca="1" si="1"/>
        <v>0.11993793351026341</v>
      </c>
      <c r="E4" s="5" t="s">
        <v>15</v>
      </c>
      <c r="F4">
        <f ca="1">1/F7</f>
        <v>0.10485525622933362</v>
      </c>
      <c r="H4" s="6" t="s">
        <v>15</v>
      </c>
      <c r="I4">
        <f ca="1">1/I7</f>
        <v>0.10485525622933362</v>
      </c>
      <c r="K4" s="6" t="s">
        <v>15</v>
      </c>
      <c r="L4">
        <f ca="1">1/L7</f>
        <v>0.10485525622933362</v>
      </c>
      <c r="N4" s="6" t="s">
        <v>15</v>
      </c>
      <c r="O4">
        <f ca="1">1/O7</f>
        <v>0.10485525622933362</v>
      </c>
      <c r="Q4" s="5" t="s">
        <v>15</v>
      </c>
      <c r="R4">
        <f ca="1">1/R7</f>
        <v>0.29222705923193487</v>
      </c>
    </row>
    <row r="5" spans="1:18" x14ac:dyDescent="0.25">
      <c r="A5">
        <f t="shared" ca="1" si="0"/>
        <v>10.915340797237207</v>
      </c>
      <c r="C5" s="2">
        <f t="shared" ca="1" si="1"/>
        <v>0.4928572590700836</v>
      </c>
      <c r="E5" s="5" t="s">
        <v>3</v>
      </c>
      <c r="F5">
        <f ca="1">B2/F4</f>
        <v>1.0066787240945774</v>
      </c>
      <c r="H5" s="5" t="s">
        <v>3</v>
      </c>
      <c r="I5">
        <f ca="1">B2/I4</f>
        <v>1.0066787240945774</v>
      </c>
      <c r="K5" s="5" t="s">
        <v>3</v>
      </c>
      <c r="L5">
        <f ca="1">B2/L4</f>
        <v>1.0066787240945774</v>
      </c>
      <c r="N5" s="5" t="s">
        <v>3</v>
      </c>
      <c r="O5">
        <f ca="1">B2/O4</f>
        <v>1.0066787240945774</v>
      </c>
      <c r="Q5" s="5" t="s">
        <v>3</v>
      </c>
      <c r="R5">
        <f ca="1">B2/R4</f>
        <v>0.36121075109536038</v>
      </c>
    </row>
    <row r="6" spans="1:18" x14ac:dyDescent="0.25">
      <c r="A6">
        <f t="shared" ca="1" si="0"/>
        <v>12.523338773033309</v>
      </c>
      <c r="C6" s="2">
        <f t="shared" ca="1" si="1"/>
        <v>4.082652532067387</v>
      </c>
      <c r="E6" s="5" t="s">
        <v>6</v>
      </c>
      <c r="F6">
        <f ca="1">F7+F8</f>
        <v>-1491.1798143953629</v>
      </c>
      <c r="H6" s="5" t="s">
        <v>6</v>
      </c>
      <c r="I6">
        <f ca="1">I7+I8</f>
        <v>-1643.5854862573574</v>
      </c>
      <c r="K6" s="5" t="s">
        <v>6</v>
      </c>
      <c r="L6">
        <f ca="1">L7+L8</f>
        <v>-1931.0850414905551</v>
      </c>
      <c r="N6" s="5" t="s">
        <v>6</v>
      </c>
      <c r="O6">
        <f ca="1">O7+O8</f>
        <v>19.786956333527577</v>
      </c>
      <c r="Q6" s="5" t="s">
        <v>6</v>
      </c>
      <c r="R6">
        <f ca="1">R7+R8</f>
        <v>5.5222472058333363</v>
      </c>
    </row>
    <row r="7" spans="1:18" x14ac:dyDescent="0.25">
      <c r="A7">
        <f t="shared" ca="1" si="0"/>
        <v>1.1845285716433165</v>
      </c>
      <c r="C7" s="2">
        <f t="shared" ca="1" si="1"/>
        <v>10.464669323989835</v>
      </c>
      <c r="E7" s="5" t="s">
        <v>4</v>
      </c>
      <c r="F7">
        <f ca="1">SUM(A2:A21)/20</f>
        <v>9.5369563335275753</v>
      </c>
      <c r="H7" s="5" t="s">
        <v>4</v>
      </c>
      <c r="I7">
        <f ca="1">SUM(A2:A21)/20</f>
        <v>9.5369563335275753</v>
      </c>
      <c r="K7" s="5" t="s">
        <v>4</v>
      </c>
      <c r="L7">
        <f ca="1">SUM(A2:A21)/20</f>
        <v>9.5369563335275753</v>
      </c>
      <c r="N7" s="5" t="s">
        <v>4</v>
      </c>
      <c r="O7">
        <f ca="1">SUM(A2:A21)/20</f>
        <v>9.5369563335275753</v>
      </c>
      <c r="Q7" s="5" t="s">
        <v>4</v>
      </c>
      <c r="R7">
        <f ca="1">SUM(C2:C9)/8</f>
        <v>3.4219965893244666</v>
      </c>
    </row>
    <row r="8" spans="1:18" x14ac:dyDescent="0.25">
      <c r="A8">
        <f t="shared" ca="1" si="0"/>
        <v>7.0116365210475786</v>
      </c>
      <c r="C8" s="2">
        <f t="shared" ca="1" si="1"/>
        <v>1.4569374367289272</v>
      </c>
      <c r="E8" s="5" t="s">
        <v>5</v>
      </c>
      <c r="F8">
        <f ca="1">(B2*F14)/(F4*(F4-B2))</f>
        <v>-1500.7167707288904</v>
      </c>
      <c r="H8" s="5" t="s">
        <v>5</v>
      </c>
      <c r="I8">
        <f ca="1">(B2*I14)/(I4*(I4-B2))</f>
        <v>-1653.1224425908849</v>
      </c>
      <c r="K8" s="5" t="s">
        <v>5</v>
      </c>
      <c r="L8">
        <f ca="1">(B2*L14)/(L4*(L4-B2))</f>
        <v>-1940.6219978240827</v>
      </c>
      <c r="N8" s="5" t="s">
        <v>5</v>
      </c>
      <c r="O8">
        <f>10.25</f>
        <v>10.25</v>
      </c>
      <c r="Q8" s="5" t="s">
        <v>5</v>
      </c>
      <c r="R8">
        <f ca="1">(B2*R14)/(R4*(R4-B2))</f>
        <v>2.1002506165088701</v>
      </c>
    </row>
    <row r="9" spans="1:18" x14ac:dyDescent="0.25">
      <c r="A9">
        <f t="shared" ca="1" si="0"/>
        <v>3.9475659723915029</v>
      </c>
      <c r="C9" s="2">
        <f t="shared" ca="1" si="1"/>
        <v>6.1074110332688303</v>
      </c>
      <c r="E9" s="5" t="s">
        <v>7</v>
      </c>
      <c r="F9">
        <f ca="1">((B2)^2)/F4*(F4-B2)</f>
        <v>-7.4414178955013876E-5</v>
      </c>
      <c r="H9" s="5" t="s">
        <v>7</v>
      </c>
      <c r="I9">
        <f ca="1">((B2)^2)/I4*(I4-B2)</f>
        <v>-7.4414178955013876E-5</v>
      </c>
      <c r="K9" s="5" t="s">
        <v>7</v>
      </c>
      <c r="L9">
        <f>8</f>
        <v>8</v>
      </c>
      <c r="N9" s="5" t="s">
        <v>7</v>
      </c>
      <c r="O9">
        <f ca="1">((B2)^2)/O4*(O4-B2)</f>
        <v>-7.4414178955013876E-5</v>
      </c>
      <c r="Q9" s="5" t="s">
        <v>7</v>
      </c>
      <c r="R9">
        <f ca="1">((B2)^2)/R4*(R4-N2)</f>
        <v>1.1141975308641973E-2</v>
      </c>
    </row>
    <row r="10" spans="1:18" x14ac:dyDescent="0.25">
      <c r="A10">
        <f t="shared" ca="1" si="0"/>
        <v>11.609394258516872</v>
      </c>
      <c r="C10" s="2"/>
      <c r="E10" s="5" t="s">
        <v>12</v>
      </c>
      <c r="F10">
        <f ca="1">B2/(F4-B2)</f>
        <v>-150.72919764898182</v>
      </c>
      <c r="H10" s="5" t="s">
        <v>12</v>
      </c>
      <c r="I10">
        <f ca="1">B2/(I4-B2)</f>
        <v>-150.72919764898182</v>
      </c>
      <c r="K10" s="5" t="s">
        <v>12</v>
      </c>
      <c r="L10">
        <f ca="1">B2/(L4-B2)</f>
        <v>-150.72919764898182</v>
      </c>
      <c r="N10" s="5" t="s">
        <v>12</v>
      </c>
      <c r="O10">
        <f ca="1">B2/(O4-B2)</f>
        <v>-150.72919764898182</v>
      </c>
      <c r="Q10" s="5" t="s">
        <v>12</v>
      </c>
      <c r="R10">
        <f ca="1">B2/(R4-B2)</f>
        <v>0.56546153792466691</v>
      </c>
    </row>
    <row r="11" spans="1:18" x14ac:dyDescent="0.25">
      <c r="A11">
        <f t="shared" ca="1" si="0"/>
        <v>3.0638868713234624</v>
      </c>
      <c r="E11" s="5" t="s">
        <v>14</v>
      </c>
      <c r="F11">
        <f ca="1">(1-F5)*((F5)^4)</f>
        <v>-6.8589409297189451E-3</v>
      </c>
      <c r="H11" s="5" t="s">
        <v>14</v>
      </c>
      <c r="I11">
        <f ca="1">(1-I5)*((I5)^4)</f>
        <v>-6.8589409297189451E-3</v>
      </c>
      <c r="K11" s="5" t="s">
        <v>14</v>
      </c>
      <c r="L11">
        <f ca="1">(1-L5)*((L5)^4)</f>
        <v>-6.8589409297189451E-3</v>
      </c>
      <c r="N11" s="5" t="s">
        <v>14</v>
      </c>
      <c r="O11">
        <f ca="1">(1-O5)*((O5)^4)</f>
        <v>-6.8589409297189451E-3</v>
      </c>
      <c r="Q11" s="5" t="s">
        <v>14</v>
      </c>
      <c r="R11">
        <f ca="1">(1-R5)*((R5)^4)</f>
        <v>1.0874273979891269E-2</v>
      </c>
    </row>
    <row r="12" spans="1:18" x14ac:dyDescent="0.25">
      <c r="A12">
        <f t="shared" ca="1" si="0"/>
        <v>26.235401632448504</v>
      </c>
      <c r="E12" s="5" t="s">
        <v>13</v>
      </c>
      <c r="F12">
        <f ca="1">1-F5</f>
        <v>-6.6787240945773707E-3</v>
      </c>
      <c r="H12" s="5" t="s">
        <v>13</v>
      </c>
      <c r="I12">
        <f ca="1">1-I5</f>
        <v>-6.6787240945773707E-3</v>
      </c>
      <c r="K12" s="5" t="s">
        <v>13</v>
      </c>
      <c r="L12">
        <f ca="1">1-L5</f>
        <v>-6.6787240945773707E-3</v>
      </c>
      <c r="N12" s="5" t="s">
        <v>13</v>
      </c>
      <c r="O12">
        <f ca="1">1-O5</f>
        <v>-6.6787240945773707E-3</v>
      </c>
      <c r="Q12" s="5" t="s">
        <v>13</v>
      </c>
      <c r="R12">
        <f ca="1">1-R5</f>
        <v>0.63878924890463962</v>
      </c>
    </row>
    <row r="13" spans="1:18" x14ac:dyDescent="0.25">
      <c r="A13">
        <f t="shared" ca="1" si="0"/>
        <v>13.988949049518867</v>
      </c>
      <c r="E13" s="5" t="s">
        <v>18</v>
      </c>
      <c r="F13">
        <v>90</v>
      </c>
      <c r="H13" s="5" t="s">
        <v>18</v>
      </c>
      <c r="I13">
        <v>90</v>
      </c>
      <c r="K13" s="5" t="s">
        <v>18</v>
      </c>
      <c r="L13">
        <v>90</v>
      </c>
      <c r="N13" s="5" t="s">
        <v>18</v>
      </c>
      <c r="O13">
        <v>90</v>
      </c>
      <c r="Q13" s="5" t="s">
        <v>18</v>
      </c>
      <c r="R13">
        <v>90</v>
      </c>
    </row>
    <row r="14" spans="1:18" x14ac:dyDescent="0.25">
      <c r="A14">
        <f t="shared" ca="1" si="0"/>
        <v>3.4859982688551908E-2</v>
      </c>
      <c r="E14" s="5" t="s">
        <v>17</v>
      </c>
      <c r="F14">
        <f ca="1">1+((2/F7)^2)</f>
        <v>1.0439784990356769</v>
      </c>
      <c r="H14" s="5" t="s">
        <v>17</v>
      </c>
      <c r="I14">
        <f>1.15</f>
        <v>1.1499999999999999</v>
      </c>
      <c r="K14" s="5" t="s">
        <v>17</v>
      </c>
      <c r="L14">
        <f>1.35</f>
        <v>1.35</v>
      </c>
      <c r="N14" s="5" t="s">
        <v>17</v>
      </c>
      <c r="O14">
        <f>1.45</f>
        <v>1.45</v>
      </c>
      <c r="Q14" s="5" t="s">
        <v>17</v>
      </c>
      <c r="R14">
        <f ca="1">1+((1/R7)^2)</f>
        <v>1.0853966541473448</v>
      </c>
    </row>
    <row r="15" spans="1:18" x14ac:dyDescent="0.25">
      <c r="A15">
        <f t="shared" ca="1" si="0"/>
        <v>40.88623708148755</v>
      </c>
    </row>
    <row r="16" spans="1:18" x14ac:dyDescent="0.25">
      <c r="A16">
        <f t="shared" ca="1" si="0"/>
        <v>18.919772372909531</v>
      </c>
    </row>
    <row r="17" spans="1:1" x14ac:dyDescent="0.25">
      <c r="A17">
        <f t="shared" ca="1" si="0"/>
        <v>9.7539368314123074</v>
      </c>
    </row>
    <row r="18" spans="1:1" x14ac:dyDescent="0.25">
      <c r="A18">
        <f t="shared" ca="1" si="0"/>
        <v>0.61597054232115012</v>
      </c>
    </row>
    <row r="19" spans="1:1" x14ac:dyDescent="0.25">
      <c r="A19">
        <f t="shared" ca="1" si="0"/>
        <v>1.818329327730307</v>
      </c>
    </row>
    <row r="20" spans="1:1" x14ac:dyDescent="0.25">
      <c r="A20">
        <f t="shared" ca="1" si="0"/>
        <v>0.37100014435562323</v>
      </c>
    </row>
    <row r="21" spans="1:1" x14ac:dyDescent="0.25">
      <c r="A21">
        <f t="shared" ca="1" si="0"/>
        <v>11.974983300315589</v>
      </c>
    </row>
  </sheetData>
  <mergeCells count="5">
    <mergeCell ref="E3:F3"/>
    <mergeCell ref="H3:I3"/>
    <mergeCell ref="K3:L3"/>
    <mergeCell ref="N3:O3"/>
    <mergeCell ref="Q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S9" sqref="S9"/>
    </sheetView>
  </sheetViews>
  <sheetFormatPr defaultRowHeight="15" x14ac:dyDescent="0.25"/>
  <cols>
    <col min="4" max="4" width="11.85546875" bestFit="1" customWidth="1"/>
    <col min="6" max="6" width="14.140625" bestFit="1" customWidth="1"/>
    <col min="7" max="7" width="12" bestFit="1" customWidth="1"/>
    <col min="10" max="10" width="12" bestFit="1" customWidth="1"/>
    <col min="13" max="13" width="12" bestFit="1" customWidth="1"/>
  </cols>
  <sheetData>
    <row r="1" spans="1:19" x14ac:dyDescent="0.25">
      <c r="A1" s="7" t="s">
        <v>0</v>
      </c>
      <c r="B1" s="7" t="s">
        <v>1</v>
      </c>
      <c r="C1" s="8" t="s">
        <v>19</v>
      </c>
      <c r="D1" s="10" t="s">
        <v>40</v>
      </c>
    </row>
    <row r="2" spans="1:19" x14ac:dyDescent="0.25">
      <c r="A2">
        <f ca="1">-8*LN(RAND())</f>
        <v>2.9000866044607037</v>
      </c>
      <c r="B2">
        <f>380/3600</f>
        <v>0.10555555555555556</v>
      </c>
      <c r="C2">
        <v>8</v>
      </c>
      <c r="D2">
        <f ca="1">-3*LN(RAND())</f>
        <v>8.2260361153395678</v>
      </c>
    </row>
    <row r="3" spans="1:19" x14ac:dyDescent="0.25">
      <c r="A3">
        <f t="shared" ref="A3:A21" ca="1" si="0">-8*LN(RAND())</f>
        <v>14.148289515313405</v>
      </c>
      <c r="D3">
        <f t="shared" ref="D3:D9" ca="1" si="1">-3*LN(RAND())</f>
        <v>4.7104828153222922</v>
      </c>
      <c r="F3" s="3" t="s">
        <v>11</v>
      </c>
      <c r="G3" s="3"/>
      <c r="I3" s="3" t="s">
        <v>2</v>
      </c>
      <c r="J3" s="3"/>
      <c r="L3" s="3" t="s">
        <v>8</v>
      </c>
      <c r="M3" s="3"/>
      <c r="O3" s="3" t="s">
        <v>9</v>
      </c>
      <c r="P3" s="3"/>
      <c r="R3" s="3" t="s">
        <v>10</v>
      </c>
      <c r="S3" s="3"/>
    </row>
    <row r="4" spans="1:19" x14ac:dyDescent="0.25">
      <c r="A4">
        <f t="shared" ca="1" si="0"/>
        <v>2.3197706120646822</v>
      </c>
      <c r="D4">
        <f t="shared" ca="1" si="1"/>
        <v>5.504508286132463</v>
      </c>
      <c r="F4" s="5" t="s">
        <v>15</v>
      </c>
      <c r="G4">
        <f ca="1">1/G8</f>
        <v>0.12849162492230148</v>
      </c>
      <c r="I4" s="5" t="s">
        <v>15</v>
      </c>
      <c r="J4">
        <f ca="1">1/J8</f>
        <v>0.12849162492230148</v>
      </c>
      <c r="L4" s="5" t="s">
        <v>15</v>
      </c>
      <c r="M4">
        <f ca="1">1/M8</f>
        <v>0.12849162492230148</v>
      </c>
      <c r="O4" s="5" t="s">
        <v>15</v>
      </c>
      <c r="P4">
        <f ca="1">1/P8</f>
        <v>0.12849162492230148</v>
      </c>
      <c r="R4" s="5" t="s">
        <v>15</v>
      </c>
      <c r="S4">
        <f ca="1">1/S8</f>
        <v>0.31264377704077789</v>
      </c>
    </row>
    <row r="5" spans="1:19" x14ac:dyDescent="0.25">
      <c r="A5">
        <f t="shared" ca="1" si="0"/>
        <v>4.2809381623371339</v>
      </c>
      <c r="D5">
        <f t="shared" ca="1" si="1"/>
        <v>2.7239468967095526</v>
      </c>
      <c r="F5" s="5" t="s">
        <v>3</v>
      </c>
      <c r="G5">
        <f ca="1">B2/G4</f>
        <v>0.82149755378519573</v>
      </c>
      <c r="I5" s="5" t="s">
        <v>3</v>
      </c>
      <c r="J5">
        <f ca="1">$B2/J4</f>
        <v>0.82149755378519573</v>
      </c>
      <c r="L5" s="5" t="s">
        <v>3</v>
      </c>
      <c r="M5">
        <f ca="1">$B2/M4</f>
        <v>0.82149755378519573</v>
      </c>
      <c r="O5" s="5" t="s">
        <v>3</v>
      </c>
      <c r="P5">
        <f ca="1">$B2/P4</f>
        <v>0.82149755378519573</v>
      </c>
      <c r="R5" s="5" t="s">
        <v>3</v>
      </c>
      <c r="S5">
        <f ca="1">$B2/S4</f>
        <v>0.33762244223971238</v>
      </c>
    </row>
    <row r="6" spans="1:19" x14ac:dyDescent="0.25">
      <c r="A6">
        <f t="shared" ca="1" si="0"/>
        <v>0.27077184425354539</v>
      </c>
      <c r="D6">
        <f t="shared" ca="1" si="1"/>
        <v>1.2782704775764382</v>
      </c>
      <c r="F6" s="5" t="s">
        <v>30</v>
      </c>
      <c r="G6">
        <f ca="1">B2*(1-G16)</f>
        <v>0.10555491263878661</v>
      </c>
      <c r="I6" s="5" t="s">
        <v>30</v>
      </c>
      <c r="J6">
        <f ca="1">$B2*(1-J16)</f>
        <v>0.10555491263878661</v>
      </c>
      <c r="L6" s="5" t="s">
        <v>30</v>
      </c>
      <c r="M6">
        <f ca="1">$B2*(1-M16)</f>
        <v>0.10555491263878661</v>
      </c>
      <c r="O6" s="5" t="s">
        <v>30</v>
      </c>
      <c r="P6">
        <f ca="1">$B2*(1-P16)</f>
        <v>0.10555555555555556</v>
      </c>
      <c r="R6" s="5" t="s">
        <v>30</v>
      </c>
      <c r="S6">
        <f ca="1">$B2*(1-S16)</f>
        <v>0.10555555555555556</v>
      </c>
    </row>
    <row r="7" spans="1:19" x14ac:dyDescent="0.25">
      <c r="A7">
        <f t="shared" ca="1" si="0"/>
        <v>12.031146264157577</v>
      </c>
      <c r="D7">
        <f t="shared" ca="1" si="1"/>
        <v>1.9921421611740553</v>
      </c>
      <c r="F7" s="5" t="s">
        <v>6</v>
      </c>
      <c r="G7">
        <f ca="1">G11/G6</f>
        <v>7.7983722701479818</v>
      </c>
      <c r="I7" s="5" t="s">
        <v>6</v>
      </c>
      <c r="J7">
        <f ca="1">J11/J6</f>
        <v>7.7983722701479818</v>
      </c>
      <c r="L7" s="5" t="s">
        <v>6</v>
      </c>
      <c r="M7">
        <f ca="1">M11/M6</f>
        <v>7.7983722701479818</v>
      </c>
      <c r="O7" s="5" t="s">
        <v>6</v>
      </c>
      <c r="P7">
        <f ca="1">P11/P6</f>
        <v>7.7983247718966906</v>
      </c>
      <c r="R7" s="5" t="s">
        <v>6</v>
      </c>
      <c r="S7">
        <f ca="1">S11/S6</f>
        <v>3.19863645440768</v>
      </c>
    </row>
    <row r="8" spans="1:19" x14ac:dyDescent="0.25">
      <c r="A8">
        <f t="shared" ca="1" si="0"/>
        <v>9.6823351280281962</v>
      </c>
      <c r="D8">
        <f t="shared" ca="1" si="1"/>
        <v>0.73110055285383369</v>
      </c>
      <c r="F8" s="5" t="s">
        <v>4</v>
      </c>
      <c r="G8">
        <f ca="1">SUM(A2:A21)/20</f>
        <v>7.7826084042808006</v>
      </c>
      <c r="I8" s="5" t="s">
        <v>4</v>
      </c>
      <c r="J8">
        <f ca="1">SUM($A2:$A21)/20</f>
        <v>7.7826084042808006</v>
      </c>
      <c r="L8" s="5" t="s">
        <v>4</v>
      </c>
      <c r="M8">
        <f ca="1">SUM($A2:$A21)/20</f>
        <v>7.7826084042808006</v>
      </c>
      <c r="O8" s="5" t="s">
        <v>4</v>
      </c>
      <c r="P8">
        <f ca="1">SUM($A2:$A21)/20</f>
        <v>7.7826084042808006</v>
      </c>
      <c r="R8" s="5" t="s">
        <v>4</v>
      </c>
      <c r="S8">
        <f ca="1">SUM(D2:D9)/8</f>
        <v>3.1985284001656962</v>
      </c>
    </row>
    <row r="9" spans="1:19" x14ac:dyDescent="0.25">
      <c r="A9">
        <f t="shared" ca="1" si="0"/>
        <v>1.2915052390615696</v>
      </c>
      <c r="D9">
        <f t="shared" ca="1" si="1"/>
        <v>0.4217398962173643</v>
      </c>
      <c r="F9" s="5" t="s">
        <v>5</v>
      </c>
      <c r="G9">
        <f ca="1">G10/G6</f>
        <v>3.013096317161327E-3</v>
      </c>
      <c r="I9" s="5" t="s">
        <v>5</v>
      </c>
      <c r="J9">
        <f ca="1">J10/J6</f>
        <v>3.013096317161327E-3</v>
      </c>
      <c r="L9" s="5" t="s">
        <v>5</v>
      </c>
      <c r="M9">
        <f ca="1">M10/M6</f>
        <v>75.789935304824127</v>
      </c>
      <c r="O9" s="5" t="s">
        <v>5</v>
      </c>
      <c r="P9">
        <f>10.25</f>
        <v>10.25</v>
      </c>
      <c r="R9" s="5" t="s">
        <v>5</v>
      </c>
      <c r="S9">
        <f ca="1">S10/S6</f>
        <v>1.9167122912317481E-5</v>
      </c>
    </row>
    <row r="10" spans="1:19" x14ac:dyDescent="0.25">
      <c r="A10">
        <f t="shared" ca="1" si="0"/>
        <v>0.34937525132309605</v>
      </c>
      <c r="F10" s="5" t="s">
        <v>7</v>
      </c>
      <c r="G10">
        <f ca="1">((6-5)*G24)+((7-5)*G25)+((8-5)*G26)</f>
        <v>3.1804711853021354E-4</v>
      </c>
      <c r="I10" s="5" t="s">
        <v>7</v>
      </c>
      <c r="J10">
        <f ca="1">((6-5)*J24)+((7-5)*J25)+((8-5)*J26)</f>
        <v>3.1804711853021354E-4</v>
      </c>
      <c r="L10" s="5" t="s">
        <v>7</v>
      </c>
      <c r="M10">
        <f>8</f>
        <v>8</v>
      </c>
      <c r="O10" s="5" t="s">
        <v>7</v>
      </c>
      <c r="P10">
        <f ca="1">((6-5)*P24)+((7-5)*P25)+((8-5)*P26)</f>
        <v>3.1804711853021354E-4</v>
      </c>
      <c r="R10" s="5" t="s">
        <v>7</v>
      </c>
      <c r="S10">
        <f ca="1">((6-5)*S24)+((7-5)*S25)+((8-5)*S26)</f>
        <v>2.0231963074112898E-6</v>
      </c>
    </row>
    <row r="11" spans="1:19" x14ac:dyDescent="0.25">
      <c r="A11">
        <f t="shared" ca="1" si="0"/>
        <v>3.2418358464063828</v>
      </c>
      <c r="F11" s="5" t="s">
        <v>12</v>
      </c>
      <c r="G11">
        <f ca="1">(1*G19)+(2*G20)+(3*G21)+(4*G22)+(5*G23)+(6*G24)+(7*G25)+(8*G26)</f>
        <v>0.82315650370020621</v>
      </c>
      <c r="I11" s="5" t="s">
        <v>12</v>
      </c>
      <c r="J11">
        <f ca="1">(1*J19)+(2*J20)+(3*J21)+(4*J22)+(5*J23)+(6*J24)+(7*J25)+(8*J26)</f>
        <v>0.82315650370020621</v>
      </c>
      <c r="L11" s="5" t="s">
        <v>12</v>
      </c>
      <c r="M11">
        <f ca="1">(1*M19)+(2*M20)+(3*M21)+(4*M22)+(5*M23)+(6*M24)+(7*M25)+(8*M26)</f>
        <v>0.82315650370020621</v>
      </c>
      <c r="O11" s="5" t="s">
        <v>12</v>
      </c>
      <c r="P11">
        <f ca="1">(1*P19)+(2*P20)+(3*P21)+(4*P22)+(5*P23)+(6*P24)+(7*P25)+(8*P26)</f>
        <v>0.82315650370020621</v>
      </c>
      <c r="R11" s="5" t="s">
        <v>12</v>
      </c>
      <c r="S11">
        <f ca="1">(1*S19)+(2*S20)+(3*S21)+(4*S22)+(5*S23)+(6*S24)+(7*S25)+(8*S26)</f>
        <v>0.33763384796525509</v>
      </c>
    </row>
    <row r="12" spans="1:19" x14ac:dyDescent="0.25">
      <c r="A12">
        <f t="shared" ca="1" si="0"/>
        <v>11.088906860619815</v>
      </c>
      <c r="F12" s="5" t="s">
        <v>14</v>
      </c>
      <c r="G12">
        <f ca="1">(1/FACT(4))*((B2/G4)^4)*G13</f>
        <v>8.358504425253618E-3</v>
      </c>
      <c r="I12" s="5" t="s">
        <v>14</v>
      </c>
      <c r="J12">
        <f ca="1">(1/FACT(4))*(($B2/J4)^4)*J13</f>
        <v>8.358504425253618E-3</v>
      </c>
      <c r="L12" s="5" t="s">
        <v>14</v>
      </c>
      <c r="M12">
        <f ca="1">(1/FACT(4))*(($B2/M4)^4)*M13</f>
        <v>8.358504425253618E-3</v>
      </c>
      <c r="O12" s="5" t="s">
        <v>14</v>
      </c>
      <c r="P12">
        <f ca="1">(1/FACT(4))*(($B2/P4)^4)*P13</f>
        <v>8.358504425253618E-3</v>
      </c>
      <c r="R12" s="5" t="s">
        <v>14</v>
      </c>
      <c r="S12">
        <f ca="1">(1/FACT(4))*(($B2/S4)^4)*S13</f>
        <v>3.8627655083067129E-4</v>
      </c>
    </row>
    <row r="13" spans="1:19" x14ac:dyDescent="0.25">
      <c r="A13">
        <f t="shared" ca="1" si="0"/>
        <v>8.1621194880757653</v>
      </c>
      <c r="F13" s="5" t="s">
        <v>13</v>
      </c>
      <c r="G13">
        <f ca="1">(G17+((1/FACT(5))*((B2/G4)^5)) * G18)^-1</f>
        <v>0.44046836291411756</v>
      </c>
      <c r="I13" s="5" t="s">
        <v>13</v>
      </c>
      <c r="J13">
        <f ca="1">(J17+((1/FACT(5))*(($B2/J4)^5)) * J18)^-1</f>
        <v>0.44046836291411756</v>
      </c>
      <c r="L13" s="5" t="s">
        <v>13</v>
      </c>
      <c r="M13">
        <f ca="1">(M17+((1/FACT(5))*(($B2/M4)^5)) * M18)^-1</f>
        <v>0.44046836291411756</v>
      </c>
      <c r="O13" s="5" t="s">
        <v>13</v>
      </c>
      <c r="P13">
        <f ca="1">(P17+((1/FACT(5))*(($B2/P4)^5)) * P18)^-1</f>
        <v>0.44046836291411756</v>
      </c>
      <c r="R13" s="5" t="s">
        <v>13</v>
      </c>
      <c r="S13">
        <f ca="1">(S17+((1/FACT(5))*(($B2/S4)^5)) * S18)^-1</f>
        <v>0.71348419677643971</v>
      </c>
    </row>
    <row r="14" spans="1:19" x14ac:dyDescent="0.25">
      <c r="A14">
        <f t="shared" ca="1" si="0"/>
        <v>17.460956351153783</v>
      </c>
      <c r="F14" s="5" t="s">
        <v>18</v>
      </c>
      <c r="G14">
        <v>90</v>
      </c>
      <c r="I14" s="5" t="s">
        <v>18</v>
      </c>
      <c r="J14">
        <v>90</v>
      </c>
      <c r="L14" s="5" t="s">
        <v>18</v>
      </c>
      <c r="M14">
        <v>90</v>
      </c>
      <c r="O14" s="5" t="s">
        <v>18</v>
      </c>
      <c r="P14">
        <v>90</v>
      </c>
      <c r="R14" s="5" t="s">
        <v>18</v>
      </c>
      <c r="S14">
        <v>90</v>
      </c>
    </row>
    <row r="15" spans="1:19" x14ac:dyDescent="0.25">
      <c r="A15">
        <f t="shared" ca="1" si="0"/>
        <v>8.115764815937645</v>
      </c>
      <c r="F15" s="5" t="s">
        <v>16</v>
      </c>
      <c r="G15">
        <f ca="1">B2/(5*G4)</f>
        <v>0.16429951075703914</v>
      </c>
      <c r="I15" s="5" t="s">
        <v>16</v>
      </c>
      <c r="J15">
        <f ca="1">$B2/(5*J4)</f>
        <v>0.16429951075703914</v>
      </c>
      <c r="L15" s="5" t="s">
        <v>16</v>
      </c>
      <c r="M15">
        <f ca="1">$B2/(5*M4)</f>
        <v>0.16429951075703914</v>
      </c>
      <c r="O15" s="5" t="s">
        <v>16</v>
      </c>
      <c r="P15">
        <f ca="1">$B2/(5*P4)</f>
        <v>0.16429951075703914</v>
      </c>
      <c r="R15" s="5" t="s">
        <v>16</v>
      </c>
      <c r="S15">
        <f ca="1">$B2/(5*S4)</f>
        <v>6.7524488447942482E-2</v>
      </c>
    </row>
    <row r="16" spans="1:19" x14ac:dyDescent="0.25">
      <c r="A16">
        <f t="shared" ca="1" si="0"/>
        <v>13.17055653328315</v>
      </c>
      <c r="F16" s="5" t="s">
        <v>20</v>
      </c>
      <c r="G16">
        <f ca="1">(1/(FACT(5)*(5^(8-5))))*(((B2/G4)^8)*G13)</f>
        <v>6.090790442625478E-6</v>
      </c>
      <c r="I16" s="5" t="s">
        <v>20</v>
      </c>
      <c r="J16">
        <f ca="1">(1/(FACT(5)*(5^(8-5))))*(((B2/J4)^8)*J13)</f>
        <v>6.090790442625478E-6</v>
      </c>
      <c r="L16" s="5" t="s">
        <v>20</v>
      </c>
      <c r="M16">
        <f ca="1">(1/(FACT(5)*(5^(8-5))))*((($B2/M4)^8)*M13)</f>
        <v>6.090790442625478E-6</v>
      </c>
      <c r="O16" s="5" t="s">
        <v>20</v>
      </c>
      <c r="P16">
        <f ca="1">(1/(FACT(5)*(5^(8-5))))*(((H2/P4)^8)*P13)</f>
        <v>0</v>
      </c>
      <c r="R16" s="5" t="s">
        <v>20</v>
      </c>
      <c r="S16">
        <f ca="1">(1/(FACT(5)*(5^(8-5))))*(((K2/S4)^8)*S13)</f>
        <v>0</v>
      </c>
    </row>
    <row r="17" spans="1:19" x14ac:dyDescent="0.25">
      <c r="A17">
        <f t="shared" ca="1" si="0"/>
        <v>13.395483284533556</v>
      </c>
      <c r="F17" s="5" t="s">
        <v>21</v>
      </c>
      <c r="G17">
        <f ca="1">((1/FACT(0))*((B2/G4)^0))+((1/FACT(1))*((B2/G4)^1))+((1/FACT(2))*((B2/G4)^2))+((1/FACT(3))*((B2/G4)^3))+((1/FACT(4))*((B2/G4)^4))</f>
        <v>2.2703021348494965</v>
      </c>
      <c r="I17" s="5" t="s">
        <v>21</v>
      </c>
      <c r="J17">
        <f ca="1">((1/FACT(0))*(($B2/J4)^0))+((1/FACT(1))*(($B2/J4)^1))+((1/FACT(2))*(($B2/J4)^2))+((1/FACT(3))*(($B2/J4)^3))+((1/FACT(4))*(($B2/J4)^4))</f>
        <v>2.2703021348494965</v>
      </c>
      <c r="L17" s="5" t="s">
        <v>21</v>
      </c>
      <c r="M17">
        <f ca="1">((1/FACT(0))*(($B2/M4)^0))+((1/FACT(1))*(($B2/M4)^1))+((1/FACT(2))*(($B2/M4)^2))+((1/FACT(3))*(($B2/M4)^3))+((1/FACT(4))*(($B2/M4)^4))</f>
        <v>2.2703021348494965</v>
      </c>
      <c r="O17" s="5" t="s">
        <v>21</v>
      </c>
      <c r="P17">
        <f ca="1">((1/FACT(0))*(($B2/P4)^0))+((1/FACT(1))*(($B2/P4)^1))+((1/FACT(2))*(($B2/P4)^2))+((1/FACT(3))*(($B2/P4)^3))+((1/FACT(4))*(($B2/P4)^4))</f>
        <v>2.2703021348494965</v>
      </c>
      <c r="R17" s="5" t="s">
        <v>21</v>
      </c>
      <c r="S17">
        <f ca="1">((1/FACT(0))*(($B2/S4)^0))+((1/FACT(1))*(($B2/S4)^1))+((1/FACT(2))*(($B2/S4)^2))+((1/FACT(3))*(($B2/S4)^3))+((1/FACT(4))*(($B2/S4)^4))</f>
        <v>1.4015724962359817</v>
      </c>
    </row>
    <row r="18" spans="1:19" x14ac:dyDescent="0.25">
      <c r="A18">
        <f t="shared" ca="1" si="0"/>
        <v>16.383740628910711</v>
      </c>
      <c r="F18" s="5" t="s">
        <v>22</v>
      </c>
      <c r="G18">
        <f ca="1">((B2/5*G4)^1)+((B2/5*G4)^2)+((B2/5*G4)^3)</f>
        <v>2.7199791344789037E-3</v>
      </c>
      <c r="I18" s="5" t="s">
        <v>22</v>
      </c>
      <c r="J18">
        <f ca="1">(($B2/5*J4)^1)+(($B2/5*J4)^2)+(($B2/5*J4)^3)</f>
        <v>2.7199791344789037E-3</v>
      </c>
      <c r="L18" s="5" t="s">
        <v>22</v>
      </c>
      <c r="M18">
        <f ca="1">(($B2/5*M4)^1)+(($B2/5*M4)^2)+(($B2/5*M4)^3)</f>
        <v>2.7199791344789037E-3</v>
      </c>
      <c r="O18" s="5" t="s">
        <v>22</v>
      </c>
      <c r="P18">
        <f ca="1">(($B2/5*P4)^1)+(($B2/5*P4)^2)+(($B2/5*P4)^3)</f>
        <v>2.7199791344789037E-3</v>
      </c>
      <c r="R18" s="5" t="s">
        <v>22</v>
      </c>
      <c r="S18">
        <f ca="1">(($B2/5*S4)^1)+(($B2/5*S4)^2)+(($B2/5*S4)^3)</f>
        <v>6.6441084442270685E-3</v>
      </c>
    </row>
    <row r="19" spans="1:19" x14ac:dyDescent="0.25">
      <c r="A19">
        <f t="shared" ca="1" si="0"/>
        <v>9.094204828053746</v>
      </c>
      <c r="F19" s="5" t="s">
        <v>23</v>
      </c>
      <c r="G19">
        <f ca="1">(1/FACT(1))*((B2/G4)^1)*G13</f>
        <v>0.36184368265371741</v>
      </c>
      <c r="I19" s="5" t="s">
        <v>23</v>
      </c>
      <c r="J19">
        <f ca="1">(1/FACT(1))*(($B2/J4)^1)*J13</f>
        <v>0.36184368265371741</v>
      </c>
      <c r="L19" s="5" t="s">
        <v>23</v>
      </c>
      <c r="M19">
        <f ca="1">(1/FACT(1))*(($B2/M4)^1)*M13</f>
        <v>0.36184368265371741</v>
      </c>
      <c r="O19" s="5" t="s">
        <v>23</v>
      </c>
      <c r="P19">
        <f ca="1">(1/FACT(1))*(($B2/P4)^1)*P13</f>
        <v>0.36184368265371741</v>
      </c>
      <c r="R19" s="5" t="s">
        <v>23</v>
      </c>
      <c r="S19">
        <f ca="1">(1/FACT(1))*(($B2/S4)^1)*S13</f>
        <v>0.2408882770151011</v>
      </c>
    </row>
    <row r="20" spans="1:19" x14ac:dyDescent="0.25">
      <c r="A20">
        <f t="shared" ca="1" si="0"/>
        <v>2.6345231391227912</v>
      </c>
      <c r="F20" s="5" t="s">
        <v>24</v>
      </c>
      <c r="G20">
        <f ca="1">(1/FACT(2))*((B2/G4)^2)*G13</f>
        <v>0.14862685007632775</v>
      </c>
      <c r="I20" s="5" t="s">
        <v>24</v>
      </c>
      <c r="J20">
        <f ca="1">(1/FACT(2))*(($B2/J4)^2)*J13</f>
        <v>0.14862685007632775</v>
      </c>
      <c r="L20" s="5" t="s">
        <v>24</v>
      </c>
      <c r="M20">
        <f ca="1">(1/FACT(2))*(($B2/M4)^2)*M13</f>
        <v>0.14862685007632775</v>
      </c>
      <c r="O20" s="5" t="s">
        <v>24</v>
      </c>
      <c r="P20">
        <f ca="1">(1/FACT(2))*(($B2/P4)^2)*P13</f>
        <v>0.14862685007632775</v>
      </c>
      <c r="R20" s="5" t="s">
        <v>24</v>
      </c>
      <c r="S20">
        <f ca="1">(1/FACT(2))*(($B2/S4)^2)*S13</f>
        <v>4.0664644196377407E-2</v>
      </c>
    </row>
    <row r="21" spans="1:19" x14ac:dyDescent="0.25">
      <c r="A21">
        <f t="shared" ca="1" si="0"/>
        <v>5.6298576885187925</v>
      </c>
      <c r="F21" s="5" t="s">
        <v>25</v>
      </c>
      <c r="G21">
        <f ca="1">(1/FACT(3))*((B2/G4)^3)*G13</f>
        <v>4.0698864588167433E-2</v>
      </c>
      <c r="I21" s="5" t="s">
        <v>25</v>
      </c>
      <c r="J21">
        <f ca="1">(1/FACT(3))*(($B2/J4)^3)*J13</f>
        <v>4.0698864588167433E-2</v>
      </c>
      <c r="L21" s="5" t="s">
        <v>25</v>
      </c>
      <c r="M21">
        <f ca="1">(1/FACT(3))*(($B2/M4)^3)*M13</f>
        <v>4.0698864588167433E-2</v>
      </c>
      <c r="O21" s="5" t="s">
        <v>25</v>
      </c>
      <c r="P21">
        <f ca="1">(1/FACT(3))*(($B2/P4)^3)*P13</f>
        <v>4.0698864588167433E-2</v>
      </c>
      <c r="R21" s="5" t="s">
        <v>25</v>
      </c>
      <c r="S21">
        <f ca="1">(1/FACT(3))*(($B2/S4)^3)*S13</f>
        <v>4.5764321621299614E-3</v>
      </c>
    </row>
    <row r="22" spans="1:19" x14ac:dyDescent="0.25">
      <c r="F22" s="5" t="s">
        <v>14</v>
      </c>
      <c r="G22">
        <f ca="1">(1/FACT(4))*((B2/G4)^4)*G13</f>
        <v>8.358504425253618E-3</v>
      </c>
      <c r="I22" s="5" t="s">
        <v>14</v>
      </c>
      <c r="J22">
        <f ca="1">(1/FACT(4))*(($B2/J4)^4)*J13</f>
        <v>8.358504425253618E-3</v>
      </c>
      <c r="L22" s="5" t="s">
        <v>14</v>
      </c>
      <c r="M22">
        <f ca="1">(1/FACT(4))*(($B2/M4)^4)*M13</f>
        <v>8.358504425253618E-3</v>
      </c>
      <c r="O22" s="5" t="s">
        <v>14</v>
      </c>
      <c r="P22">
        <f ca="1">(1/FACT(4))*(($B2/P4)^4)*P13</f>
        <v>8.358504425253618E-3</v>
      </c>
      <c r="R22" s="5" t="s">
        <v>14</v>
      </c>
      <c r="S22">
        <f ca="1">(1/FACT(4))*(($B2/S4)^4)*S13</f>
        <v>3.8627655083067129E-4</v>
      </c>
    </row>
    <row r="23" spans="1:19" x14ac:dyDescent="0.25">
      <c r="F23" s="5" t="s">
        <v>26</v>
      </c>
      <c r="G23">
        <f ca="1">(1/(FACT(5)*(5^(5-5))))*(((B2/G4)^5)*G13)</f>
        <v>1.3732981877297159E-3</v>
      </c>
      <c r="I23" s="5" t="s">
        <v>26</v>
      </c>
      <c r="J23">
        <f ca="1">(1/(FACT(5)*(5^(5-5))))*((($B2/J4)^5)*J13)</f>
        <v>1.3732981877297159E-3</v>
      </c>
      <c r="L23" s="5" t="s">
        <v>26</v>
      </c>
      <c r="M23">
        <f ca="1">(1/(FACT(5)*(5^(5-5))))*((($B2/M4)^5)*M13)</f>
        <v>1.3732981877297159E-3</v>
      </c>
      <c r="O23" s="5" t="s">
        <v>26</v>
      </c>
      <c r="P23">
        <f ca="1">(1/(FACT(5)*(5^(5-5))))*((($B2/P4)^5)*P13)</f>
        <v>1.3732981877297159E-3</v>
      </c>
      <c r="R23" s="5" t="s">
        <v>26</v>
      </c>
      <c r="S23">
        <f ca="1">(1/(FACT(5)*(5^(5-5))))*((($B2/S4)^5)*S13)</f>
        <v>2.6083126494276727E-5</v>
      </c>
    </row>
    <row r="24" spans="1:19" x14ac:dyDescent="0.25">
      <c r="F24" s="5" t="s">
        <v>27</v>
      </c>
      <c r="G24">
        <f ca="1">(1/(FACT(5)*(5^(6-5))))*(((B2/G4)^6)*G13)</f>
        <v>2.2563222036752089E-4</v>
      </c>
      <c r="I24" s="5" t="s">
        <v>27</v>
      </c>
      <c r="J24">
        <f ca="1">(1/(FACT(5)*(5^(6-5))))*((($B2/J4)^6)*J13)</f>
        <v>2.2563222036752089E-4</v>
      </c>
      <c r="L24" s="5" t="s">
        <v>27</v>
      </c>
      <c r="M24">
        <f ca="1">(1/(FACT(5)*(5^(6-5))))*((($B2/M4)^6)*M13)</f>
        <v>2.2563222036752089E-4</v>
      </c>
      <c r="O24" s="5" t="s">
        <v>27</v>
      </c>
      <c r="P24">
        <f ca="1">(1/(FACT(5)*(5^(6-5))))*((($B2/P4)^6)*P13)</f>
        <v>2.2563222036752089E-4</v>
      </c>
      <c r="R24" s="5" t="s">
        <v>27</v>
      </c>
      <c r="S24">
        <f ca="1">(1/(FACT(5)*(5^(6-5))))*((($B2/S4)^6)*S13)</f>
        <v>1.7612497736490113E-6</v>
      </c>
    </row>
    <row r="25" spans="1:19" x14ac:dyDescent="0.25">
      <c r="F25" s="5" t="s">
        <v>28</v>
      </c>
      <c r="G25">
        <f ca="1">(1/(FACT(5)*(5^(7-5))))*(((B2/G4)^7)*G13)</f>
        <v>3.7071263417408117E-5</v>
      </c>
      <c r="I25" s="5" t="s">
        <v>28</v>
      </c>
      <c r="J25">
        <f ca="1">(1/(FACT(5)*(5^(7-5))))*((($B2/J4)^7)*J13)</f>
        <v>3.7071263417408117E-5</v>
      </c>
      <c r="L25" s="5" t="s">
        <v>28</v>
      </c>
      <c r="M25">
        <f ca="1">(1/(FACT(5)*(5^(7-5))))*((($B2/M4)^7)*M13)</f>
        <v>3.7071263417408117E-5</v>
      </c>
      <c r="O25" s="5" t="s">
        <v>28</v>
      </c>
      <c r="P25">
        <f ca="1">(1/(FACT(5)*(5^(7-5))))*((($B2/P4)^7)*P13)</f>
        <v>3.7071263417408117E-5</v>
      </c>
      <c r="R25" s="5" t="s">
        <v>28</v>
      </c>
      <c r="S25">
        <f ca="1">(1/(FACT(5)*(5^(7-5))))*((($B2/S4)^7)*S13)</f>
        <v>1.1892748999470396E-7</v>
      </c>
    </row>
    <row r="26" spans="1:19" x14ac:dyDescent="0.25">
      <c r="F26" s="5" t="s">
        <v>29</v>
      </c>
      <c r="G26">
        <f ca="1">(1/(FACT(5)*(5^(8-5))))*(((B2/G4)^8)*G13)</f>
        <v>6.090790442625478E-6</v>
      </c>
      <c r="I26" s="5" t="s">
        <v>29</v>
      </c>
      <c r="J26">
        <f ca="1">(1/(FACT(5)*(5^(8-5))))*((($B2/J4)^8)*J13)</f>
        <v>6.090790442625478E-6</v>
      </c>
      <c r="L26" s="5" t="s">
        <v>29</v>
      </c>
      <c r="M26">
        <f ca="1">(1/(FACT(5)*(5^(8-5))))*((($B2/M4)^8)*M13)</f>
        <v>6.090790442625478E-6</v>
      </c>
      <c r="O26" s="5" t="s">
        <v>29</v>
      </c>
      <c r="P26">
        <f ca="1">(1/(FACT(5)*(5^(8-5))))*((($B2/P4)^8)*P13)</f>
        <v>6.090790442625478E-6</v>
      </c>
      <c r="R26" s="5" t="s">
        <v>29</v>
      </c>
      <c r="S26">
        <f ca="1">(1/(FACT(5)*(5^(8-5))))*((($B2/S4)^8)*S13)</f>
        <v>8.0305179242901846E-9</v>
      </c>
    </row>
  </sheetData>
  <mergeCells count="5">
    <mergeCell ref="F3:G3"/>
    <mergeCell ref="I3:J3"/>
    <mergeCell ref="L3:M3"/>
    <mergeCell ref="O3:P3"/>
    <mergeCell ref="R3:S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F10" sqref="F10"/>
    </sheetView>
  </sheetViews>
  <sheetFormatPr defaultRowHeight="15" x14ac:dyDescent="0.25"/>
  <cols>
    <col min="1" max="1" width="21.5703125" bestFit="1" customWidth="1"/>
    <col min="2" max="2" width="11.85546875" bestFit="1" customWidth="1"/>
    <col min="3" max="3" width="19" bestFit="1" customWidth="1"/>
    <col min="5" max="5" width="10.7109375" bestFit="1" customWidth="1"/>
  </cols>
  <sheetData>
    <row r="1" spans="1:3" x14ac:dyDescent="0.25">
      <c r="A1" s="7" t="s">
        <v>1</v>
      </c>
      <c r="B1" s="7" t="s">
        <v>15</v>
      </c>
    </row>
    <row r="2" spans="1:3" x14ac:dyDescent="0.25">
      <c r="A2" s="7" t="s">
        <v>31</v>
      </c>
      <c r="B2" s="7" t="s">
        <v>31</v>
      </c>
    </row>
    <row r="3" spans="1:3" x14ac:dyDescent="0.25">
      <c r="A3">
        <f>15</f>
        <v>15</v>
      </c>
      <c r="B3">
        <v>20</v>
      </c>
    </row>
    <row r="6" spans="1:3" x14ac:dyDescent="0.25">
      <c r="A6" s="7" t="s">
        <v>32</v>
      </c>
      <c r="B6">
        <f>EXP(-20*(1-(A3/B3))*0.33)</f>
        <v>0.19204990862075408</v>
      </c>
      <c r="C6" s="9">
        <v>0.19</v>
      </c>
    </row>
    <row r="7" spans="1:3" x14ac:dyDescent="0.25">
      <c r="A7" s="7" t="s">
        <v>35</v>
      </c>
      <c r="B7">
        <f>(1-(A3/B3))</f>
        <v>0.25</v>
      </c>
      <c r="C7" s="9">
        <v>0.25</v>
      </c>
    </row>
    <row r="8" spans="1:3" x14ac:dyDescent="0.25">
      <c r="A8" s="7" t="s">
        <v>36</v>
      </c>
      <c r="B8">
        <f>1/(B3-A3)</f>
        <v>0.2</v>
      </c>
      <c r="C8" t="s">
        <v>33</v>
      </c>
    </row>
    <row r="9" spans="1:3" x14ac:dyDescent="0.25">
      <c r="A9" s="7" t="s">
        <v>37</v>
      </c>
      <c r="B9">
        <f>A3/(B3*(B3-A3))</f>
        <v>0.15</v>
      </c>
      <c r="C9" t="s">
        <v>34</v>
      </c>
    </row>
    <row r="10" spans="1:3" x14ac:dyDescent="0.25">
      <c r="A10" s="7" t="s">
        <v>38</v>
      </c>
      <c r="B10">
        <f>((A3)^2)/(B3*(B3-A3))</f>
        <v>2.25</v>
      </c>
      <c r="C10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1:A2"/>
    </sheetView>
  </sheetViews>
  <sheetFormatPr defaultRowHeight="15" x14ac:dyDescent="0.25"/>
  <cols>
    <col min="1" max="1" width="22.285156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tabSelected="1" workbookViewId="0">
      <selection activeCell="N2" sqref="N2:N9"/>
    </sheetView>
  </sheetViews>
  <sheetFormatPr defaultRowHeight="15" x14ac:dyDescent="0.25"/>
  <cols>
    <col min="1" max="1" width="5.5703125" bestFit="1" customWidth="1"/>
    <col min="2" max="2" width="4.140625" bestFit="1" customWidth="1"/>
    <col min="3" max="3" width="8.28515625" bestFit="1" customWidth="1"/>
    <col min="4" max="4" width="9.85546875" bestFit="1" customWidth="1"/>
    <col min="5" max="5" width="11.5703125" bestFit="1" customWidth="1"/>
    <col min="6" max="6" width="9.85546875" bestFit="1" customWidth="1"/>
    <col min="7" max="7" width="11.5703125" bestFit="1" customWidth="1"/>
    <col min="8" max="8" width="9.85546875" bestFit="1" customWidth="1"/>
    <col min="9" max="9" width="11.5703125" bestFit="1" customWidth="1"/>
    <col min="10" max="10" width="9.85546875" bestFit="1" customWidth="1"/>
    <col min="11" max="11" width="11.5703125" bestFit="1" customWidth="1"/>
    <col min="12" max="12" width="9.85546875" bestFit="1" customWidth="1"/>
    <col min="13" max="13" width="11.5703125" bestFit="1" customWidth="1"/>
    <col min="14" max="14" width="9.5703125" bestFit="1" customWidth="1"/>
  </cols>
  <sheetData>
    <row r="1" spans="1:17" x14ac:dyDescent="0.25">
      <c r="A1" t="s">
        <v>41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</row>
    <row r="2" spans="1:17" x14ac:dyDescent="0.25">
      <c r="A2">
        <v>1</v>
      </c>
      <c r="N2" s="11">
        <f ca="1">RAND()*0.1</f>
        <v>9.3070048948518155E-2</v>
      </c>
    </row>
    <row r="3" spans="1:17" x14ac:dyDescent="0.25">
      <c r="A3">
        <v>2</v>
      </c>
      <c r="N3" s="11">
        <f t="shared" ref="N3:N9" ca="1" si="0">RAND()*0.1</f>
        <v>8.3317908823683437E-2</v>
      </c>
    </row>
    <row r="4" spans="1:17" x14ac:dyDescent="0.25">
      <c r="A4">
        <v>3</v>
      </c>
      <c r="N4" s="11">
        <f t="shared" ca="1" si="0"/>
        <v>8.3373233962047988E-2</v>
      </c>
    </row>
    <row r="5" spans="1:17" x14ac:dyDescent="0.25">
      <c r="A5">
        <v>4</v>
      </c>
      <c r="N5" s="11">
        <f t="shared" ca="1" si="0"/>
        <v>5.8385426340365532E-2</v>
      </c>
    </row>
    <row r="6" spans="1:17" x14ac:dyDescent="0.25">
      <c r="A6">
        <v>5</v>
      </c>
      <c r="N6" s="11">
        <f t="shared" ca="1" si="0"/>
        <v>2.3762162401450328E-2</v>
      </c>
    </row>
    <row r="7" spans="1:17" x14ac:dyDescent="0.25">
      <c r="A7">
        <v>6</v>
      </c>
      <c r="N7" s="11">
        <f t="shared" ca="1" si="0"/>
        <v>9.4492212704496856E-2</v>
      </c>
    </row>
    <row r="8" spans="1:17" x14ac:dyDescent="0.25">
      <c r="A8">
        <v>7</v>
      </c>
      <c r="N8" s="11">
        <f t="shared" ca="1" si="0"/>
        <v>8.4187215644668897E-2</v>
      </c>
    </row>
    <row r="9" spans="1:17" x14ac:dyDescent="0.25">
      <c r="A9">
        <v>8</v>
      </c>
      <c r="N9" s="11">
        <f t="shared" ca="1" si="0"/>
        <v>9.5717053958560394E-2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Ex1 PopInfinita</vt:lpstr>
      <vt:lpstr>Ex1 PopFinita</vt:lpstr>
      <vt:lpstr>Ex2</vt:lpstr>
      <vt:lpstr>Ex3</vt:lpstr>
      <vt:lpstr>Ex4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2017-12-09T22:26:37Z</dcterms:created>
  <dcterms:modified xsi:type="dcterms:W3CDTF">2017-12-11T01:12:33Z</dcterms:modified>
</cp:coreProperties>
</file>