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5345" windowHeight="4455" activeTab="4"/>
  </bookViews>
  <sheets>
    <sheet name="Ex1 PopInfinita" sheetId="2" r:id="rId1"/>
    <sheet name="Ex1 PopFinita" sheetId="3" r:id="rId2"/>
    <sheet name="Ex2" sheetId="4" r:id="rId3"/>
    <sheet name="Ex3" sheetId="5" r:id="rId4"/>
    <sheet name="Ex4" sheetId="6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6" l="1"/>
  <c r="M4" i="6"/>
  <c r="M5" i="6"/>
  <c r="M6" i="6"/>
  <c r="M7" i="6"/>
  <c r="M8" i="6"/>
  <c r="M9" i="6"/>
  <c r="M2" i="6"/>
  <c r="K3" i="6"/>
  <c r="K4" i="6"/>
  <c r="K5" i="6"/>
  <c r="K6" i="6"/>
  <c r="K7" i="6"/>
  <c r="K8" i="6"/>
  <c r="K9" i="6"/>
  <c r="K2" i="6"/>
  <c r="I3" i="6"/>
  <c r="I4" i="6"/>
  <c r="I5" i="6"/>
  <c r="I6" i="6"/>
  <c r="I7" i="6"/>
  <c r="I8" i="6"/>
  <c r="I9" i="6"/>
  <c r="I2" i="6"/>
  <c r="G3" i="6"/>
  <c r="G4" i="6"/>
  <c r="G5" i="6"/>
  <c r="G6" i="6"/>
  <c r="G7" i="6"/>
  <c r="G8" i="6"/>
  <c r="G9" i="6"/>
  <c r="G2" i="6"/>
  <c r="E4" i="6"/>
  <c r="E5" i="6"/>
  <c r="E6" i="6"/>
  <c r="E7" i="6"/>
  <c r="E8" i="6"/>
  <c r="E9" i="6"/>
  <c r="E3" i="6"/>
  <c r="L3" i="6"/>
  <c r="L4" i="6"/>
  <c r="L5" i="6"/>
  <c r="L6" i="6"/>
  <c r="L7" i="6"/>
  <c r="L8" i="6"/>
  <c r="L9" i="6"/>
  <c r="L2" i="6"/>
  <c r="J3" i="6"/>
  <c r="J4" i="6"/>
  <c r="J5" i="6"/>
  <c r="J6" i="6"/>
  <c r="J7" i="6"/>
  <c r="J8" i="6"/>
  <c r="J9" i="6"/>
  <c r="J2" i="6"/>
  <c r="H3" i="6"/>
  <c r="H4" i="6"/>
  <c r="H5" i="6"/>
  <c r="H6" i="6"/>
  <c r="H7" i="6"/>
  <c r="H8" i="6"/>
  <c r="H9" i="6"/>
  <c r="H2" i="6"/>
  <c r="F3" i="6"/>
  <c r="F4" i="6"/>
  <c r="F5" i="6"/>
  <c r="F6" i="6"/>
  <c r="F7" i="6"/>
  <c r="F8" i="6"/>
  <c r="F9" i="6"/>
  <c r="F2" i="6"/>
  <c r="E2" i="6"/>
  <c r="D3" i="6"/>
  <c r="D4" i="6"/>
  <c r="D5" i="6"/>
  <c r="D6" i="6"/>
  <c r="D7" i="6"/>
  <c r="D8" i="6"/>
  <c r="D9" i="6"/>
  <c r="D2" i="6"/>
  <c r="S2" i="6" s="1"/>
  <c r="T2" i="6" s="1"/>
  <c r="U2" i="6" l="1"/>
  <c r="D3" i="3"/>
  <c r="D4" i="3"/>
  <c r="D5" i="3"/>
  <c r="D6" i="3"/>
  <c r="D7" i="3"/>
  <c r="D8" i="3"/>
  <c r="D9" i="3"/>
  <c r="D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" i="3"/>
  <c r="C3" i="2"/>
  <c r="C4" i="2"/>
  <c r="C5" i="2"/>
  <c r="C6" i="2"/>
  <c r="C7" i="2"/>
  <c r="C8" i="2"/>
  <c r="C9" i="2"/>
  <c r="C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" i="2"/>
  <c r="B10" i="4"/>
  <c r="B8" i="4"/>
  <c r="B9" i="4"/>
  <c r="B7" i="4"/>
  <c r="B6" i="4"/>
  <c r="A3" i="4"/>
  <c r="P9" i="3"/>
  <c r="M10" i="3"/>
  <c r="B2" i="3"/>
  <c r="O8" i="2"/>
  <c r="O14" i="2"/>
  <c r="L9" i="2"/>
  <c r="L14" i="2"/>
  <c r="I14" i="2"/>
  <c r="B2" i="2"/>
  <c r="S8" i="3" l="1"/>
  <c r="S4" i="3" s="1"/>
  <c r="R7" i="2"/>
  <c r="R14" i="2" s="1"/>
  <c r="J8" i="3"/>
  <c r="J4" i="3" s="1"/>
  <c r="P8" i="3"/>
  <c r="P4" i="3" s="1"/>
  <c r="M8" i="3"/>
  <c r="M4" i="3" s="1"/>
  <c r="G8" i="3"/>
  <c r="G4" i="3" s="1"/>
  <c r="O7" i="2"/>
  <c r="I7" i="2"/>
  <c r="I4" i="2" s="1"/>
  <c r="I8" i="2" s="1"/>
  <c r="L7" i="2"/>
  <c r="F7" i="2"/>
  <c r="S15" i="3" l="1"/>
  <c r="S18" i="3"/>
  <c r="S5" i="3"/>
  <c r="S17" i="3"/>
  <c r="P18" i="3"/>
  <c r="P5" i="3"/>
  <c r="P17" i="3"/>
  <c r="P15" i="3"/>
  <c r="M15" i="3"/>
  <c r="M18" i="3"/>
  <c r="M5" i="3"/>
  <c r="M17" i="3"/>
  <c r="J18" i="3"/>
  <c r="J15" i="3"/>
  <c r="J17" i="3"/>
  <c r="J5" i="3"/>
  <c r="G17" i="3"/>
  <c r="G18" i="3"/>
  <c r="G5" i="3"/>
  <c r="G15" i="3"/>
  <c r="R4" i="2"/>
  <c r="R10" i="2" s="1"/>
  <c r="F4" i="2"/>
  <c r="F9" i="2" s="1"/>
  <c r="O6" i="2"/>
  <c r="O4" i="2"/>
  <c r="L4" i="2"/>
  <c r="L8" i="2" s="1"/>
  <c r="I6" i="2"/>
  <c r="I9" i="2"/>
  <c r="I5" i="2"/>
  <c r="I10" i="2"/>
  <c r="F14" i="2"/>
  <c r="S13" i="3" l="1"/>
  <c r="P13" i="3"/>
  <c r="P20" i="3" s="1"/>
  <c r="M13" i="3"/>
  <c r="M20" i="3" s="1"/>
  <c r="J13" i="3"/>
  <c r="G13" i="3"/>
  <c r="R9" i="2"/>
  <c r="R5" i="2"/>
  <c r="R8" i="2"/>
  <c r="R6" i="2" s="1"/>
  <c r="F8" i="2"/>
  <c r="F6" i="2" s="1"/>
  <c r="F5" i="2"/>
  <c r="F11" i="2" s="1"/>
  <c r="O9" i="2"/>
  <c r="O10" i="2"/>
  <c r="O5" i="2"/>
  <c r="L6" i="2"/>
  <c r="L10" i="2"/>
  <c r="L5" i="2"/>
  <c r="I12" i="2"/>
  <c r="I11" i="2"/>
  <c r="F10" i="2"/>
  <c r="M24" i="3" l="1"/>
  <c r="M25" i="3"/>
  <c r="S26" i="3"/>
  <c r="S12" i="3"/>
  <c r="S24" i="3"/>
  <c r="S20" i="3"/>
  <c r="S23" i="3"/>
  <c r="S16" i="3"/>
  <c r="S6" i="3" s="1"/>
  <c r="S22" i="3"/>
  <c r="S25" i="3"/>
  <c r="S21" i="3"/>
  <c r="S19" i="3"/>
  <c r="M21" i="3"/>
  <c r="P23" i="3"/>
  <c r="P25" i="3"/>
  <c r="M26" i="3"/>
  <c r="P21" i="3"/>
  <c r="M12" i="3"/>
  <c r="M22" i="3"/>
  <c r="P19" i="3"/>
  <c r="P24" i="3"/>
  <c r="M16" i="3"/>
  <c r="M6" i="3" s="1"/>
  <c r="M9" i="3" s="1"/>
  <c r="M19" i="3"/>
  <c r="M23" i="3"/>
  <c r="P22" i="3"/>
  <c r="P26" i="3"/>
  <c r="P16" i="3"/>
  <c r="P6" i="3" s="1"/>
  <c r="P12" i="3"/>
  <c r="J25" i="3"/>
  <c r="J26" i="3"/>
  <c r="J23" i="3"/>
  <c r="J24" i="3"/>
  <c r="J21" i="3"/>
  <c r="J22" i="3"/>
  <c r="J19" i="3"/>
  <c r="J20" i="3"/>
  <c r="J12" i="3"/>
  <c r="J16" i="3"/>
  <c r="J6" i="3" s="1"/>
  <c r="G25" i="3"/>
  <c r="G26" i="3"/>
  <c r="G23" i="3"/>
  <c r="G24" i="3"/>
  <c r="G22" i="3"/>
  <c r="G12" i="3"/>
  <c r="G20" i="3"/>
  <c r="G21" i="3"/>
  <c r="G16" i="3"/>
  <c r="G6" i="3" s="1"/>
  <c r="G19" i="3"/>
  <c r="R12" i="2"/>
  <c r="R11" i="2"/>
  <c r="O12" i="2"/>
  <c r="O11" i="2"/>
  <c r="L11" i="2"/>
  <c r="L12" i="2"/>
  <c r="F12" i="2"/>
  <c r="P10" i="3" l="1"/>
  <c r="S10" i="3"/>
  <c r="S9" i="3" s="1"/>
  <c r="S11" i="3"/>
  <c r="S7" i="3" s="1"/>
  <c r="M11" i="3"/>
  <c r="M7" i="3" s="1"/>
  <c r="P11" i="3"/>
  <c r="P7" i="3" s="1"/>
  <c r="J10" i="3"/>
  <c r="J9" i="3" s="1"/>
  <c r="J11" i="3"/>
  <c r="J7" i="3" s="1"/>
  <c r="G10" i="3"/>
  <c r="G9" i="3" s="1"/>
  <c r="G11" i="3"/>
  <c r="G7" i="3" s="1"/>
</calcChain>
</file>

<file path=xl/sharedStrings.xml><?xml version="1.0" encoding="utf-8"?>
<sst xmlns="http://schemas.openxmlformats.org/spreadsheetml/2006/main" count="224" uniqueCount="66">
  <si>
    <t>Amostras</t>
  </si>
  <si>
    <t>a</t>
  </si>
  <si>
    <t>Computador 1</t>
  </si>
  <si>
    <t>r</t>
  </si>
  <si>
    <t>Ts</t>
  </si>
  <si>
    <t>Tw</t>
  </si>
  <si>
    <t>Tr</t>
  </si>
  <si>
    <t>Lw</t>
  </si>
  <si>
    <t>Computador 2</t>
  </si>
  <si>
    <t>Computador 3</t>
  </si>
  <si>
    <t>Computador 4</t>
  </si>
  <si>
    <t>CPU</t>
  </si>
  <si>
    <t>Ls</t>
  </si>
  <si>
    <t>P0</t>
  </si>
  <si>
    <t>P4</t>
  </si>
  <si>
    <t>Mi</t>
  </si>
  <si>
    <t>Rô</t>
  </si>
  <si>
    <t>K</t>
  </si>
  <si>
    <t>P(%)</t>
  </si>
  <si>
    <t>Kf</t>
  </si>
  <si>
    <t>Pkf</t>
  </si>
  <si>
    <t>SomatoriaP0</t>
  </si>
  <si>
    <t>SomatoriaP0Kf</t>
  </si>
  <si>
    <t>P1</t>
  </si>
  <si>
    <t>P2</t>
  </si>
  <si>
    <t>P3</t>
  </si>
  <si>
    <t>P5</t>
  </si>
  <si>
    <t>P6</t>
  </si>
  <si>
    <t>P7</t>
  </si>
  <si>
    <t>P8</t>
  </si>
  <si>
    <t>aef</t>
  </si>
  <si>
    <t>req/hora</t>
  </si>
  <si>
    <t>a) P(T&gt;t)=e^-mi*(1-r)*t</t>
  </si>
  <si>
    <t>horas ou 12 minutos</t>
  </si>
  <si>
    <t>horas ou 9 minutos</t>
  </si>
  <si>
    <t>b) P0</t>
  </si>
  <si>
    <t>c) Tr</t>
  </si>
  <si>
    <t>d) Tw(Para K = 1)</t>
  </si>
  <si>
    <t>e) Lw</t>
  </si>
  <si>
    <t>requisições</t>
  </si>
  <si>
    <t>Amostras C4</t>
  </si>
  <si>
    <t>Placa</t>
  </si>
  <si>
    <t>TEC</t>
  </si>
  <si>
    <t>Instante</t>
  </si>
  <si>
    <t>Inspeção1</t>
  </si>
  <si>
    <t>Montagem1</t>
  </si>
  <si>
    <t>Inspeção2</t>
  </si>
  <si>
    <t>Montagem2</t>
  </si>
  <si>
    <t>Inspeção3</t>
  </si>
  <si>
    <t>Montagem3</t>
  </si>
  <si>
    <t>Inspeção4</t>
  </si>
  <si>
    <t>Montagem4</t>
  </si>
  <si>
    <t>Inspeção5</t>
  </si>
  <si>
    <t>Montagem5</t>
  </si>
  <si>
    <t>ProbEst1</t>
  </si>
  <si>
    <t>ProbEst2</t>
  </si>
  <si>
    <t>ProbEst3</t>
  </si>
  <si>
    <t>ProbEst4</t>
  </si>
  <si>
    <t>Fim Posto1</t>
  </si>
  <si>
    <t>Início Posto1</t>
  </si>
  <si>
    <t>Início Posto2</t>
  </si>
  <si>
    <t>Fim Posto2</t>
  </si>
  <si>
    <t>Início Posto3</t>
  </si>
  <si>
    <t>Fim Posto3</t>
  </si>
  <si>
    <t>Início Posto4</t>
  </si>
  <si>
    <t>Fim Posto4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</si>
</sst>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/>
    <xf numFmtId="0" fontId="0" fillId="0" borderId="0" xfId="0" applyFill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4" borderId="1" xfId="0" applyFont="1" applyFill="1" applyBorder="1"/>
    <xf numFmtId="0" fontId="1" fillId="4" borderId="0" xfId="0" applyFont="1" applyFill="1"/>
    <xf numFmtId="9" fontId="0" fillId="0" borderId="0" xfId="0" applyNumberFormat="1"/>
    <xf numFmtId="0" fontId="1" fillId="4" borderId="0" xfId="0" applyFont="1" applyFill="1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Normal="100" workbookViewId="0">
      <selection activeCell="R7" sqref="R7"/>
    </sheetView>
  </sheetViews>
  <sheetFormatPr defaultRowHeight="15" x14ac:dyDescent="0.25"/>
  <cols>
    <col min="1" max="1" width="13.42578125" bestFit="1" customWidth="1"/>
    <col min="2" max="2" width="8.42578125" bestFit="1" customWidth="1"/>
    <col min="3" max="3" width="12" bestFit="1" customWidth="1"/>
    <col min="5" max="5" width="18.7109375" bestFit="1" customWidth="1"/>
    <col min="6" max="6" width="12" bestFit="1" customWidth="1"/>
    <col min="7" max="7" width="13.5703125" customWidth="1"/>
  </cols>
  <sheetData>
    <row r="1" spans="1:18" x14ac:dyDescent="0.25">
      <c r="A1" s="3" t="s">
        <v>0</v>
      </c>
      <c r="B1" s="3" t="s">
        <v>1</v>
      </c>
      <c r="C1" s="7" t="s">
        <v>40</v>
      </c>
    </row>
    <row r="2" spans="1:18" x14ac:dyDescent="0.25">
      <c r="A2">
        <f ca="1">-8*LN(RAND())</f>
        <v>5.0567933097550206</v>
      </c>
      <c r="B2">
        <f>380/3600</f>
        <v>0.10555555555555556</v>
      </c>
      <c r="C2" s="2">
        <f ca="1">-3*LN(RAND())</f>
        <v>1.3953821307294194</v>
      </c>
    </row>
    <row r="3" spans="1:18" x14ac:dyDescent="0.25">
      <c r="A3">
        <f t="shared" ref="A3:A21" ca="1" si="0">-8*LN(RAND())</f>
        <v>5.4730194142844812</v>
      </c>
      <c r="C3" s="2">
        <f t="shared" ref="C3:C9" ca="1" si="1">-3*LN(RAND())</f>
        <v>4.051838290516474</v>
      </c>
      <c r="E3" s="10" t="s">
        <v>11</v>
      </c>
      <c r="F3" s="10"/>
      <c r="G3" s="1"/>
      <c r="H3" s="10" t="s">
        <v>2</v>
      </c>
      <c r="I3" s="10"/>
      <c r="J3" s="1"/>
      <c r="K3" s="10" t="s">
        <v>8</v>
      </c>
      <c r="L3" s="10"/>
      <c r="M3" s="1"/>
      <c r="N3" s="10" t="s">
        <v>9</v>
      </c>
      <c r="O3" s="10"/>
      <c r="P3" s="1"/>
      <c r="Q3" s="10" t="s">
        <v>10</v>
      </c>
      <c r="R3" s="10"/>
    </row>
    <row r="4" spans="1:18" x14ac:dyDescent="0.25">
      <c r="A4">
        <f t="shared" ca="1" si="0"/>
        <v>2.2114218816213236</v>
      </c>
      <c r="C4" s="2">
        <f t="shared" ca="1" si="1"/>
        <v>4.1352958598649838</v>
      </c>
      <c r="E4" s="4" t="s">
        <v>15</v>
      </c>
      <c r="F4">
        <f ca="1">1/F7</f>
        <v>0.13949063325546321</v>
      </c>
      <c r="H4" s="5" t="s">
        <v>15</v>
      </c>
      <c r="I4">
        <f ca="1">1/I7</f>
        <v>0.13949063325546321</v>
      </c>
      <c r="K4" s="5" t="s">
        <v>15</v>
      </c>
      <c r="L4">
        <f ca="1">1/L7</f>
        <v>0.13949063325546321</v>
      </c>
      <c r="N4" s="5" t="s">
        <v>15</v>
      </c>
      <c r="O4">
        <f ca="1">1/O7</f>
        <v>0.13949063325546321</v>
      </c>
      <c r="Q4" s="4" t="s">
        <v>15</v>
      </c>
      <c r="R4">
        <f ca="1">1/R7</f>
        <v>0.42019931408158695</v>
      </c>
    </row>
    <row r="5" spans="1:18" x14ac:dyDescent="0.25">
      <c r="A5">
        <f t="shared" ca="1" si="0"/>
        <v>7.9415020070088662</v>
      </c>
      <c r="C5" s="2">
        <f t="shared" ca="1" si="1"/>
        <v>3.4944090940470582</v>
      </c>
      <c r="E5" s="4" t="s">
        <v>3</v>
      </c>
      <c r="F5">
        <f ca="1">B2/F4</f>
        <v>0.7567214592985686</v>
      </c>
      <c r="H5" s="4" t="s">
        <v>3</v>
      </c>
      <c r="I5">
        <f ca="1">B2/I4</f>
        <v>0.7567214592985686</v>
      </c>
      <c r="K5" s="4" t="s">
        <v>3</v>
      </c>
      <c r="L5">
        <f ca="1">B2/L4</f>
        <v>0.7567214592985686</v>
      </c>
      <c r="N5" s="4" t="s">
        <v>3</v>
      </c>
      <c r="O5">
        <f ca="1">B2/O4</f>
        <v>0.7567214592985686</v>
      </c>
      <c r="Q5" s="4" t="s">
        <v>3</v>
      </c>
      <c r="R5">
        <f ca="1">B2/R4</f>
        <v>0.25120354083933755</v>
      </c>
    </row>
    <row r="6" spans="1:18" x14ac:dyDescent="0.25">
      <c r="A6">
        <f t="shared" ca="1" si="0"/>
        <v>19.149077627517766</v>
      </c>
      <c r="C6" s="2">
        <f t="shared" ca="1" si="1"/>
        <v>8.939554327249738E-2</v>
      </c>
      <c r="E6" s="4" t="s">
        <v>6</v>
      </c>
      <c r="F6">
        <f ca="1">F7+F8</f>
        <v>31.203583929179814</v>
      </c>
      <c r="H6" s="4" t="s">
        <v>6</v>
      </c>
      <c r="I6">
        <f ca="1">I7+I8</f>
        <v>32.812897284093012</v>
      </c>
      <c r="K6" s="4" t="s">
        <v>6</v>
      </c>
      <c r="L6">
        <f ca="1">L7+L8</f>
        <v>37.272715917722536</v>
      </c>
      <c r="N6" s="4" t="s">
        <v>6</v>
      </c>
      <c r="O6">
        <f ca="1">O7+O8</f>
        <v>17.418940140723279</v>
      </c>
      <c r="Q6" s="4" t="s">
        <v>6</v>
      </c>
      <c r="R6">
        <f ca="1">R7+R8</f>
        <v>3.319164431973129</v>
      </c>
    </row>
    <row r="7" spans="1:18" x14ac:dyDescent="0.25">
      <c r="A7">
        <f t="shared" ca="1" si="0"/>
        <v>9.6992227514205318</v>
      </c>
      <c r="C7" s="2">
        <f t="shared" ca="1" si="1"/>
        <v>2.9722221126965609</v>
      </c>
      <c r="E7" s="4" t="s">
        <v>4</v>
      </c>
      <c r="F7">
        <f ca="1">SUM(A2:A21)/20</f>
        <v>7.1689401407232811</v>
      </c>
      <c r="H7" s="4" t="s">
        <v>4</v>
      </c>
      <c r="I7">
        <f ca="1">SUM(A2:A21)/20</f>
        <v>7.1689401407232811</v>
      </c>
      <c r="K7" s="4" t="s">
        <v>4</v>
      </c>
      <c r="L7">
        <f ca="1">SUM(A2:A21)/20</f>
        <v>7.1689401407232811</v>
      </c>
      <c r="N7" s="4" t="s">
        <v>4</v>
      </c>
      <c r="O7">
        <f ca="1">SUM(A2:A21)/20</f>
        <v>7.1689401407232811</v>
      </c>
      <c r="Q7" s="4" t="s">
        <v>4</v>
      </c>
      <c r="R7">
        <f ca="1">SUM(C2:C9)/8</f>
        <v>2.3798230184779348</v>
      </c>
    </row>
    <row r="8" spans="1:18" x14ac:dyDescent="0.25">
      <c r="A8">
        <f t="shared" ca="1" si="0"/>
        <v>8.5728415298039149</v>
      </c>
      <c r="C8" s="2">
        <f t="shared" ca="1" si="1"/>
        <v>1.2780414420084218</v>
      </c>
      <c r="E8" s="4" t="s">
        <v>5</v>
      </c>
      <c r="F8">
        <f ca="1">(B2*F14)/(F4*(F4-B2))</f>
        <v>24.034643788456535</v>
      </c>
      <c r="H8" s="4" t="s">
        <v>5</v>
      </c>
      <c r="I8">
        <f ca="1">(B2*I14)/(I4*(I4-B2))</f>
        <v>25.643957143369732</v>
      </c>
      <c r="K8" s="4" t="s">
        <v>5</v>
      </c>
      <c r="L8">
        <f ca="1">(B2*L14)/(L4*(L4-B2))</f>
        <v>30.103775776999257</v>
      </c>
      <c r="N8" s="4" t="s">
        <v>5</v>
      </c>
      <c r="O8">
        <f>10.25</f>
        <v>10.25</v>
      </c>
      <c r="Q8" s="4" t="s">
        <v>5</v>
      </c>
      <c r="R8">
        <f ca="1">(B2*R14)/(R4*(R4-B2))</f>
        <v>0.93934141349519407</v>
      </c>
    </row>
    <row r="9" spans="1:18" x14ac:dyDescent="0.25">
      <c r="A9">
        <f t="shared" ca="1" si="0"/>
        <v>11.583522779937116</v>
      </c>
      <c r="C9" s="2">
        <f t="shared" ca="1" si="1"/>
        <v>1.6219996746880616</v>
      </c>
      <c r="E9" s="4" t="s">
        <v>7</v>
      </c>
      <c r="F9">
        <f ca="1">((B2)^2)/F4*(F4-B2)</f>
        <v>2.7106034936178014E-3</v>
      </c>
      <c r="H9" s="4" t="s">
        <v>7</v>
      </c>
      <c r="I9">
        <f ca="1">((B2)^2)/I4*(I4-B2)</f>
        <v>2.7106034936178014E-3</v>
      </c>
      <c r="K9" s="4" t="s">
        <v>7</v>
      </c>
      <c r="L9">
        <f>8</f>
        <v>8</v>
      </c>
      <c r="N9" s="4" t="s">
        <v>7</v>
      </c>
      <c r="O9">
        <f ca="1">((B2)^2)/O4*(O4-B2)</f>
        <v>2.7106034936178014E-3</v>
      </c>
      <c r="Q9" s="4" t="s">
        <v>7</v>
      </c>
      <c r="R9">
        <f ca="1">((B2)^2)/R4*(R4-N2)</f>
        <v>1.1141975308641975E-2</v>
      </c>
    </row>
    <row r="10" spans="1:18" x14ac:dyDescent="0.25">
      <c r="A10">
        <f t="shared" ca="1" si="0"/>
        <v>1.1219873223916303</v>
      </c>
      <c r="C10" s="2"/>
      <c r="E10" s="4" t="s">
        <v>12</v>
      </c>
      <c r="F10">
        <f ca="1">B2/(F4-B2)</f>
        <v>3.1105146270474813</v>
      </c>
      <c r="H10" s="4" t="s">
        <v>12</v>
      </c>
      <c r="I10">
        <f ca="1">B2/(I4-B2)</f>
        <v>3.1105146270474813</v>
      </c>
      <c r="K10" s="4" t="s">
        <v>12</v>
      </c>
      <c r="L10">
        <f ca="1">B2/(L4-B2)</f>
        <v>3.1105146270474813</v>
      </c>
      <c r="N10" s="4" t="s">
        <v>12</v>
      </c>
      <c r="O10">
        <f ca="1">B2/(O4-B2)</f>
        <v>3.1105146270474813</v>
      </c>
      <c r="Q10" s="4" t="s">
        <v>12</v>
      </c>
      <c r="R10">
        <f ca="1">B2/(R4-B2)</f>
        <v>0.33547640051732552</v>
      </c>
    </row>
    <row r="11" spans="1:18" x14ac:dyDescent="0.25">
      <c r="A11">
        <f t="shared" ca="1" si="0"/>
        <v>6.1813845561110599</v>
      </c>
      <c r="E11" s="4" t="s">
        <v>14</v>
      </c>
      <c r="F11">
        <f ca="1">(1-F5)*((F5)^4)</f>
        <v>7.9771544720290632E-2</v>
      </c>
      <c r="H11" s="4" t="s">
        <v>14</v>
      </c>
      <c r="I11">
        <f ca="1">(1-I5)*((I5)^4)</f>
        <v>7.9771544720290632E-2</v>
      </c>
      <c r="K11" s="4" t="s">
        <v>14</v>
      </c>
      <c r="L11">
        <f ca="1">(1-L5)*((L5)^4)</f>
        <v>7.9771544720290632E-2</v>
      </c>
      <c r="N11" s="4" t="s">
        <v>14</v>
      </c>
      <c r="O11">
        <f ca="1">(1-O5)*((O5)^4)</f>
        <v>7.9771544720290632E-2</v>
      </c>
      <c r="Q11" s="4" t="s">
        <v>14</v>
      </c>
      <c r="R11">
        <f ca="1">(1-R5)*((R5)^4)</f>
        <v>2.9817196603495553E-3</v>
      </c>
    </row>
    <row r="12" spans="1:18" x14ac:dyDescent="0.25">
      <c r="A12">
        <f t="shared" ca="1" si="0"/>
        <v>2.3537884385293411</v>
      </c>
      <c r="E12" s="4" t="s">
        <v>13</v>
      </c>
      <c r="F12">
        <f ca="1">1-F5</f>
        <v>0.2432785407014314</v>
      </c>
      <c r="H12" s="4" t="s">
        <v>13</v>
      </c>
      <c r="I12">
        <f ca="1">1-I5</f>
        <v>0.2432785407014314</v>
      </c>
      <c r="K12" s="4" t="s">
        <v>13</v>
      </c>
      <c r="L12">
        <f ca="1">1-L5</f>
        <v>0.2432785407014314</v>
      </c>
      <c r="N12" s="4" t="s">
        <v>13</v>
      </c>
      <c r="O12">
        <f ca="1">1-O5</f>
        <v>0.2432785407014314</v>
      </c>
      <c r="Q12" s="4" t="s">
        <v>13</v>
      </c>
      <c r="R12">
        <f ca="1">1-R5</f>
        <v>0.7487964591606624</v>
      </c>
    </row>
    <row r="13" spans="1:18" x14ac:dyDescent="0.25">
      <c r="A13">
        <f t="shared" ca="1" si="0"/>
        <v>2.1949563032983517</v>
      </c>
      <c r="E13" s="4" t="s">
        <v>18</v>
      </c>
      <c r="F13">
        <v>90</v>
      </c>
      <c r="H13" s="4" t="s">
        <v>18</v>
      </c>
      <c r="I13">
        <v>90</v>
      </c>
      <c r="K13" s="4" t="s">
        <v>18</v>
      </c>
      <c r="L13">
        <v>90</v>
      </c>
      <c r="N13" s="4" t="s">
        <v>18</v>
      </c>
      <c r="O13">
        <v>90</v>
      </c>
      <c r="Q13" s="4" t="s">
        <v>18</v>
      </c>
      <c r="R13">
        <v>90</v>
      </c>
    </row>
    <row r="14" spans="1:18" x14ac:dyDescent="0.25">
      <c r="A14">
        <f t="shared" ca="1" si="0"/>
        <v>24.972894753485669</v>
      </c>
      <c r="E14" s="4" t="s">
        <v>17</v>
      </c>
      <c r="F14">
        <f ca="1">1+((2/F7)^2)</f>
        <v>1.0778305470640406</v>
      </c>
      <c r="H14" s="4" t="s">
        <v>17</v>
      </c>
      <c r="I14">
        <f>1.15</f>
        <v>1.1499999999999999</v>
      </c>
      <c r="K14" s="4" t="s">
        <v>17</v>
      </c>
      <c r="L14">
        <f>1.35</f>
        <v>1.35</v>
      </c>
      <c r="N14" s="4" t="s">
        <v>17</v>
      </c>
      <c r="O14">
        <f>1.45</f>
        <v>1.45</v>
      </c>
      <c r="Q14" s="4" t="s">
        <v>17</v>
      </c>
      <c r="R14">
        <f ca="1">1+((1/R7)^2)</f>
        <v>1.1765674635546362</v>
      </c>
    </row>
    <row r="15" spans="1:18" x14ac:dyDescent="0.25">
      <c r="A15">
        <f t="shared" ca="1" si="0"/>
        <v>9.1330709833881656</v>
      </c>
    </row>
    <row r="16" spans="1:18" x14ac:dyDescent="0.25">
      <c r="A16">
        <f t="shared" ca="1" si="0"/>
        <v>6.6896132469588387</v>
      </c>
    </row>
    <row r="17" spans="1:1" x14ac:dyDescent="0.25">
      <c r="A17">
        <f t="shared" ca="1" si="0"/>
        <v>4.8495037568239301</v>
      </c>
    </row>
    <row r="18" spans="1:1" x14ac:dyDescent="0.25">
      <c r="A18">
        <f t="shared" ca="1" si="0"/>
        <v>3.603964976902013</v>
      </c>
    </row>
    <row r="19" spans="1:1" x14ac:dyDescent="0.25">
      <c r="A19">
        <f t="shared" ca="1" si="0"/>
        <v>3.6715280856658601</v>
      </c>
    </row>
    <row r="20" spans="1:1" x14ac:dyDescent="0.25">
      <c r="A20">
        <f t="shared" ca="1" si="0"/>
        <v>2.9828968605416373</v>
      </c>
    </row>
    <row r="21" spans="1:1" x14ac:dyDescent="0.25">
      <c r="A21">
        <f t="shared" ca="1" si="0"/>
        <v>5.9358122290200468</v>
      </c>
    </row>
  </sheetData>
  <mergeCells count="5">
    <mergeCell ref="E3:F3"/>
    <mergeCell ref="H3:I3"/>
    <mergeCell ref="K3:L3"/>
    <mergeCell ref="N3:O3"/>
    <mergeCell ref="Q3:R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S9" sqref="S9"/>
    </sheetView>
  </sheetViews>
  <sheetFormatPr defaultRowHeight="15" x14ac:dyDescent="0.25"/>
  <cols>
    <col min="4" max="4" width="11.85546875" bestFit="1" customWidth="1"/>
    <col min="6" max="6" width="14.140625" bestFit="1" customWidth="1"/>
    <col min="7" max="7" width="12" bestFit="1" customWidth="1"/>
    <col min="10" max="10" width="12" bestFit="1" customWidth="1"/>
    <col min="13" max="13" width="12" bestFit="1" customWidth="1"/>
  </cols>
  <sheetData>
    <row r="1" spans="1:19" x14ac:dyDescent="0.25">
      <c r="A1" s="6" t="s">
        <v>0</v>
      </c>
      <c r="B1" s="6" t="s">
        <v>1</v>
      </c>
      <c r="C1" s="7" t="s">
        <v>19</v>
      </c>
      <c r="D1" s="9" t="s">
        <v>40</v>
      </c>
    </row>
    <row r="2" spans="1:19" x14ac:dyDescent="0.25">
      <c r="A2">
        <f ca="1">-8*LN(RAND())</f>
        <v>7.9214295687465475</v>
      </c>
      <c r="B2">
        <f>380/3600</f>
        <v>0.10555555555555556</v>
      </c>
      <c r="C2">
        <v>8</v>
      </c>
      <c r="D2">
        <f ca="1">-3*LN(RAND())</f>
        <v>1.0527690425149472</v>
      </c>
    </row>
    <row r="3" spans="1:19" x14ac:dyDescent="0.25">
      <c r="A3">
        <f t="shared" ref="A3:A21" ca="1" si="0">-8*LN(RAND())</f>
        <v>0.46934907247812019</v>
      </c>
      <c r="D3">
        <f t="shared" ref="D3:D9" ca="1" si="1">-3*LN(RAND())</f>
        <v>9.8598488688554635</v>
      </c>
      <c r="F3" s="10" t="s">
        <v>11</v>
      </c>
      <c r="G3" s="10"/>
      <c r="I3" s="10" t="s">
        <v>2</v>
      </c>
      <c r="J3" s="10"/>
      <c r="L3" s="10" t="s">
        <v>8</v>
      </c>
      <c r="M3" s="10"/>
      <c r="O3" s="10" t="s">
        <v>9</v>
      </c>
      <c r="P3" s="10"/>
      <c r="R3" s="10" t="s">
        <v>10</v>
      </c>
      <c r="S3" s="10"/>
    </row>
    <row r="4" spans="1:19" x14ac:dyDescent="0.25">
      <c r="A4">
        <f t="shared" ca="1" si="0"/>
        <v>6.419179413170605</v>
      </c>
      <c r="D4">
        <f t="shared" ca="1" si="1"/>
        <v>0.43514449024355184</v>
      </c>
      <c r="F4" s="4" t="s">
        <v>15</v>
      </c>
      <c r="G4">
        <f ca="1">1/G8</f>
        <v>0.17890437618656352</v>
      </c>
      <c r="I4" s="4" t="s">
        <v>15</v>
      </c>
      <c r="J4">
        <f ca="1">1/J8</f>
        <v>0.17890437618656352</v>
      </c>
      <c r="L4" s="4" t="s">
        <v>15</v>
      </c>
      <c r="M4">
        <f ca="1">1/M8</f>
        <v>0.17890437618656352</v>
      </c>
      <c r="O4" s="4" t="s">
        <v>15</v>
      </c>
      <c r="P4">
        <f ca="1">1/P8</f>
        <v>0.17890437618656352</v>
      </c>
      <c r="R4" s="4" t="s">
        <v>15</v>
      </c>
      <c r="S4">
        <f ca="1">1/S8</f>
        <v>0.29997639276799659</v>
      </c>
    </row>
    <row r="5" spans="1:19" x14ac:dyDescent="0.25">
      <c r="A5">
        <f t="shared" ca="1" si="0"/>
        <v>0.40340598495675167</v>
      </c>
      <c r="D5">
        <f t="shared" ca="1" si="1"/>
        <v>4.4733660610932784</v>
      </c>
      <c r="F5" s="4" t="s">
        <v>3</v>
      </c>
      <c r="G5">
        <f ca="1">B2/G4</f>
        <v>0.59001103162217239</v>
      </c>
      <c r="I5" s="4" t="s">
        <v>3</v>
      </c>
      <c r="J5">
        <f ca="1">$B2/J4</f>
        <v>0.59001103162217239</v>
      </c>
      <c r="L5" s="4" t="s">
        <v>3</v>
      </c>
      <c r="M5">
        <f ca="1">$B2/M4</f>
        <v>0.59001103162217239</v>
      </c>
      <c r="O5" s="4" t="s">
        <v>3</v>
      </c>
      <c r="P5">
        <f ca="1">$B2/P4</f>
        <v>0.59001103162217239</v>
      </c>
      <c r="R5" s="4" t="s">
        <v>3</v>
      </c>
      <c r="S5">
        <f ca="1">$B2/S4</f>
        <v>0.35187954152509865</v>
      </c>
    </row>
    <row r="6" spans="1:19" x14ac:dyDescent="0.25">
      <c r="A6">
        <f t="shared" ca="1" si="0"/>
        <v>16.308570655673627</v>
      </c>
      <c r="D6">
        <f t="shared" ca="1" si="1"/>
        <v>2.9705975147212973</v>
      </c>
      <c r="F6" s="4" t="s">
        <v>30</v>
      </c>
      <c r="G6">
        <f ca="1">B2*(1-G16)</f>
        <v>0.10555549825079959</v>
      </c>
      <c r="I6" s="4" t="s">
        <v>30</v>
      </c>
      <c r="J6">
        <f ca="1">$B2*(1-J16)</f>
        <v>0.10555549825079959</v>
      </c>
      <c r="L6" s="4" t="s">
        <v>30</v>
      </c>
      <c r="M6">
        <f ca="1">$B2*(1-M16)</f>
        <v>0.10555549825079959</v>
      </c>
      <c r="O6" s="4" t="s">
        <v>30</v>
      </c>
      <c r="P6">
        <f ca="1">$B2*(1-P16)</f>
        <v>0.10555555555555556</v>
      </c>
      <c r="R6" s="4" t="s">
        <v>30</v>
      </c>
      <c r="S6">
        <f ca="1">$B2*(1-S16)</f>
        <v>0.10555555555555556</v>
      </c>
    </row>
    <row r="7" spans="1:19" x14ac:dyDescent="0.25">
      <c r="A7">
        <f t="shared" ca="1" si="0"/>
        <v>12.946847332366707</v>
      </c>
      <c r="D7">
        <f t="shared" ca="1" si="1"/>
        <v>2.571684685593735</v>
      </c>
      <c r="F7" s="4" t="s">
        <v>6</v>
      </c>
      <c r="G7">
        <f ca="1">G11/G6</f>
        <v>5.5921366213444355</v>
      </c>
      <c r="I7" s="4" t="s">
        <v>6</v>
      </c>
      <c r="J7">
        <f ca="1">J11/J6</f>
        <v>5.5921366213444355</v>
      </c>
      <c r="L7" s="4" t="s">
        <v>6</v>
      </c>
      <c r="M7">
        <f ca="1">M11/M6</f>
        <v>5.5921366213444355</v>
      </c>
      <c r="O7" s="4" t="s">
        <v>6</v>
      </c>
      <c r="P7">
        <f ca="1">P11/P6</f>
        <v>5.5921335854452563</v>
      </c>
      <c r="R7" s="4" t="s">
        <v>6</v>
      </c>
      <c r="S7">
        <f ca="1">S11/S6</f>
        <v>3.3337327024882812</v>
      </c>
    </row>
    <row r="8" spans="1:19" x14ac:dyDescent="0.25">
      <c r="A8">
        <f t="shared" ca="1" si="0"/>
        <v>5.5014802838414933</v>
      </c>
      <c r="D8">
        <f t="shared" ca="1" si="1"/>
        <v>1.5747672028450852</v>
      </c>
      <c r="F8" s="4" t="s">
        <v>4</v>
      </c>
      <c r="G8">
        <f ca="1">SUM(A2:A21)/20</f>
        <v>5.5895781943153171</v>
      </c>
      <c r="I8" s="4" t="s">
        <v>4</v>
      </c>
      <c r="J8">
        <f ca="1">SUM($A2:$A21)/20</f>
        <v>5.5895781943153171</v>
      </c>
      <c r="L8" s="4" t="s">
        <v>4</v>
      </c>
      <c r="M8">
        <f ca="1">SUM($A2:$A21)/20</f>
        <v>5.5895781943153171</v>
      </c>
      <c r="O8" s="4" t="s">
        <v>4</v>
      </c>
      <c r="P8">
        <f ca="1">SUM($A2:$A21)/20</f>
        <v>5.5895781943153171</v>
      </c>
      <c r="R8" s="4" t="s">
        <v>4</v>
      </c>
      <c r="S8">
        <f ca="1">SUM(D2:D9)/8</f>
        <v>3.333595656553566</v>
      </c>
    </row>
    <row r="9" spans="1:19" x14ac:dyDescent="0.25">
      <c r="A9">
        <f t="shared" ca="1" si="0"/>
        <v>2.1072246882927832</v>
      </c>
      <c r="D9">
        <f t="shared" ca="1" si="1"/>
        <v>3.7305873865611741</v>
      </c>
      <c r="F9" s="4" t="s">
        <v>5</v>
      </c>
      <c r="G9">
        <f ca="1">G10/G6</f>
        <v>4.7195854580960435E-4</v>
      </c>
      <c r="I9" s="4" t="s">
        <v>5</v>
      </c>
      <c r="J9">
        <f ca="1">J10/J6</f>
        <v>4.7195854580960435E-4</v>
      </c>
      <c r="L9" s="4" t="s">
        <v>5</v>
      </c>
      <c r="M9">
        <f ca="1">M10/M6</f>
        <v>75.789514829365132</v>
      </c>
      <c r="O9" s="4" t="s">
        <v>5</v>
      </c>
      <c r="P9">
        <f>10.25</f>
        <v>10.25</v>
      </c>
      <c r="R9" s="4" t="s">
        <v>5</v>
      </c>
      <c r="S9">
        <f ca="1">S10/S6</f>
        <v>2.4363419631834323E-5</v>
      </c>
    </row>
    <row r="10" spans="1:19" x14ac:dyDescent="0.25">
      <c r="A10">
        <f t="shared" ca="1" si="0"/>
        <v>1.8450028024695544</v>
      </c>
      <c r="F10" s="4" t="s">
        <v>7</v>
      </c>
      <c r="G10">
        <f ca="1">((6-5)*G24)+((7-5)*G25)+((8-5)*G26)</f>
        <v>4.9817819456655609E-5</v>
      </c>
      <c r="I10" s="4" t="s">
        <v>7</v>
      </c>
      <c r="J10">
        <f ca="1">((6-5)*J24)+((7-5)*J25)+((8-5)*J26)</f>
        <v>4.9817819456655609E-5</v>
      </c>
      <c r="L10" s="4" t="s">
        <v>7</v>
      </c>
      <c r="M10">
        <f>8</f>
        <v>8</v>
      </c>
      <c r="O10" s="4" t="s">
        <v>7</v>
      </c>
      <c r="P10">
        <f ca="1">((6-5)*P24)+((7-5)*P25)+((8-5)*P26)</f>
        <v>4.9817819456655609E-5</v>
      </c>
      <c r="R10" s="4" t="s">
        <v>7</v>
      </c>
      <c r="S10">
        <f ca="1">((6-5)*S24)+((7-5)*S25)+((8-5)*S26)</f>
        <v>2.5716942944714007E-6</v>
      </c>
    </row>
    <row r="11" spans="1:19" x14ac:dyDescent="0.25">
      <c r="A11">
        <f t="shared" ca="1" si="0"/>
        <v>1.3348620579843637</v>
      </c>
      <c r="F11" s="4" t="s">
        <v>12</v>
      </c>
      <c r="G11">
        <f ca="1">(1*G19)+(2*G20)+(3*G21)+(4*G22)+(5*G23)+(6*G24)+(7*G25)+(8*G26)</f>
        <v>0.59028076735255486</v>
      </c>
      <c r="I11" s="4" t="s">
        <v>12</v>
      </c>
      <c r="J11">
        <f ca="1">(1*J19)+(2*J20)+(3*J21)+(4*J22)+(5*J23)+(6*J24)+(7*J25)+(8*J26)</f>
        <v>0.59028076735255486</v>
      </c>
      <c r="L11" s="4" t="s">
        <v>12</v>
      </c>
      <c r="M11">
        <f ca="1">(1*M19)+(2*M20)+(3*M21)+(4*M22)+(5*M23)+(6*M24)+(7*M25)+(8*M26)</f>
        <v>0.59028076735255486</v>
      </c>
      <c r="O11" s="4" t="s">
        <v>12</v>
      </c>
      <c r="P11">
        <f ca="1">(1*P19)+(2*P20)+(3*P21)+(4*P22)+(5*P23)+(6*P24)+(7*P25)+(8*P26)</f>
        <v>0.59028076735255486</v>
      </c>
      <c r="R11" s="4" t="s">
        <v>12</v>
      </c>
      <c r="S11">
        <f ca="1">(1*S19)+(2*S20)+(3*S21)+(4*S22)+(5*S23)+(6*S24)+(7*S25)+(8*S26)</f>
        <v>0.35189400748487415</v>
      </c>
    </row>
    <row r="12" spans="1:19" x14ac:dyDescent="0.25">
      <c r="A12">
        <f t="shared" ca="1" si="0"/>
        <v>3.6004045413603385</v>
      </c>
      <c r="F12" s="4" t="s">
        <v>14</v>
      </c>
      <c r="G12">
        <f ca="1">(1/FACT(4))*((B2/G4)^4)*G13</f>
        <v>2.7999421698298999E-3</v>
      </c>
      <c r="I12" s="4" t="s">
        <v>14</v>
      </c>
      <c r="J12">
        <f ca="1">(1/FACT(4))*(($B2/J4)^4)*J13</f>
        <v>2.7999421698298999E-3</v>
      </c>
      <c r="L12" s="4" t="s">
        <v>14</v>
      </c>
      <c r="M12">
        <f ca="1">(1/FACT(4))*(($B2/M4)^4)*M13</f>
        <v>2.7999421698298999E-3</v>
      </c>
      <c r="O12" s="4" t="s">
        <v>14</v>
      </c>
      <c r="P12">
        <f ca="1">(1/FACT(4))*(($B2/P4)^4)*P13</f>
        <v>2.7999421698298999E-3</v>
      </c>
      <c r="R12" s="4" t="s">
        <v>14</v>
      </c>
      <c r="S12">
        <f ca="1">(1/FACT(4))*(($B2/S4)^4)*S13</f>
        <v>4.4932437402461257E-4</v>
      </c>
    </row>
    <row r="13" spans="1:19" x14ac:dyDescent="0.25">
      <c r="A13">
        <f t="shared" ca="1" si="0"/>
        <v>1.1941874797672938</v>
      </c>
      <c r="F13" s="4" t="s">
        <v>13</v>
      </c>
      <c r="G13">
        <f ca="1">(G17+((1/FACT(5))*((B2/G4)^5)) * G18)^-1</f>
        <v>0.55452327022665771</v>
      </c>
      <c r="I13" s="4" t="s">
        <v>13</v>
      </c>
      <c r="J13">
        <f ca="1">(J17+((1/FACT(5))*(($B2/J4)^5)) * J18)^-1</f>
        <v>0.55452327022665771</v>
      </c>
      <c r="L13" s="4" t="s">
        <v>13</v>
      </c>
      <c r="M13">
        <f ca="1">(M17+((1/FACT(5))*(($B2/M4)^5)) * M18)^-1</f>
        <v>0.55452327022665771</v>
      </c>
      <c r="O13" s="4" t="s">
        <v>13</v>
      </c>
      <c r="P13">
        <f ca="1">(P17+((1/FACT(5))*(($B2/P4)^5)) * P18)^-1</f>
        <v>0.55452327022665771</v>
      </c>
      <c r="R13" s="4" t="s">
        <v>13</v>
      </c>
      <c r="S13">
        <f ca="1">(S17+((1/FACT(5))*(($B2/S4)^5)) * S18)^-1</f>
        <v>0.70338831587022943</v>
      </c>
    </row>
    <row r="14" spans="1:19" x14ac:dyDescent="0.25">
      <c r="A14">
        <f t="shared" ca="1" si="0"/>
        <v>7.6937501066489888</v>
      </c>
      <c r="F14" s="4" t="s">
        <v>18</v>
      </c>
      <c r="G14">
        <v>90</v>
      </c>
      <c r="I14" s="4" t="s">
        <v>18</v>
      </c>
      <c r="J14">
        <v>90</v>
      </c>
      <c r="L14" s="4" t="s">
        <v>18</v>
      </c>
      <c r="M14">
        <v>90</v>
      </c>
      <c r="O14" s="4" t="s">
        <v>18</v>
      </c>
      <c r="P14">
        <v>90</v>
      </c>
      <c r="R14" s="4" t="s">
        <v>18</v>
      </c>
      <c r="S14">
        <v>90</v>
      </c>
    </row>
    <row r="15" spans="1:19" x14ac:dyDescent="0.25">
      <c r="A15">
        <f t="shared" ca="1" si="0"/>
        <v>1.5190355005002321</v>
      </c>
      <c r="F15" s="4" t="s">
        <v>16</v>
      </c>
      <c r="G15">
        <f ca="1">B2/(5*G4)</f>
        <v>0.11800220632443448</v>
      </c>
      <c r="I15" s="4" t="s">
        <v>16</v>
      </c>
      <c r="J15">
        <f ca="1">$B2/(5*J4)</f>
        <v>0.11800220632443448</v>
      </c>
      <c r="L15" s="4" t="s">
        <v>16</v>
      </c>
      <c r="M15">
        <f ca="1">$B2/(5*M4)</f>
        <v>0.11800220632443448</v>
      </c>
      <c r="O15" s="4" t="s">
        <v>16</v>
      </c>
      <c r="P15">
        <f ca="1">$B2/(5*P4)</f>
        <v>0.11800220632443448</v>
      </c>
      <c r="R15" s="4" t="s">
        <v>16</v>
      </c>
      <c r="S15">
        <f ca="1">$B2/(5*S4)</f>
        <v>7.0375908305019733E-2</v>
      </c>
    </row>
    <row r="16" spans="1:19" x14ac:dyDescent="0.25">
      <c r="A16">
        <f t="shared" ca="1" si="0"/>
        <v>1.5610877057550856</v>
      </c>
      <c r="F16" s="4" t="s">
        <v>20</v>
      </c>
      <c r="G16">
        <f ca="1">(1/(FACT(5)*(5^(8-5))))*(((B2/G4)^8)*G13)</f>
        <v>5.4288716180584156E-7</v>
      </c>
      <c r="I16" s="4" t="s">
        <v>20</v>
      </c>
      <c r="J16">
        <f ca="1">(1/(FACT(5)*(5^(8-5))))*(((B2/J4)^8)*J13)</f>
        <v>5.4288716180584156E-7</v>
      </c>
      <c r="L16" s="4" t="s">
        <v>20</v>
      </c>
      <c r="M16">
        <f ca="1">(1/(FACT(5)*(5^(8-5))))*((($B2/M4)^8)*M13)</f>
        <v>5.4288716180584156E-7</v>
      </c>
      <c r="O16" s="4" t="s">
        <v>20</v>
      </c>
      <c r="P16">
        <f ca="1">(1/(FACT(5)*(5^(8-5))))*(((H2/P4)^8)*P13)</f>
        <v>0</v>
      </c>
      <c r="R16" s="4" t="s">
        <v>20</v>
      </c>
      <c r="S16">
        <f ca="1">(1/(FACT(5)*(5^(8-5))))*(((K2/S4)^8)*S13)</f>
        <v>0</v>
      </c>
    </row>
    <row r="17" spans="1:19" x14ac:dyDescent="0.25">
      <c r="A17">
        <f t="shared" ca="1" si="0"/>
        <v>6.4502548897755698</v>
      </c>
      <c r="F17" s="4" t="s">
        <v>21</v>
      </c>
      <c r="G17">
        <f ca="1">((1/FACT(0))*((B2/G4)^0))+((1/FACT(1))*((B2/G4)^1))+((1/FACT(2))*((B2/G4)^2))+((1/FACT(3))*((B2/G4)^3))+((1/FACT(4))*((B2/G4)^4))</f>
        <v>1.8033485718010214</v>
      </c>
      <c r="I17" s="4" t="s">
        <v>21</v>
      </c>
      <c r="J17">
        <f ca="1">((1/FACT(0))*(($B2/J4)^0))+((1/FACT(1))*(($B2/J4)^1))+((1/FACT(2))*(($B2/J4)^2))+((1/FACT(3))*(($B2/J4)^3))+((1/FACT(4))*(($B2/J4)^4))</f>
        <v>1.8033485718010214</v>
      </c>
      <c r="L17" s="4" t="s">
        <v>21</v>
      </c>
      <c r="M17">
        <f ca="1">((1/FACT(0))*(($B2/M4)^0))+((1/FACT(1))*(($B2/M4)^1))+((1/FACT(2))*(($B2/M4)^2))+((1/FACT(3))*(($B2/M4)^3))+((1/FACT(4))*(($B2/M4)^4))</f>
        <v>1.8033485718010214</v>
      </c>
      <c r="O17" s="4" t="s">
        <v>21</v>
      </c>
      <c r="P17">
        <f ca="1">((1/FACT(0))*(($B2/P4)^0))+((1/FACT(1))*(($B2/P4)^1))+((1/FACT(2))*(($B2/P4)^2))+((1/FACT(3))*(($B2/P4)^3))+((1/FACT(4))*(($B2/P4)^4))</f>
        <v>1.8033485718010214</v>
      </c>
      <c r="R17" s="4" t="s">
        <v>21</v>
      </c>
      <c r="S17">
        <f ca="1">((1/FACT(0))*(($B2/S4)^0))+((1/FACT(1))*(($B2/S4)^1))+((1/FACT(2))*(($B2/S4)^2))+((1/FACT(3))*(($B2/S4)^3))+((1/FACT(4))*(($B2/S4)^4))</f>
        <v>1.4216895218570003</v>
      </c>
    </row>
    <row r="18" spans="1:19" x14ac:dyDescent="0.25">
      <c r="A18">
        <f t="shared" ca="1" si="0"/>
        <v>15.623966700200286</v>
      </c>
      <c r="F18" s="4" t="s">
        <v>22</v>
      </c>
      <c r="G18">
        <f ca="1">((B2/5*G4)^1)+((B2/5*G4)^2)+((B2/5*G4)^3)</f>
        <v>3.7911887882758183E-3</v>
      </c>
      <c r="I18" s="4" t="s">
        <v>22</v>
      </c>
      <c r="J18">
        <f ca="1">(($B2/5*J4)^1)+(($B2/5*J4)^2)+(($B2/5*J4)^3)</f>
        <v>3.7911887882758183E-3</v>
      </c>
      <c r="L18" s="4" t="s">
        <v>22</v>
      </c>
      <c r="M18">
        <f ca="1">(($B2/5*M4)^1)+(($B2/5*M4)^2)+(($B2/5*M4)^3)</f>
        <v>3.7911887882758183E-3</v>
      </c>
      <c r="O18" s="4" t="s">
        <v>22</v>
      </c>
      <c r="P18">
        <f ca="1">(($B2/5*P4)^1)+(($B2/5*P4)^2)+(($B2/5*P4)^3)</f>
        <v>3.7911887882758183E-3</v>
      </c>
      <c r="R18" s="4" t="s">
        <v>22</v>
      </c>
      <c r="S18">
        <f ca="1">(($B2/5*S4)^1)+(($B2/5*S4)^2)+(($B2/5*S4)^3)</f>
        <v>6.3731937341169097E-3</v>
      </c>
    </row>
    <row r="19" spans="1:19" x14ac:dyDescent="0.25">
      <c r="A19">
        <f t="shared" ca="1" si="0"/>
        <v>2.5888590861180854</v>
      </c>
      <c r="F19" s="4" t="s">
        <v>23</v>
      </c>
      <c r="G19">
        <f ca="1">(1/FACT(1))*((B2/G4)^1)*G13</f>
        <v>0.32717484672493097</v>
      </c>
      <c r="I19" s="4" t="s">
        <v>23</v>
      </c>
      <c r="J19">
        <f ca="1">(1/FACT(1))*(($B2/J4)^1)*J13</f>
        <v>0.32717484672493097</v>
      </c>
      <c r="L19" s="4" t="s">
        <v>23</v>
      </c>
      <c r="M19">
        <f ca="1">(1/FACT(1))*(($B2/M4)^1)*M13</f>
        <v>0.32717484672493097</v>
      </c>
      <c r="O19" s="4" t="s">
        <v>23</v>
      </c>
      <c r="P19">
        <f ca="1">(1/FACT(1))*(($B2/P4)^1)*P13</f>
        <v>0.32717484672493097</v>
      </c>
      <c r="R19" s="4" t="s">
        <v>23</v>
      </c>
      <c r="S19">
        <f ca="1">(1/FACT(1))*(($B2/S4)^1)*S13</f>
        <v>0.2475079581025276</v>
      </c>
    </row>
    <row r="20" spans="1:19" x14ac:dyDescent="0.25">
      <c r="A20">
        <f t="shared" ca="1" si="0"/>
        <v>1.2850335021529427</v>
      </c>
      <c r="F20" s="4" t="s">
        <v>24</v>
      </c>
      <c r="G20">
        <f ca="1">(1/FACT(2))*((B2/G4)^2)*G13</f>
        <v>9.651838441850133E-2</v>
      </c>
      <c r="I20" s="4" t="s">
        <v>24</v>
      </c>
      <c r="J20">
        <f ca="1">(1/FACT(2))*(($B2/J4)^2)*J13</f>
        <v>9.651838441850133E-2</v>
      </c>
      <c r="L20" s="4" t="s">
        <v>24</v>
      </c>
      <c r="M20">
        <f ca="1">(1/FACT(2))*(($B2/M4)^2)*M13</f>
        <v>9.651838441850133E-2</v>
      </c>
      <c r="O20" s="4" t="s">
        <v>24</v>
      </c>
      <c r="P20">
        <f ca="1">(1/FACT(2))*(($B2/P4)^2)*P13</f>
        <v>9.651838441850133E-2</v>
      </c>
      <c r="R20" s="4" t="s">
        <v>24</v>
      </c>
      <c r="S20">
        <f ca="1">(1/FACT(2))*(($B2/S4)^2)*S13</f>
        <v>4.3546493410465369E-2</v>
      </c>
    </row>
    <row r="21" spans="1:19" x14ac:dyDescent="0.25">
      <c r="A21">
        <f t="shared" ca="1" si="0"/>
        <v>15.01763251404696</v>
      </c>
      <c r="F21" s="4" t="s">
        <v>25</v>
      </c>
      <c r="G21">
        <f ca="1">(1/FACT(3))*((B2/G4)^3)*G13</f>
        <v>1.8982303853755121E-2</v>
      </c>
      <c r="I21" s="4" t="s">
        <v>25</v>
      </c>
      <c r="J21">
        <f ca="1">(1/FACT(3))*(($B2/J4)^3)*J13</f>
        <v>1.8982303853755121E-2</v>
      </c>
      <c r="L21" s="4" t="s">
        <v>25</v>
      </c>
      <c r="M21">
        <f ca="1">(1/FACT(3))*(($B2/M4)^3)*M13</f>
        <v>1.8982303853755121E-2</v>
      </c>
      <c r="O21" s="4" t="s">
        <v>25</v>
      </c>
      <c r="P21">
        <f ca="1">(1/FACT(3))*(($B2/P4)^3)*P13</f>
        <v>1.8982303853755121E-2</v>
      </c>
      <c r="R21" s="4" t="s">
        <v>25</v>
      </c>
      <c r="S21">
        <f ca="1">(1/FACT(3))*(($B2/S4)^3)*S13</f>
        <v>5.1077067121000942E-3</v>
      </c>
    </row>
    <row r="22" spans="1:19" x14ac:dyDescent="0.25">
      <c r="F22" s="4" t="s">
        <v>14</v>
      </c>
      <c r="G22">
        <f ca="1">(1/FACT(4))*((B2/G4)^4)*G13</f>
        <v>2.7999421698298999E-3</v>
      </c>
      <c r="I22" s="4" t="s">
        <v>14</v>
      </c>
      <c r="J22">
        <f ca="1">(1/FACT(4))*(($B2/J4)^4)*J13</f>
        <v>2.7999421698298999E-3</v>
      </c>
      <c r="L22" s="4" t="s">
        <v>14</v>
      </c>
      <c r="M22">
        <f ca="1">(1/FACT(4))*(($B2/M4)^4)*M13</f>
        <v>2.7999421698298999E-3</v>
      </c>
      <c r="O22" s="4" t="s">
        <v>14</v>
      </c>
      <c r="P22">
        <f ca="1">(1/FACT(4))*(($B2/P4)^4)*P13</f>
        <v>2.7999421698298999E-3</v>
      </c>
      <c r="R22" s="4" t="s">
        <v>14</v>
      </c>
      <c r="S22">
        <f ca="1">(1/FACT(4))*(($B2/S4)^4)*S13</f>
        <v>4.4932437402461257E-4</v>
      </c>
    </row>
    <row r="23" spans="1:19" x14ac:dyDescent="0.25">
      <c r="F23" s="4" t="s">
        <v>26</v>
      </c>
      <c r="G23">
        <f ca="1">(1/(FACT(5)*(5^(5-5))))*(((B2/G4)^5)*G13)</f>
        <v>3.3039935362075263E-4</v>
      </c>
      <c r="I23" s="4" t="s">
        <v>26</v>
      </c>
      <c r="J23">
        <f ca="1">(1/(FACT(5)*(5^(5-5))))*((($B2/J4)^5)*J13)</f>
        <v>3.3039935362075263E-4</v>
      </c>
      <c r="L23" s="4" t="s">
        <v>26</v>
      </c>
      <c r="M23">
        <f ca="1">(1/(FACT(5)*(5^(5-5))))*((($B2/M4)^5)*M13)</f>
        <v>3.3039935362075263E-4</v>
      </c>
      <c r="O23" s="4" t="s">
        <v>26</v>
      </c>
      <c r="P23">
        <f ca="1">(1/(FACT(5)*(5^(5-5))))*((($B2/P4)^5)*P13)</f>
        <v>3.3039935362075263E-4</v>
      </c>
      <c r="R23" s="4" t="s">
        <v>26</v>
      </c>
      <c r="S23">
        <f ca="1">(1/(FACT(5)*(5^(5-5))))*((($B2/S4)^5)*S13)</f>
        <v>3.1621610945566524E-5</v>
      </c>
    </row>
    <row r="24" spans="1:19" x14ac:dyDescent="0.25">
      <c r="F24" s="4" t="s">
        <v>27</v>
      </c>
      <c r="G24">
        <f ca="1">(1/(FACT(5)*(5^(6-5))))*(((B2/G4)^6)*G13)</f>
        <v>3.8987852695415847E-5</v>
      </c>
      <c r="I24" s="4" t="s">
        <v>27</v>
      </c>
      <c r="J24">
        <f ca="1">(1/(FACT(5)*(5^(6-5))))*((($B2/J4)^6)*J13)</f>
        <v>3.8987852695415847E-5</v>
      </c>
      <c r="L24" s="4" t="s">
        <v>27</v>
      </c>
      <c r="M24">
        <f ca="1">(1/(FACT(5)*(5^(6-5))))*((($B2/M4)^6)*M13)</f>
        <v>3.8987852695415847E-5</v>
      </c>
      <c r="O24" s="4" t="s">
        <v>27</v>
      </c>
      <c r="P24">
        <f ca="1">(1/(FACT(5)*(5^(6-5))))*((($B2/P4)^6)*P13)</f>
        <v>3.8987852695415847E-5</v>
      </c>
      <c r="R24" s="4" t="s">
        <v>27</v>
      </c>
      <c r="S24">
        <f ca="1">(1/(FACT(5)*(5^(6-5))))*((($B2/S4)^6)*S13)</f>
        <v>2.2253995923621982E-6</v>
      </c>
    </row>
    <row r="25" spans="1:19" x14ac:dyDescent="0.25">
      <c r="F25" s="4" t="s">
        <v>28</v>
      </c>
      <c r="G25">
        <f ca="1">(1/(FACT(5)*(5^(7-5))))*(((B2/G4)^7)*G13)</f>
        <v>4.6006526379111185E-6</v>
      </c>
      <c r="I25" s="4" t="s">
        <v>28</v>
      </c>
      <c r="J25">
        <f ca="1">(1/(FACT(5)*(5^(7-5))))*((($B2/J4)^7)*J13)</f>
        <v>4.6006526379111185E-6</v>
      </c>
      <c r="L25" s="4" t="s">
        <v>28</v>
      </c>
      <c r="M25">
        <f ca="1">(1/(FACT(5)*(5^(7-5))))*((($B2/M4)^7)*M13)</f>
        <v>4.6006526379111185E-6</v>
      </c>
      <c r="O25" s="4" t="s">
        <v>28</v>
      </c>
      <c r="P25">
        <f ca="1">(1/(FACT(5)*(5^(7-5))))*((($B2/P4)^7)*P13)</f>
        <v>4.6006526379111185E-6</v>
      </c>
      <c r="R25" s="4" t="s">
        <v>28</v>
      </c>
      <c r="S25">
        <f ca="1">(1/(FACT(5)*(5^(7-5))))*((($B2/S4)^7)*S13)</f>
        <v>1.5661451765411031E-7</v>
      </c>
    </row>
    <row r="26" spans="1:19" x14ac:dyDescent="0.25">
      <c r="F26" s="4" t="s">
        <v>29</v>
      </c>
      <c r="G26">
        <f ca="1">(1/(FACT(5)*(5^(8-5))))*(((B2/G4)^8)*G13)</f>
        <v>5.4288716180584156E-7</v>
      </c>
      <c r="I26" s="4" t="s">
        <v>29</v>
      </c>
      <c r="J26">
        <f ca="1">(1/(FACT(5)*(5^(8-5))))*((($B2/J4)^8)*J13)</f>
        <v>5.4288716180584156E-7</v>
      </c>
      <c r="L26" s="4" t="s">
        <v>29</v>
      </c>
      <c r="M26">
        <f ca="1">(1/(FACT(5)*(5^(8-5))))*((($B2/M4)^8)*M13)</f>
        <v>5.4288716180584156E-7</v>
      </c>
      <c r="O26" s="4" t="s">
        <v>29</v>
      </c>
      <c r="P26">
        <f ca="1">(1/(FACT(5)*(5^(8-5))))*((($B2/P4)^8)*P13)</f>
        <v>5.4288716180584156E-7</v>
      </c>
      <c r="R26" s="4" t="s">
        <v>29</v>
      </c>
      <c r="S26">
        <f ca="1">(1/(FACT(5)*(5^(8-5))))*((($B2/S4)^8)*S13)</f>
        <v>1.1021888933660564E-8</v>
      </c>
    </row>
  </sheetData>
  <mergeCells count="5">
    <mergeCell ref="F3:G3"/>
    <mergeCell ref="I3:J3"/>
    <mergeCell ref="L3:M3"/>
    <mergeCell ref="O3:P3"/>
    <mergeCell ref="R3:S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F10" sqref="F10"/>
    </sheetView>
  </sheetViews>
  <sheetFormatPr defaultRowHeight="15" x14ac:dyDescent="0.25"/>
  <cols>
    <col min="1" max="1" width="21.5703125" bestFit="1" customWidth="1"/>
    <col min="2" max="2" width="11.85546875" bestFit="1" customWidth="1"/>
    <col min="3" max="3" width="19" bestFit="1" customWidth="1"/>
    <col min="5" max="5" width="10.7109375" bestFit="1" customWidth="1"/>
  </cols>
  <sheetData>
    <row r="1" spans="1:3" x14ac:dyDescent="0.25">
      <c r="A1" s="6" t="s">
        <v>1</v>
      </c>
      <c r="B1" s="6" t="s">
        <v>15</v>
      </c>
    </row>
    <row r="2" spans="1:3" x14ac:dyDescent="0.25">
      <c r="A2" s="6" t="s">
        <v>31</v>
      </c>
      <c r="B2" s="6" t="s">
        <v>31</v>
      </c>
    </row>
    <row r="3" spans="1:3" x14ac:dyDescent="0.25">
      <c r="A3">
        <f>15</f>
        <v>15</v>
      </c>
      <c r="B3">
        <v>20</v>
      </c>
    </row>
    <row r="6" spans="1:3" x14ac:dyDescent="0.25">
      <c r="A6" s="6" t="s">
        <v>32</v>
      </c>
      <c r="B6">
        <f>EXP(-20*(1-(A3/B3))*0.33)</f>
        <v>0.19204990862075408</v>
      </c>
      <c r="C6" s="8">
        <v>0.19</v>
      </c>
    </row>
    <row r="7" spans="1:3" x14ac:dyDescent="0.25">
      <c r="A7" s="6" t="s">
        <v>35</v>
      </c>
      <c r="B7">
        <f>(1-(A3/B3))</f>
        <v>0.25</v>
      </c>
      <c r="C7" s="8">
        <v>0.25</v>
      </c>
    </row>
    <row r="8" spans="1:3" x14ac:dyDescent="0.25">
      <c r="A8" s="6" t="s">
        <v>36</v>
      </c>
      <c r="B8">
        <f>1/(B3-A3)</f>
        <v>0.2</v>
      </c>
      <c r="C8" t="s">
        <v>33</v>
      </c>
    </row>
    <row r="9" spans="1:3" x14ac:dyDescent="0.25">
      <c r="A9" s="6" t="s">
        <v>37</v>
      </c>
      <c r="B9">
        <f>A3/(B3*(B3-A3))</f>
        <v>0.15</v>
      </c>
      <c r="C9" t="s">
        <v>34</v>
      </c>
    </row>
    <row r="10" spans="1:3" x14ac:dyDescent="0.25">
      <c r="A10" s="6" t="s">
        <v>38</v>
      </c>
      <c r="B10">
        <f>((A3)^2)/(B3*(B3-A3))</f>
        <v>2.25</v>
      </c>
      <c r="C10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1:A2"/>
    </sheetView>
  </sheetViews>
  <sheetFormatPr defaultRowHeight="15" x14ac:dyDescent="0.25"/>
  <cols>
    <col min="1" max="1" width="22.28515625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tabSelected="1" topLeftCell="H1" workbookViewId="0">
      <selection activeCell="V2" sqref="V2"/>
    </sheetView>
  </sheetViews>
  <sheetFormatPr defaultRowHeight="15" x14ac:dyDescent="0.25"/>
  <cols>
    <col min="1" max="1" width="5.5703125" bestFit="1" customWidth="1"/>
    <col min="2" max="2" width="4.140625" bestFit="1" customWidth="1"/>
    <col min="3" max="3" width="8.28515625" bestFit="1" customWidth="1"/>
    <col min="4" max="13" width="12" bestFit="1" customWidth="1"/>
    <col min="14" max="14" width="8.7109375" bestFit="1" customWidth="1"/>
    <col min="15" max="17" width="12" bestFit="1" customWidth="1"/>
    <col min="18" max="18" width="12.140625" bestFit="1" customWidth="1"/>
    <col min="19" max="19" width="10.7109375" bestFit="1" customWidth="1"/>
    <col min="20" max="20" width="12.140625" bestFit="1" customWidth="1"/>
    <col min="21" max="21" width="10.7109375" bestFit="1" customWidth="1"/>
    <col min="22" max="22" width="12.140625" bestFit="1" customWidth="1"/>
    <col min="23" max="23" width="10.7109375" bestFit="1" customWidth="1"/>
    <col min="24" max="24" width="12.140625" bestFit="1" customWidth="1"/>
    <col min="25" max="25" width="10.7109375" bestFit="1" customWidth="1"/>
  </cols>
  <sheetData>
    <row r="1" spans="1:25" x14ac:dyDescent="0.25">
      <c r="A1" s="7" t="s">
        <v>41</v>
      </c>
      <c r="B1" s="7" t="s">
        <v>42</v>
      </c>
      <c r="C1" s="7" t="s">
        <v>43</v>
      </c>
      <c r="D1" s="7" t="s">
        <v>44</v>
      </c>
      <c r="E1" s="7" t="s">
        <v>45</v>
      </c>
      <c r="F1" s="7" t="s">
        <v>46</v>
      </c>
      <c r="G1" s="7" t="s">
        <v>47</v>
      </c>
      <c r="H1" s="7" t="s">
        <v>48</v>
      </c>
      <c r="I1" s="7" t="s">
        <v>49</v>
      </c>
      <c r="J1" s="7" t="s">
        <v>50</v>
      </c>
      <c r="K1" s="7" t="s">
        <v>51</v>
      </c>
      <c r="L1" s="7" t="s">
        <v>52</v>
      </c>
      <c r="M1" s="7" t="s">
        <v>53</v>
      </c>
      <c r="N1" s="7" t="s">
        <v>54</v>
      </c>
      <c r="O1" s="7" t="s">
        <v>55</v>
      </c>
      <c r="P1" s="7" t="s">
        <v>56</v>
      </c>
      <c r="Q1" s="7" t="s">
        <v>57</v>
      </c>
      <c r="R1" s="7" t="s">
        <v>59</v>
      </c>
      <c r="S1" s="7" t="s">
        <v>58</v>
      </c>
      <c r="T1" s="7" t="s">
        <v>60</v>
      </c>
      <c r="U1" s="7" t="s">
        <v>61</v>
      </c>
      <c r="V1" s="7" t="s">
        <v>62</v>
      </c>
      <c r="W1" s="7" t="s">
        <v>63</v>
      </c>
      <c r="X1" s="7" t="s">
        <v>64</v>
      </c>
      <c r="Y1" s="7" t="s">
        <v>65</v>
      </c>
    </row>
    <row r="2" spans="1:25" x14ac:dyDescent="0.25">
      <c r="A2">
        <v>1</v>
      </c>
      <c r="D2">
        <f ca="1">RAND()*(2.1-1.3)+1.3</f>
        <v>1.7517140433891842</v>
      </c>
      <c r="E2">
        <f>_xlfn.NORM.S.DIST(1.8,0.4)</f>
        <v>0.96406968088707423</v>
      </c>
      <c r="F2">
        <f ca="1">RAND()*(2.1-1.3)+1.3</f>
        <v>1.376625727445147</v>
      </c>
      <c r="G2">
        <f>_xlfn.NORM.S.DIST(1.8,0.4)</f>
        <v>0.96406968088707423</v>
      </c>
      <c r="H2">
        <f ca="1">RAND()*(2.1-1.3)+1.3</f>
        <v>1.4174374214464625</v>
      </c>
      <c r="I2">
        <f>_xlfn.NORM.S.DIST(1.8,0.4)</f>
        <v>0.96406968088707423</v>
      </c>
      <c r="J2">
        <f ca="1">RAND()*(2.1-1.3)+1.3</f>
        <v>1.5042219797940932</v>
      </c>
      <c r="K2">
        <f>_xlfn.NORM.S.DIST(1.8,0.4)</f>
        <v>0.96406968088707423</v>
      </c>
      <c r="L2">
        <f ca="1">RAND()*(2.1-1.3)+1.3</f>
        <v>1.9128727023112073</v>
      </c>
      <c r="M2">
        <f>_xlfn.NORM.S.DIST(1.8,0.4)</f>
        <v>0.96406968088707423</v>
      </c>
      <c r="N2" s="11">
        <v>0.392146149569087</v>
      </c>
      <c r="O2" s="11">
        <v>0.77628547203285481</v>
      </c>
      <c r="P2" s="11">
        <v>0.32778067811630662</v>
      </c>
      <c r="Q2" s="11">
        <v>0.25670631631967489</v>
      </c>
      <c r="R2" s="11">
        <v>0</v>
      </c>
      <c r="S2" s="11">
        <f ca="1">R2+(D2+E2)</f>
        <v>2.7157837242762586</v>
      </c>
      <c r="T2" s="11">
        <f ca="1">S2</f>
        <v>2.7157837242762586</v>
      </c>
      <c r="U2" s="11">
        <f ca="1">T2+F2+G2</f>
        <v>5.0564791326084793</v>
      </c>
    </row>
    <row r="3" spans="1:25" x14ac:dyDescent="0.25">
      <c r="A3">
        <v>2</v>
      </c>
      <c r="D3">
        <f t="shared" ref="D3:D9" ca="1" si="0">RAND()*(2.1-1.3)+1.3</f>
        <v>1.5960252246611517</v>
      </c>
      <c r="E3">
        <f>_xlfn.NORM.S.DIST(1.8,0.4)</f>
        <v>0.96406968088707423</v>
      </c>
      <c r="F3">
        <f t="shared" ref="F3:F9" ca="1" si="1">RAND()*(2.1-1.3)+1.3</f>
        <v>1.4986023546423968</v>
      </c>
      <c r="G3">
        <f t="shared" ref="G3:G9" si="2">_xlfn.NORM.S.DIST(1.8,0.4)</f>
        <v>0.96406968088707423</v>
      </c>
      <c r="H3">
        <f t="shared" ref="H3:H9" ca="1" si="3">RAND()*(2.1-1.3)+1.3</f>
        <v>1.8007308855595952</v>
      </c>
      <c r="I3">
        <f t="shared" ref="I3:I9" si="4">_xlfn.NORM.S.DIST(1.8,0.4)</f>
        <v>0.96406968088707423</v>
      </c>
      <c r="J3">
        <f t="shared" ref="J3:J9" ca="1" si="5">RAND()*(2.1-1.3)+1.3</f>
        <v>1.6233648328776371</v>
      </c>
      <c r="K3">
        <f t="shared" ref="K3:K9" si="6">_xlfn.NORM.S.DIST(1.8,0.4)</f>
        <v>0.96406968088707423</v>
      </c>
      <c r="L3">
        <f t="shared" ref="L3:L9" ca="1" si="7">RAND()*(2.1-1.3)+1.3</f>
        <v>1.7553323629195372</v>
      </c>
      <c r="M3">
        <f t="shared" ref="M3:M9" si="8">_xlfn.NORM.S.DIST(1.8,0.4)</f>
        <v>0.96406968088707423</v>
      </c>
      <c r="N3" s="11">
        <v>0.50733357903693688</v>
      </c>
      <c r="O3" s="11">
        <v>0.31001293996404955</v>
      </c>
      <c r="P3" s="11">
        <v>6.2764238315889287E-2</v>
      </c>
      <c r="Q3" s="11">
        <v>0.65277704645935508</v>
      </c>
    </row>
    <row r="4" spans="1:25" x14ac:dyDescent="0.25">
      <c r="A4">
        <v>3</v>
      </c>
      <c r="D4">
        <f t="shared" ca="1" si="0"/>
        <v>1.521540660942821</v>
      </c>
      <c r="E4">
        <f t="shared" ref="E4:E9" si="9">_xlfn.NORM.S.DIST(1.8,0.4)</f>
        <v>0.96406968088707423</v>
      </c>
      <c r="F4">
        <f t="shared" ca="1" si="1"/>
        <v>1.5386170625019535</v>
      </c>
      <c r="G4">
        <f t="shared" si="2"/>
        <v>0.96406968088707423</v>
      </c>
      <c r="H4">
        <f t="shared" ca="1" si="3"/>
        <v>2.0414489229724091</v>
      </c>
      <c r="I4">
        <f t="shared" si="4"/>
        <v>0.96406968088707423</v>
      </c>
      <c r="J4">
        <f t="shared" ca="1" si="5"/>
        <v>1.897746147782462</v>
      </c>
      <c r="K4">
        <f t="shared" si="6"/>
        <v>0.96406968088707423</v>
      </c>
      <c r="L4">
        <f t="shared" ca="1" si="7"/>
        <v>1.7174272817693659</v>
      </c>
      <c r="M4">
        <f t="shared" si="8"/>
        <v>0.96406968088707423</v>
      </c>
      <c r="N4" s="11">
        <v>0.23159728719851846</v>
      </c>
      <c r="O4" s="11">
        <v>0.98851111621980736</v>
      </c>
      <c r="P4" s="11">
        <v>0.12007418880564202</v>
      </c>
      <c r="Q4" s="11">
        <v>0.30911486055329818</v>
      </c>
    </row>
    <row r="5" spans="1:25" x14ac:dyDescent="0.25">
      <c r="A5">
        <v>4</v>
      </c>
      <c r="D5">
        <f t="shared" ca="1" si="0"/>
        <v>1.9640150935503653</v>
      </c>
      <c r="E5">
        <f t="shared" si="9"/>
        <v>0.96406968088707423</v>
      </c>
      <c r="F5">
        <f t="shared" ca="1" si="1"/>
        <v>1.9717802045113122</v>
      </c>
      <c r="G5">
        <f t="shared" si="2"/>
        <v>0.96406968088707423</v>
      </c>
      <c r="H5">
        <f t="shared" ca="1" si="3"/>
        <v>1.7072997305774262</v>
      </c>
      <c r="I5">
        <f t="shared" si="4"/>
        <v>0.96406968088707423</v>
      </c>
      <c r="J5">
        <f t="shared" ca="1" si="5"/>
        <v>2.0394208308337993</v>
      </c>
      <c r="K5">
        <f t="shared" si="6"/>
        <v>0.96406968088707423</v>
      </c>
      <c r="L5">
        <f t="shared" ca="1" si="7"/>
        <v>1.6142249554516892</v>
      </c>
      <c r="M5">
        <f t="shared" si="8"/>
        <v>0.96406968088707423</v>
      </c>
      <c r="N5" s="11">
        <v>0.39410696723490612</v>
      </c>
      <c r="O5" s="11">
        <v>0.26958650263263673</v>
      </c>
      <c r="P5" s="11">
        <v>0.11798890290102615</v>
      </c>
      <c r="Q5" s="11">
        <v>0.96101265570143146</v>
      </c>
    </row>
    <row r="6" spans="1:25" x14ac:dyDescent="0.25">
      <c r="A6">
        <v>5</v>
      </c>
      <c r="D6">
        <f t="shared" ca="1" si="0"/>
        <v>2.0661230769914551</v>
      </c>
      <c r="E6">
        <f t="shared" si="9"/>
        <v>0.96406968088707423</v>
      </c>
      <c r="F6">
        <f t="shared" ca="1" si="1"/>
        <v>1.6645961113293115</v>
      </c>
      <c r="G6">
        <f t="shared" si="2"/>
        <v>0.96406968088707423</v>
      </c>
      <c r="H6">
        <f t="shared" ca="1" si="3"/>
        <v>1.5811961689312186</v>
      </c>
      <c r="I6">
        <f t="shared" si="4"/>
        <v>0.96406968088707423</v>
      </c>
      <c r="J6">
        <f t="shared" ca="1" si="5"/>
        <v>1.9083042244996353</v>
      </c>
      <c r="K6">
        <f t="shared" si="6"/>
        <v>0.96406968088707423</v>
      </c>
      <c r="L6">
        <f t="shared" ca="1" si="7"/>
        <v>1.3075174995207259</v>
      </c>
      <c r="M6">
        <f t="shared" si="8"/>
        <v>0.96406968088707423</v>
      </c>
      <c r="N6" s="11">
        <v>0.26535190621349691</v>
      </c>
      <c r="O6" s="11">
        <v>0.14401832977277762</v>
      </c>
      <c r="P6" s="11">
        <v>0.40568699044398127</v>
      </c>
      <c r="Q6" s="11">
        <v>0.85804441370090645</v>
      </c>
    </row>
    <row r="7" spans="1:25" x14ac:dyDescent="0.25">
      <c r="A7">
        <v>6</v>
      </c>
      <c r="D7">
        <f t="shared" ca="1" si="0"/>
        <v>1.4919598202522599</v>
      </c>
      <c r="E7">
        <f t="shared" si="9"/>
        <v>0.96406968088707423</v>
      </c>
      <c r="F7">
        <f t="shared" ca="1" si="1"/>
        <v>1.9651468662160456</v>
      </c>
      <c r="G7">
        <f t="shared" si="2"/>
        <v>0.96406968088707423</v>
      </c>
      <c r="H7">
        <f t="shared" ca="1" si="3"/>
        <v>1.8169687042931384</v>
      </c>
      <c r="I7">
        <f t="shared" si="4"/>
        <v>0.96406968088707423</v>
      </c>
      <c r="J7">
        <f t="shared" ca="1" si="5"/>
        <v>1.5760366432603874</v>
      </c>
      <c r="K7">
        <f t="shared" si="6"/>
        <v>0.96406968088707423</v>
      </c>
      <c r="L7">
        <f t="shared" ca="1" si="7"/>
        <v>1.5784880082743435</v>
      </c>
      <c r="M7">
        <f t="shared" si="8"/>
        <v>0.96406968088707423</v>
      </c>
      <c r="N7" s="11">
        <v>0.80885785830016343</v>
      </c>
      <c r="O7" s="11">
        <v>3.365409513436679E-2</v>
      </c>
      <c r="P7" s="11">
        <v>0.13209954406029423</v>
      </c>
      <c r="Q7" s="11">
        <v>0.53406472849914954</v>
      </c>
    </row>
    <row r="8" spans="1:25" x14ac:dyDescent="0.25">
      <c r="A8">
        <v>7</v>
      </c>
      <c r="D8">
        <f t="shared" ca="1" si="0"/>
        <v>1.5488254473807341</v>
      </c>
      <c r="E8">
        <f t="shared" si="9"/>
        <v>0.96406968088707423</v>
      </c>
      <c r="F8">
        <f t="shared" ca="1" si="1"/>
        <v>2.010479040559678</v>
      </c>
      <c r="G8">
        <f t="shared" si="2"/>
        <v>0.96406968088707423</v>
      </c>
      <c r="H8">
        <f t="shared" ca="1" si="3"/>
        <v>1.304468673716453</v>
      </c>
      <c r="I8">
        <f t="shared" si="4"/>
        <v>0.96406968088707423</v>
      </c>
      <c r="J8">
        <f t="shared" ca="1" si="5"/>
        <v>2.0844753146273547</v>
      </c>
      <c r="K8">
        <f t="shared" si="6"/>
        <v>0.96406968088707423</v>
      </c>
      <c r="L8">
        <f t="shared" ca="1" si="7"/>
        <v>1.3491367611321115</v>
      </c>
      <c r="M8">
        <f t="shared" si="8"/>
        <v>0.96406968088707423</v>
      </c>
      <c r="N8" s="11">
        <v>0.93470801279649285</v>
      </c>
      <c r="O8" s="11">
        <v>0.45164598741874684</v>
      </c>
      <c r="P8" s="11">
        <v>0.48298641303103484</v>
      </c>
      <c r="Q8" s="11">
        <v>6.5356616677547663E-3</v>
      </c>
    </row>
    <row r="9" spans="1:25" x14ac:dyDescent="0.25">
      <c r="A9">
        <v>8</v>
      </c>
      <c r="D9">
        <f t="shared" ca="1" si="0"/>
        <v>1.626781122839748</v>
      </c>
      <c r="E9">
        <f t="shared" si="9"/>
        <v>0.96406968088707423</v>
      </c>
      <c r="F9">
        <f t="shared" ca="1" si="1"/>
        <v>1.3229993794280079</v>
      </c>
      <c r="G9">
        <f t="shared" si="2"/>
        <v>0.96406968088707423</v>
      </c>
      <c r="H9">
        <f t="shared" ca="1" si="3"/>
        <v>1.6445542041420698</v>
      </c>
      <c r="I9">
        <f t="shared" si="4"/>
        <v>0.96406968088707423</v>
      </c>
      <c r="J9">
        <f t="shared" ca="1" si="5"/>
        <v>1.406087863508483</v>
      </c>
      <c r="K9">
        <f t="shared" si="6"/>
        <v>0.96406968088707423</v>
      </c>
      <c r="L9">
        <f t="shared" ca="1" si="7"/>
        <v>1.9035068088299711</v>
      </c>
      <c r="M9">
        <f t="shared" si="8"/>
        <v>0.96406968088707423</v>
      </c>
      <c r="N9" s="11">
        <v>7.6560128035725983E-2</v>
      </c>
      <c r="O9" s="11">
        <v>0.32809414817912141</v>
      </c>
      <c r="P9" s="11">
        <v>3.2800403013480417E-2</v>
      </c>
      <c r="Q9" s="11">
        <v>0.94813424191218842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Ex1 PopInfinita</vt:lpstr>
      <vt:lpstr>Ex1 PopFinita</vt:lpstr>
      <vt:lpstr>Ex2</vt:lpstr>
      <vt:lpstr>Ex3</vt:lpstr>
      <vt:lpstr>Ex4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Willian Kazuo Koga Onoue</cp:lastModifiedBy>
  <dcterms:created xsi:type="dcterms:W3CDTF">2017-12-09T22:26:37Z</dcterms:created>
  <dcterms:modified xsi:type="dcterms:W3CDTF">2017-12-11T18:52:31Z</dcterms:modified>
</cp:coreProperties>
</file>