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Veridian-Heliograph\PCB\PCBv0.1\"/>
    </mc:Choice>
  </mc:AlternateContent>
  <xr:revisionPtr revIDLastSave="0" documentId="13_ncr:1_{B3B6763D-6807-4825-B65D-7DF56E606D8C}" xr6:coauthVersionLast="47" xr6:coauthVersionMax="47" xr10:uidLastSave="{00000000-0000-0000-0000-000000000000}"/>
  <bookViews>
    <workbookView minimized="1" xWindow="29490" yWindow="4245" windowWidth="21600" windowHeight="11385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<sst xmlns="http://schemas.openxmlformats.org/spreadsheetml/2006/main" count="147" uniqueCount="60">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</sst>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workbookViewId="0">
      <pane xSplit="1" topLeftCell="B1" activePane="topRight" state="frozen"/>
      <selection pane="topRight" activeCell="O19" sqref="O19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3</v>
      </c>
      <c r="B1" s="10" t="s">
        <v>0</v>
      </c>
      <c r="C1" s="6">
        <v>1.21</v>
      </c>
      <c r="D1" s="6" t="s">
        <v>1</v>
      </c>
    </row>
    <row r="2" spans="1:24" ht="15.75" thickBot="1" x14ac:dyDescent="0.3">
      <c r="A2" s="8" t="s">
        <v>29</v>
      </c>
    </row>
    <row r="3" spans="1:24" x14ac:dyDescent="0.2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.75" thickBot="1" x14ac:dyDescent="0.3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.5" thickBot="1" x14ac:dyDescent="0.35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.25" x14ac:dyDescent="0.2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.25" x14ac:dyDescent="0.25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2.7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25">
      <c r="A9" s="34" t="s">
        <v>27</v>
      </c>
      <c r="B9" s="7" t="s">
        <v>7</v>
      </c>
      <c r="C9" s="13">
        <v>5.5</v>
      </c>
      <c r="D9" s="4" t="s">
        <v>1</v>
      </c>
      <c r="E9" s="33"/>
      <c r="F9" s="17"/>
      <c r="H9" s="7" t="s">
        <v>20</v>
      </c>
      <c r="I9" s="13">
        <v>3</v>
      </c>
      <c r="J9" s="4" t="s">
        <v>1</v>
      </c>
      <c r="K9" s="33" t="s">
        <v>21</v>
      </c>
      <c r="L9" s="17"/>
      <c r="N9" s="7" t="s">
        <v>44</v>
      </c>
      <c r="O9" s="13">
        <v>2.7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2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.25" x14ac:dyDescent="0.2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.25" x14ac:dyDescent="0.2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5.2433333333333332</v>
      </c>
      <c r="J13" s="52">
        <f>IF(I13&gt;1,VLOOKUP(I13*10,$AA$27:$AA$133,1)/10,IF(I13&gt;0.099,VLOOKUP(I13*100,$AB$27:$AB$133,1)/100,VLOOKUP(I13*1000,$AB$27:$AB$133,1)/1000))</f>
        <v>5.2299999999999995</v>
      </c>
      <c r="K13" s="52">
        <f ca="1">IF(I13&gt;1,OFFSET($AA$27,MATCH(I13*10,$AA$27:$AA$133,1),0)/10,IF(I13&gt;0.099, OFFSET($AB$27,MATCH(I13*100,$AB$27:$AB$133,1),0)/100,OFFSET($AB$27,MATCH(I13*1000,$AB$27:$AB$133,1),0)/1000))</f>
        <v>5.36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7.25" x14ac:dyDescent="0.25">
      <c r="A14" s="34" t="s">
        <v>25</v>
      </c>
      <c r="B14" s="12" t="s">
        <v>15</v>
      </c>
      <c r="C14" s="31">
        <f>C8*$C$1/C9*3/2</f>
        <v>4.29</v>
      </c>
      <c r="D14" s="52">
        <f>IF(C14&gt;1,VLOOKUP(C14*10,$AA$27:$AA$133,1)/10,IF(C14&gt;0.099,VLOOKUP(C14*100,$AB$27:$AB$133,1)/100,VLOOKUP(C14*1000,$AB$27:$AB$133,1)/1000))</f>
        <v>4.2200000000000006</v>
      </c>
      <c r="E14" s="52">
        <f ca="1">IF(C14&gt;1,OFFSET($AA$27,MATCH(C14*10,$AA$27:$AA$133,1),0)/10,IF(C14&gt;0.099, OFFSET($AB$27,MATCH(C14*100,$AB$27:$AB$133,1),0)/100,OFFSET($AB$27,MATCH(C14*1000,$AB$27:$AB$133,1),0)/1000))</f>
        <v>4.32</v>
      </c>
      <c r="F14" s="54" t="s">
        <v>59</v>
      </c>
      <c r="H14" s="12" t="s">
        <v>18</v>
      </c>
      <c r="I14" s="31">
        <f>(I8/C1-1)*I13</f>
        <v>6.456666666666667</v>
      </c>
      <c r="J14" s="52">
        <f>IF(I14&gt;1,VLOOKUP(I14*10,$AA$27:$AA$133,1)/10,IF(I14&gt;0.099,VLOOKUP(I14*100,$AB$27:$AB$133,1)/100,VLOOKUP(I14*1000,$AB$27:$AB$133,1)/1000))</f>
        <v>6.34</v>
      </c>
      <c r="K14" s="52">
        <f ca="1">IF(I14&gt;1,OFFSET($AA$27,MATCH(I14*10,$AA$27:$AA$133,1),0)/10,IF(I14&gt;0.099, OFFSET($AB$27,MATCH(I14*100,$AB$27:$AB$133,1),0)/100,OFFSET($AB$27,MATCH(I14*1000,$AB$27:$AB$133,1),0)/1000))</f>
        <v>6.49</v>
      </c>
      <c r="L14" s="54" t="s">
        <v>59</v>
      </c>
      <c r="N14" s="12" t="s">
        <v>45</v>
      </c>
      <c r="O14" s="31">
        <f>IF(O8*$C$1/O9&lt;=10, O8*$C$1/O9, O8*$C$1/O9-10)</f>
        <v>5.825925925925926</v>
      </c>
      <c r="P14" s="52">
        <f>IF(O14&gt;1,VLOOKUP(O14*10,$AA$26:$AA$132,1)/10,IF(O14&gt;0.099,VLOOKUP(O14*100,$AB$26:$AB$132,1)/100,VLOOKUP(O14*1000,$AB$26:$AB$132,1)/1000))</f>
        <v>5.76</v>
      </c>
      <c r="Q14" s="52">
        <f ca="1">IF(O14&gt;1,OFFSET($AA$26,MATCH(O14*10,$AA$26:$AA$132,1),0)/10,IF(O14&gt;0.099, OFFSET($AB$26,MATCH(O14*100,$AB$26:$AB$132,1),0)/100,OFFSET($AB$26,MATCH(O14*1000,$AB$26:$AB$132,1),0)/1000))</f>
        <v>5.9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.25" x14ac:dyDescent="0.25">
      <c r="A15" s="34" t="s">
        <v>25</v>
      </c>
      <c r="B15" s="12" t="s">
        <v>16</v>
      </c>
      <c r="C15" s="31">
        <f>C8-C14</f>
        <v>8.7100000000000009</v>
      </c>
      <c r="D15" s="52">
        <f>IF(C15&gt;1,VLOOKUP(C15*10,$AA$27:$AA$133,1)/10,IF(C15&gt;0.099,VLOOKUP(C15*100,$AB$27:$AB$133,1)/100,VLOOKUP(C15*1000,$AB$27:$AB$133,1)/1000))</f>
        <v>8.66</v>
      </c>
      <c r="E15" s="52">
        <f ca="1">IF(C15&gt;1,OFFSET($AA$27,MATCH(C15*10,$AA$27:$AA$133,1),0)/10,IF(C15&gt;0.099, OFFSET($AB$27,MATCH(C15*100,$AB$27:$AB$133,1),0)/100,OFFSET($AB$27,MATCH(C15*1000,$AB$27:$AB$133,1),0)/1000))</f>
        <v>8.870000000000001</v>
      </c>
      <c r="F15" s="54" t="s">
        <v>59</v>
      </c>
      <c r="H15" s="12" t="s">
        <v>19</v>
      </c>
      <c r="I15" s="31">
        <f>I7-I13-I14</f>
        <v>1.2999999999999998</v>
      </c>
      <c r="J15" s="52">
        <f>IF(I15&gt;1,VLOOKUP(I15*10,$AA$27:$AA$133,1)/10,IF(I15&gt;0.099,VLOOKUP(I15*100,$AB$27:$AB$133,1)/100,VLOOKUP(I15*1000,$AB$27:$AB$133,1)/1000))</f>
        <v>1.27</v>
      </c>
      <c r="K15" s="52">
        <f ca="1">IF(I15&gt;1,OFFSET($AA$27,MATCH(I15*10,$AA$27:$AA$133,1),0)/10,IF(I15&gt;0.099, OFFSET($AB$27,MATCH(I15*100,$AB$27:$AB$133,1),0)/100,OFFSET($AB$27,MATCH(I15*1000,$AB$27:$AB$133,1),0)/1000))</f>
        <v>1.3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7.25" x14ac:dyDescent="0.25">
      <c r="A16" s="34" t="s">
        <v>25</v>
      </c>
      <c r="B16" s="12" t="s">
        <v>7</v>
      </c>
      <c r="C16" s="32"/>
      <c r="D16" s="53">
        <f>C1*(1+D15/D14)*3/2</f>
        <v>5.5396208530805673</v>
      </c>
      <c r="E16" s="53">
        <f ca="1">C1*(1+E15/E14)*3/2</f>
        <v>5.5416319444444451</v>
      </c>
      <c r="F16" s="83" t="s">
        <v>1</v>
      </c>
      <c r="H16" s="7" t="s">
        <v>8</v>
      </c>
      <c r="I16" s="18"/>
      <c r="J16" s="53">
        <f>C1*(1+J14/J13)</f>
        <v>2.6768068833652006</v>
      </c>
      <c r="K16" s="53">
        <f ca="1">C1*(1+K14/K13)</f>
        <v>2.6750932835820893</v>
      </c>
      <c r="L16" s="83" t="s">
        <v>1</v>
      </c>
      <c r="N16" s="12" t="s">
        <v>46</v>
      </c>
      <c r="O16" s="31">
        <f>IF(O8*$C$1/O9&lt;=10, O8-O14, O8-O14-10)</f>
        <v>7.174074074074074</v>
      </c>
      <c r="P16" s="52">
        <f>IF(O16&gt;1,VLOOKUP(O16*10,$AA$26:$AA$132,1)/10,IF(O16&gt;0.099,VLOOKUP(O16*100,$AB$26:$AB$132,1)/100,VLOOKUP(O16*1000,$AB$26:$AB$132,1)/1000))</f>
        <v>7.15</v>
      </c>
      <c r="Q16" s="52">
        <f ca="1">IF(O16&gt;1,OFFSET($AA$26,MATCH(O16*10,$AA$26:$AA$132,1),0)/10,IF(O16&gt;0.099, OFFSET($AB$26,MATCH(O16*100,$AB$26:$AB$132,1),0)/100,OFFSET($AB$26,MATCH(O16*1000,$AB$26:$AB$132,1),0)/1000))</f>
        <v>7.32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2.9706309751434037</v>
      </c>
      <c r="K17" s="60">
        <f ca="1">(C1*((K13+K14+K15)/K13))</f>
        <v>2.968563432835821</v>
      </c>
      <c r="L17" s="83" t="s">
        <v>1</v>
      </c>
      <c r="N17" s="7" t="s">
        <v>44</v>
      </c>
      <c r="O17" s="18"/>
      <c r="P17" s="53">
        <f>$C$1*(1+P16/(P14+P15))</f>
        <v>2.711996527777778</v>
      </c>
      <c r="Q17" s="53">
        <f ca="1">$C$1*(1+Q16/(Q14+Q15))</f>
        <v>2.7112203389830509</v>
      </c>
      <c r="R17" s="92" t="s">
        <v>1</v>
      </c>
      <c r="T17" s="7" t="s">
        <v>26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1</v>
      </c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5">
      <c r="A19" s="34" t="s">
        <v>6</v>
      </c>
      <c r="B19" s="7" t="s">
        <v>15</v>
      </c>
      <c r="C19" s="13">
        <v>4.32</v>
      </c>
      <c r="D19" s="4" t="s">
        <v>58</v>
      </c>
      <c r="E19" s="18"/>
      <c r="F19" s="17"/>
      <c r="H19" s="7" t="s">
        <v>17</v>
      </c>
      <c r="I19" s="13">
        <v>5.23</v>
      </c>
      <c r="J19" s="4" t="s">
        <v>58</v>
      </c>
      <c r="K19" s="18"/>
      <c r="L19" s="17"/>
      <c r="N19" s="7" t="s">
        <v>45</v>
      </c>
      <c r="O19" s="13">
        <v>5.76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7.25" x14ac:dyDescent="0.25">
      <c r="A20" s="34" t="s">
        <v>6</v>
      </c>
      <c r="B20" s="7" t="s">
        <v>16</v>
      </c>
      <c r="C20" s="13">
        <v>8.66</v>
      </c>
      <c r="D20" s="4" t="s">
        <v>58</v>
      </c>
      <c r="E20" s="18"/>
      <c r="F20" s="17"/>
      <c r="H20" s="7" t="s">
        <v>18</v>
      </c>
      <c r="I20" s="13">
        <v>6.34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1.27</v>
      </c>
      <c r="J21" s="4" t="s">
        <v>58</v>
      </c>
      <c r="K21" s="18"/>
      <c r="L21" s="17"/>
      <c r="N21" s="7" t="s">
        <v>46</v>
      </c>
      <c r="O21" s="13">
        <v>7.32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7.25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.25" x14ac:dyDescent="0.25">
      <c r="A23" s="34" t="s">
        <v>51</v>
      </c>
      <c r="B23" s="63" t="s">
        <v>37</v>
      </c>
      <c r="C23" s="64">
        <f>$C$1*(1+C20/C19)*3/2</f>
        <v>5.4534027777777769</v>
      </c>
      <c r="D23" s="86" t="s">
        <v>1</v>
      </c>
      <c r="E23" s="65">
        <f>(C23-C9)/C23*100</f>
        <v>-0.85446140916096247</v>
      </c>
      <c r="F23" s="84" t="s">
        <v>2</v>
      </c>
      <c r="H23" s="63" t="s">
        <v>38</v>
      </c>
      <c r="I23" s="64">
        <f>C1*(1+I20/I19)</f>
        <v>2.6768068833652006</v>
      </c>
      <c r="J23" s="79" t="s">
        <v>1</v>
      </c>
      <c r="K23" s="65">
        <f>(I23-I8)/I23*100</f>
        <v>-0.86644713815297469</v>
      </c>
      <c r="L23" s="84" t="s">
        <v>2</v>
      </c>
      <c r="N23" s="63" t="s">
        <v>48</v>
      </c>
      <c r="O23" s="64">
        <f>$C$1*(1+O21/(O19+O20))</f>
        <v>2.7477083333333336</v>
      </c>
      <c r="P23" s="65">
        <f>(O23-O9)/O23*100</f>
        <v>1.7362953976798892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3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2.9706309751434032</v>
      </c>
      <c r="J24" s="97" t="s">
        <v>1</v>
      </c>
      <c r="K24" s="78">
        <f>(I24-I9)/I24*100</f>
        <v>-0.98864601838264377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0</v>
      </c>
      <c r="X24" s="82" t="s">
        <v>2</v>
      </c>
    </row>
    <row r="25" spans="1:28" x14ac:dyDescent="0.2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.25" x14ac:dyDescent="0.2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.25" x14ac:dyDescent="0.2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.25" x14ac:dyDescent="0.2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7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e6b6f262-197a-43d7-8cc8-2398f9beca90" xsi:nil="true"/>
    <Thumbnail xmlns="e6b6f262-197a-43d7-8cc8-2398f9beca9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2CD293BA2654895D1449C225927AC" ma:contentTypeVersion="15" ma:contentTypeDescription="Create a new document." ma:contentTypeScope="" ma:versionID="d0bb95fcecff743878fa884d2d9e7463">
  <xsd:schema xmlns:xsd="http://www.w3.org/2001/XMLSchema" xmlns:xs="http://www.w3.org/2001/XMLSchema" xmlns:p="http://schemas.microsoft.com/office/2006/metadata/properties" xmlns:ns2="e6b6f262-197a-43d7-8cc8-2398f9beca90" xmlns:ns3="236af784-b296-4cea-a5d3-eed352c284c4" targetNamespace="http://schemas.microsoft.com/office/2006/metadata/properties" ma:root="true" ma:fieldsID="3ea284607afbf8a45488423d608757b4" ns2:_="" ns3:_="">
    <xsd:import namespace="e6b6f262-197a-43d7-8cc8-2398f9beca90"/>
    <xsd:import namespace="236af784-b296-4cea-a5d3-eed352c28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Thumbnail" minOccurs="0"/>
                <xsd:element ref="ns2:Tag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6f262-197a-43d7-8cc8-2398f9beca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humbnail" ma:index="20" nillable="true" ma:displayName="Thumbnail" ma:internalName="Thumbnail">
      <xsd:simpleType>
        <xsd:restriction base="dms:Unknown"/>
      </xsd:simpleType>
    </xsd:element>
    <xsd:element name="Tag" ma:index="21" nillable="true" ma:displayName="Tag" ma:description="What is in this Image / Document?" ma:internalName="Tag">
      <xsd:simpleType>
        <xsd:restriction base="dms:Text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af784-b296-4cea-a5d3-eed352c284c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6C0D19-B21D-4E63-AC38-166F7A170215}">
  <ds:schemaRefs>
    <ds:schemaRef ds:uri="http://schemas.microsoft.com/office/2006/metadata/properties"/>
    <ds:schemaRef ds:uri="http://schemas.microsoft.com/office/infopath/2007/PartnerControls"/>
    <ds:schemaRef ds:uri="e6b6f262-197a-43d7-8cc8-2398f9beca90"/>
  </ds:schemaRefs>
</ds:datastoreItem>
</file>

<file path=customXml/itemProps2.xml><?xml version="1.0" encoding="utf-8"?>
<ds:datastoreItem xmlns:ds="http://schemas.openxmlformats.org/officeDocument/2006/customXml" ds:itemID="{455C7BEF-6E75-4721-857D-8DB037DB4B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22E574-9BC3-4968-98EC-66C15D138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b6f262-197a-43d7-8cc8-2398f9beca90"/>
    <ds:schemaRef ds:uri="236af784-b296-4cea-a5d3-eed352c284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Jackson Wiebe</cp:lastModifiedBy>
  <dcterms:created xsi:type="dcterms:W3CDTF">2012-10-17T01:41:25Z</dcterms:created>
  <dcterms:modified xsi:type="dcterms:W3CDTF">2021-11-30T20:37:51Z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0x0101000F22CD293BA2654895D1449C225927AC</vt:lpwstr>
  </property>
</Properties>
</file>