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E8FA69BE-D4E3-4E03-9AC7-2E53A9CF7A4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<sst xmlns="http://schemas.openxmlformats.org/spreadsheetml/2006/main" count="147" uniqueCount="60">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</sst>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4" workbookViewId="0">
      <pane xSplit="1" topLeftCell="B1" activePane="topRight" state="frozen"/>
      <selection pane="topRight" activeCell="Y15" sqref="Y15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1.9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2.2999999999999998</v>
      </c>
      <c r="J9" s="4" t="s">
        <v>1</v>
      </c>
      <c r="K9" s="33" t="s">
        <v>21</v>
      </c>
      <c r="L9" s="17"/>
      <c r="N9" s="7" t="s">
        <v>44</v>
      </c>
      <c r="O9" s="13">
        <v>1.8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6.8391304347826098</v>
      </c>
      <c r="J13" s="52">
        <f>IF(I13&gt;1,VLOOKUP(I13*10,$AA$27:$AA$133,1)/10,IF(I13&gt;0.099,VLOOKUP(I13*100,$AB$27:$AB$133,1)/100,VLOOKUP(I13*1000,$AB$27:$AB$133,1)/1000))</f>
        <v>6.81</v>
      </c>
      <c r="K13" s="52">
        <f ca="1">IF(I13&gt;1,OFFSET($AA$27,MATCH(I13*10,$AA$27:$AA$133,1),0)/10,IF(I13&gt;0.099, OFFSET($AB$27,MATCH(I13*100,$AB$27:$AB$133,1),0)/100,OFFSET($AB$27,MATCH(I13*1000,$AB$27:$AB$133,1),0)/1000))</f>
        <v>6.9799999999999995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3.9</v>
      </c>
      <c r="J14" s="52">
        <f>IF(I14&gt;1,VLOOKUP(I14*10,$AA$27:$AA$133,1)/10,IF(I14&gt;0.099,VLOOKUP(I14*100,$AB$27:$AB$133,1)/100,VLOOKUP(I14*1000,$AB$27:$AB$133,1)/1000))</f>
        <v>3.8299999999999996</v>
      </c>
      <c r="K14" s="52">
        <f ca="1">IF(I14&gt;1,OFFSET($AA$27,MATCH(I14*10,$AA$27:$AA$133,1),0)/10,IF(I14&gt;0.099, OFFSET($AB$27,MATCH(I14*100,$AB$27:$AB$133,1),0)/100,OFFSET($AB$27,MATCH(I14*1000,$AB$27:$AB$133,1),0)/1000))</f>
        <v>3.9200000000000004</v>
      </c>
      <c r="L14" s="54" t="s">
        <v>59</v>
      </c>
      <c r="N14" s="12" t="s">
        <v>45</v>
      </c>
      <c r="O14" s="31">
        <f>IF(O8*$C$1/O9&lt;=10, O8*$C$1/O9, O8*$C$1/O9-10)</f>
        <v>8.7388888888888889</v>
      </c>
      <c r="P14" s="52">
        <f>IF(O14&gt;1,VLOOKUP(O14*10,$AA$26:$AA$132,1)/10,IF(O14&gt;0.099,VLOOKUP(O14*100,$AB$26:$AB$132,1)/100,VLOOKUP(O14*1000,$AB$26:$AB$132,1)/1000))</f>
        <v>8.66</v>
      </c>
      <c r="Q14" s="52">
        <f ca="1">IF(O14&gt;1,OFFSET($AA$26,MATCH(O14*10,$AA$26:$AA$132,1),0)/10,IF(O14&gt;0.099, OFFSET($AB$26,MATCH(O14*100,$AB$26:$AB$132,1),0)/100,OFFSET($AB$26,MATCH(O14*1000,$AB$26:$AB$132,1),0)/1000))</f>
        <v>8.870000000000001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2.2608695652173902</v>
      </c>
      <c r="J15" s="52">
        <f>IF(I15&gt;1,VLOOKUP(I15*10,$AA$27:$AA$133,1)/10,IF(I15&gt;0.099,VLOOKUP(I15*100,$AB$27:$AB$133,1)/100,VLOOKUP(I15*1000,$AB$27:$AB$133,1)/1000))</f>
        <v>2.2600000000000002</v>
      </c>
      <c r="K15" s="52">
        <f ca="1">IF(I15&gt;1,OFFSET($AA$27,MATCH(I15*10,$AA$27:$AA$133,1),0)/10,IF(I15&gt;0.099, OFFSET($AB$27,MATCH(I15*100,$AB$27:$AB$133,1),0)/100,OFFSET($AB$27,MATCH(I15*1000,$AB$27:$AB$133,1),0)/1000))</f>
        <v>2.3199999999999998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1.8905139500734214</v>
      </c>
      <c r="K16" s="53">
        <f ca="1">C1*(1+K14/K13)</f>
        <v>1.8895415472779371</v>
      </c>
      <c r="L16" s="83" t="s">
        <v>1</v>
      </c>
      <c r="N16" s="12" t="s">
        <v>46</v>
      </c>
      <c r="O16" s="31">
        <f>IF(O8*$C$1/O9&lt;=10, O8-O14, O8-O14-10)</f>
        <v>4.2611111111111111</v>
      </c>
      <c r="P16" s="52">
        <f>IF(O16&gt;1,VLOOKUP(O16*10,$AA$26:$AA$132,1)/10,IF(O16&gt;0.099,VLOOKUP(O16*100,$AB$26:$AB$132,1)/100,VLOOKUP(O16*1000,$AB$26:$AB$132,1)/1000))</f>
        <v>4.2200000000000006</v>
      </c>
      <c r="Q16" s="52">
        <f ca="1">IF(O16&gt;1,OFFSET($AA$26,MATCH(O16*10,$AA$26:$AA$132,1),0)/10,IF(O16&gt;0.099, OFFSET($AB$26,MATCH(O16*100,$AB$26:$AB$132,1),0)/100,OFFSET($AB$26,MATCH(O16*1000,$AB$26:$AB$132,1),0)/1000))</f>
        <v>4.32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2.2920704845814974</v>
      </c>
      <c r="K17" s="60">
        <f ca="1">(C1*((K13+K14+K15)/K13))</f>
        <v>2.2917191977077365</v>
      </c>
      <c r="L17" s="83" t="s">
        <v>1</v>
      </c>
      <c r="N17" s="7" t="s">
        <v>44</v>
      </c>
      <c r="O17" s="18"/>
      <c r="P17" s="53">
        <f>$C$1*(1+P16/(P14+P15))</f>
        <v>1.7996304849884528</v>
      </c>
      <c r="Q17" s="53">
        <f ca="1">$C$1*(1+Q16/(Q14+Q15))</f>
        <v>1.7993122886133033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6.81</v>
      </c>
      <c r="J19" s="4" t="s">
        <v>58</v>
      </c>
      <c r="K19" s="18"/>
      <c r="L19" s="17"/>
      <c r="N19" s="7" t="s">
        <v>45</v>
      </c>
      <c r="O19" s="13">
        <v>8.66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8.66</v>
      </c>
      <c r="D20" s="4" t="s">
        <v>58</v>
      </c>
      <c r="E20" s="18"/>
      <c r="F20" s="17"/>
      <c r="H20" s="7" t="s">
        <v>18</v>
      </c>
      <c r="I20" s="13">
        <v>3.83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2.2599999999999998</v>
      </c>
      <c r="J21" s="4" t="s">
        <v>58</v>
      </c>
      <c r="K21" s="18"/>
      <c r="L21" s="17"/>
      <c r="N21" s="7" t="s">
        <v>46</v>
      </c>
      <c r="O21" s="13">
        <v>4.32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5.4534027777777769</v>
      </c>
      <c r="D23" s="86" t="s">
        <v>1</v>
      </c>
      <c r="E23" s="65">
        <f>(C23-C9)/C23*100</f>
        <v>-0.85446140916096247</v>
      </c>
      <c r="F23" s="84" t="s">
        <v>2</v>
      </c>
      <c r="H23" s="63" t="s">
        <v>38</v>
      </c>
      <c r="I23" s="64">
        <f>C1*(1+I20/I19)</f>
        <v>1.8905139500734216</v>
      </c>
      <c r="J23" s="79" t="s">
        <v>1</v>
      </c>
      <c r="K23" s="65">
        <f>(I23-I8)/I23*100</f>
        <v>-0.50177095631639757</v>
      </c>
      <c r="L23" s="84" t="s">
        <v>2</v>
      </c>
      <c r="N23" s="63" t="s">
        <v>48</v>
      </c>
      <c r="O23" s="64">
        <f>$C$1*(1+O21/(O19+O20))</f>
        <v>1.8136027713625866</v>
      </c>
      <c r="P23" s="65">
        <f>(O23-O9)/O23*100</f>
        <v>0.75004138598479431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2.2920704845814979</v>
      </c>
      <c r="J24" s="97" t="s">
        <v>1</v>
      </c>
      <c r="K24" s="78">
        <f>(I24-I9)/I24*100</f>
        <v>-0.34595425715932027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customXml/itemProps2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2021-11-30T18:56:26Z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