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kaufszahlenAut" sheetId="1" state="visible" r:id="rId2"/>
    <sheet name="VerkaufszahlenGer" sheetId="2" state="visible" r:id="rId3"/>
    <sheet name="VerkaufszahlenSpain" sheetId="3" state="visible" r:id="rId4"/>
  </sheets>
  <calcPr iterateCount="100" refMode="A1" iterate="false" iterateDelta="0.001"/>
  <pivotCaches>
    <pivotCache cacheId="1" r:id="rId6"/>
    <pivotCache cacheId="2" r:id="rId7"/>
    <pivotCache cacheId="3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<sst xmlns="http://schemas.openxmlformats.org/spreadsheetml/2006/main" count="141" uniqueCount="55">
  <si>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</si>
  <si>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</si>
  <si>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</si>
  <si>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</si>
  <si>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</si>
  <si>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</si>
  <si>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</si>
  <si>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</si>
  <si>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Laurenz Huber</t>
  </si>
  <si>
    <t xml:space="preserve">Wien</t>
  </si>
  <si>
    <t xml:space="preserve">Max Bauer</t>
  </si>
  <si>
    <t xml:space="preserve">Niederösterreich</t>
  </si>
  <si>
    <t xml:space="preserve">Theresa Mayr</t>
  </si>
  <si>
    <t xml:space="preserve">Thomas Gruber</t>
  </si>
  <si>
    <t xml:space="preserve">Steiermark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</si>
  <si>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</si>
  <si>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</si>
  <si>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</si>
  <si>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</si>
  <si>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</si>
  <si>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</si>
  <si>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</si>
  <si>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</si>
  <si>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</si>
  <si>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</si>
  <si>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Data</t>
  </si>
  <si>
    <t xml:space="preserve">Sum - Umsatz</t>
  </si>
  <si>
    <t xml:space="preserve">Sum - Umsatzerwartung 2021</t>
  </si>
  <si>
    <t xml:space="preserve">Total Result</t>
  </si>
  <si>
    <t xml:space="preserve">Berlin</t>
  </si>
  <si>
    <t xml:space="preserve">Lena Fürst</t>
  </si>
  <si>
    <t xml:space="preserve">Hamburg</t>
  </si>
  <si>
    <t xml:space="preserve">Silvia Payer</t>
  </si>
  <si>
    <t xml:space="preserve">Thomas Aigner</t>
  </si>
  <si>
    <t xml:space="preserve">Anna Schneider</t>
  </si>
  <si>
    <t xml:space="preserve">Bremen</t>
  </si>
  <si>
    <t xml:space="preserve">Mario Holzer</t>
  </si>
  <si>
    <t xml:space="preserve">Lena Schneider</t>
  </si>
  <si>
    <t xml:space="preserve">Clara Hirschinger</t>
  </si>
  <si>
    <t xml:space="preserve">Lukas Plöchl</t>
  </si>
  <si>
    <t xml:space="preserve">Stefan Holzer</t>
  </si>
  <si>
    <t xml:space="preserve">Simon Heimel</t>
  </si>
  <si>
    <t xml:space="preserve">Birgit Horst</t>
  </si>
  <si>
    <t xml:space="preserve">Madrid</t>
  </si>
  <si>
    <t xml:space="preserve">Alex Hörl</t>
  </si>
  <si>
    <t xml:space="preserve">Valencia</t>
  </si>
  <si>
    <t xml:space="preserve">Lukas Schneider</t>
  </si>
  <si>
    <t xml:space="preserve">Barcelona</t>
  </si>
  <si>
    <t xml:space="preserve">Isabell Kunert</t>
  </si>
  <si>
    <t xml:space="preserve">Leonhard Doppler</t>
  </si>
  <si>
    <t xml:space="preserve">Max Sieber</t>
  </si>
  <si>
    <t xml:space="preserve">Phillip Hofstadler</t>
  </si>
  <si>
    <t xml:space="preserve">Sebastian Hirsch</t>
  </si>
  <si>
    <t xml:space="preserve">Felix Eder</t>
  </si>
  <si>
    <t xml:space="preserve">Simon Kulzer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</si>
</sst>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" createdVersion="3">
  <cacheSource type="worksheet">
    <worksheetSource ref="A2:G13" sheet="VerkaufszahlenAut"/>
  </cacheSource>
  <cacheFields count="7">
    <cacheField name="Name" numFmtId="0">
      <sharedItems count="11">
        <s v="Alexandra Holzer"/>
        <s v="Anna Zauner"/>
        <s v="Jürgen Römer"/>
        <s v="Laurenz Huber"/>
        <s v="Lukas Angerer"/>
        <s v="Mario Schneider"/>
        <s v="Marlene Aigner"/>
        <s v="Martin Schuster"/>
        <s v="Max Bauer"/>
        <s v="Theresa Mayr"/>
        <s v="Thomas Gruber"/>
      </sharedItems>
    </cacheField>
    <cacheField name="Gebiet" numFmtId="0">
      <sharedItems count="3">
        <s v="Niederösterreich"/>
        <s v="Steiermark"/>
        <s v="Wien"/>
      </sharedItems>
    </cacheField>
    <cacheField name="Kunden" numFmtId="0">
      <sharedItems containsSemiMixedTypes="0" containsString="0" containsNumber="1" containsInteger="1" minValue="7" maxValue="45" count="11">
        <n v="7"/>
        <n v="10"/>
        <n v="14"/>
        <n v="17"/>
        <n v="22"/>
        <n v="25"/>
        <n v="27"/>
        <n v="36"/>
        <n v="38"/>
        <n v="42"/>
        <n v="45"/>
      </sharedItems>
    </cacheField>
    <cacheField name="Umsatz" numFmtId="0">
      <sharedItems containsSemiMixedTypes="0" containsString="0" containsNumber="1" containsInteger="1" minValue="55000" maxValue="700000" count="11">
        <n v="55000"/>
        <n v="84000"/>
        <n v="97000"/>
        <n v="110000"/>
        <n v="250000"/>
        <n v="275000"/>
        <n v="285000"/>
        <n v="315000"/>
        <n v="425000"/>
        <n v="460000"/>
        <n v="700000"/>
      </sharedItems>
    </cacheField>
    <cacheField name="Neukundengewinnung" numFmtId="0">
      <sharedItems containsSemiMixedTypes="0" containsString="0" containsNumber="1" containsInteger="1" minValue="0" maxValue="8" count="8">
        <n v="0"/>
        <n v="1"/>
        <n v="2"/>
        <n v="3"/>
        <n v="4"/>
        <n v="5"/>
        <n v="6"/>
        <n v="8"/>
      </sharedItems>
    </cacheField>
    <cacheField name="Provision" numFmtId="0">
      <sharedItems containsSemiMixedTypes="0" containsString="0" containsNumber="1" minValue="965.25" maxValue="11550" count="11">
        <n v="965.25"/>
        <n v="1134"/>
        <n v="1702.35"/>
        <n v="2574"/>
        <n v="4500"/>
        <n v="5130"/>
        <n v="5197.5"/>
        <n v="6435"/>
        <n v="7012.5"/>
        <n v="8280"/>
        <n v="11550"/>
      </sharedItems>
    </cacheField>
    <cacheField name="Umsatzerwartung 2021" numFmtId="0">
      <sharedItems containsSemiMixedTypes="0" containsString="0" containsNumber="1" minValue="55962.5" maxValue="724500" count="11">
        <n v="55962.5"/>
        <n v="85470"/>
        <n v="98697.5"/>
        <n v="111925"/>
        <n v="258750"/>
        <n v="284625"/>
        <n v="294975"/>
        <n v="323662.5"/>
        <n v="436687.5"/>
        <n v="476100"/>
        <n v="7245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1" createdVersion="3">
  <cacheSource type="worksheet">
    <worksheetSource ref="A2:G13" sheet="VerkaufszahlenGer"/>
  </cacheSource>
  <cacheFields count="7">
    <cacheField name="Name" numFmtId="0">
      <sharedItems count="11">
        <s v="Anna Schneider"/>
        <s v="Clara Hirschinger"/>
        <s v="Laurenz Huber"/>
        <s v="Lena Fürst"/>
        <s v="Lena Schneider"/>
        <s v="Lukas Plöchl"/>
        <s v="Mario Holzer"/>
        <s v="Silvia Payer"/>
        <s v="Simon Heimel"/>
        <s v="Stefan Holzer"/>
        <s v="Thomas Aigner"/>
      </sharedItems>
    </cacheField>
    <cacheField name="Gebiet" numFmtId="0">
      <sharedItems count="3">
        <s v="Berlin"/>
        <s v="Bremen"/>
        <s v="Hamburg"/>
      </sharedItems>
    </cacheField>
    <cacheField name="Kunden" numFmtId="0">
      <sharedItems containsSemiMixedTypes="0" containsString="0" containsNumber="1" containsInteger="1" minValue="12" maxValue="64" count="7">
        <n v="12"/>
        <n v="23"/>
        <n v="34"/>
        <n v="35"/>
        <n v="42"/>
        <n v="54"/>
        <n v="64"/>
      </sharedItems>
    </cacheField>
    <cacheField name="Umsatz" numFmtId="0">
      <sharedItems containsSemiMixedTypes="0" containsString="0" containsNumber="1" containsInteger="1" minValue="12000" maxValue="800000" count="11">
        <n v="12000"/>
        <n v="45000"/>
        <n v="76000"/>
        <n v="120000"/>
        <n v="123000"/>
        <n v="126222"/>
        <n v="126500"/>
        <n v="230000"/>
        <n v="350000"/>
        <n v="543222"/>
        <n v="800000"/>
      </sharedItems>
    </cacheField>
    <cacheField name="Neukundengewinnung" numFmtId="0">
      <sharedItems containsSemiMixedTypes="0" containsString="0" containsNumber="1" containsInteger="1" minValue="0" maxValue="6" count="6">
        <n v="0"/>
        <n v="1"/>
        <n v="2"/>
        <n v="3"/>
        <n v="4"/>
        <n v="6"/>
      </sharedItems>
    </cacheField>
    <cacheField name="Provision" numFmtId="0">
      <sharedItems containsSemiMixedTypes="0" containsString="0" containsNumber="1" minValue="162" maxValue="14400" count="11">
        <n v="162"/>
        <n v="789.75"/>
        <n v="912"/>
        <n v="2087.25"/>
        <n v="2160"/>
        <n v="2214"/>
        <n v="2271.996"/>
        <n v="4140"/>
        <n v="6300"/>
        <n v="12711.3948"/>
        <n v="14400"/>
      </sharedItems>
    </cacheField>
    <cacheField name="Umsatzerwartung 2021" numFmtId="0">
      <sharedItems containsSemiMixedTypes="0" containsString="0" containsNumber="1" minValue="12420" maxValue="828000" count="11">
        <n v="12420"/>
        <n v="46575"/>
        <n v="77330"/>
        <n v="124200"/>
        <n v="125152.5"/>
        <n v="128713.75"/>
        <n v="130639.77"/>
        <n v="234025"/>
        <n v="362250"/>
        <n v="552728.385"/>
        <n v="82800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1" createdVersion="3">
  <cacheSource type="worksheet">
    <worksheetSource ref="A2:G13" sheet="VerkaufszahlenSpain"/>
  </cacheSource>
  <cacheFields count="7">
    <cacheField name="Name" numFmtId="0">
      <sharedItems count="11">
        <s v="Alex Hörl"/>
        <s v="Birgit Horst"/>
        <s v="Felix Eder"/>
        <s v="Isabell Kunert"/>
        <s v="Leonhard Doppler"/>
        <s v="Lukas Schneider"/>
        <s v="Max Sieber"/>
        <s v="Phillip Hofstadler"/>
        <s v="Sebastian Hirsch"/>
        <s v="Simon Kulzer"/>
        <s v="Stefan Holzer"/>
      </sharedItems>
    </cacheField>
    <cacheField name="Gebiet" numFmtId="0">
      <sharedItems count="3">
        <s v="Barcelona"/>
        <s v="Madrid"/>
        <s v="Valencia"/>
      </sharedItems>
    </cacheField>
    <cacheField name="Kunden" numFmtId="0">
      <sharedItems containsSemiMixedTypes="0" containsString="0" containsNumber="1" containsInteger="1" minValue="2" maxValue="86" count="9">
        <n v="2"/>
        <n v="12"/>
        <n v="23"/>
        <n v="25"/>
        <n v="34"/>
        <n v="45"/>
        <n v="46"/>
        <n v="65"/>
        <n v="86"/>
      </sharedItems>
    </cacheField>
    <cacheField name="Umsatz" numFmtId="0">
      <sharedItems containsSemiMixedTypes="0" containsString="0" containsNumber="1" containsInteger="1" minValue="23000" maxValue="342100" count="10">
        <n v="23000"/>
        <n v="100000"/>
        <n v="120000"/>
        <n v="200000"/>
        <n v="234560"/>
        <n v="236500"/>
        <n v="340000"/>
        <n v="340200"/>
        <n v="342000"/>
        <n v="342100"/>
      </sharedItems>
    </cacheField>
    <cacheField name="Neukundengewinnung" numFmtId="0">
      <sharedItems containsSemiMixedTypes="0" containsString="0" containsNumber="1" containsInteger="1" minValue="0" maxValue="12" count="7">
        <n v="0"/>
        <n v="1"/>
        <n v="2"/>
        <n v="3"/>
        <n v="5"/>
        <n v="6"/>
        <n v="12"/>
      </sharedItems>
    </cacheField>
    <cacheField name="Provision" numFmtId="0">
      <sharedItems containsSemiMixedTypes="0" containsString="0" containsNumber="1" minValue="276" maxValue="7956" count="10">
        <n v="276"/>
        <n v="2145"/>
        <n v="2160"/>
        <n v="4222.08"/>
        <n v="4257"/>
        <n v="4680"/>
        <n v="5643"/>
        <n v="6157.8"/>
        <n v="7297.29"/>
        <n v="7956"/>
      </sharedItems>
    </cacheField>
    <cacheField name="Umsatzerwartung 2021" numFmtId="0">
      <sharedItems containsSemiMixedTypes="0" containsString="0" containsNumber="1" minValue="23632.5" maxValue="354073.5" count="10">
        <n v="23632.5"/>
        <n v="102750"/>
        <n v="122100"/>
        <n v="207000"/>
        <n v="242769.6"/>
        <n v="244777.5"/>
        <n v="351405"/>
        <n v="351900"/>
        <n v="352107"/>
        <n v="354073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3"/>
    <x v="2"/>
    <x v="10"/>
    <x v="10"/>
    <x v="1"/>
    <x v="10"/>
    <x v="10"/>
  </r>
  <r>
    <x v="8"/>
    <x v="0"/>
    <x v="6"/>
    <x v="5"/>
    <x v="5"/>
    <x v="7"/>
    <x v="5"/>
  </r>
  <r>
    <x v="9"/>
    <x v="2"/>
    <x v="7"/>
    <x v="7"/>
    <x v="0"/>
    <x v="6"/>
    <x v="7"/>
  </r>
  <r>
    <x v="10"/>
    <x v="1"/>
    <x v="1"/>
    <x v="1"/>
    <x v="3"/>
    <x v="1"/>
    <x v="1"/>
  </r>
  <r>
    <x v="7"/>
    <x v="1"/>
    <x v="2"/>
    <x v="2"/>
    <x v="7"/>
    <x v="2"/>
    <x v="2"/>
  </r>
  <r>
    <x v="2"/>
    <x v="0"/>
    <x v="4"/>
    <x v="4"/>
    <x v="0"/>
    <x v="4"/>
    <x v="4"/>
  </r>
  <r>
    <x v="1"/>
    <x v="2"/>
    <x v="8"/>
    <x v="8"/>
    <x v="4"/>
    <x v="8"/>
    <x v="8"/>
  </r>
  <r>
    <x v="6"/>
    <x v="1"/>
    <x v="3"/>
    <x v="3"/>
    <x v="5"/>
    <x v="3"/>
    <x v="3"/>
  </r>
  <r>
    <x v="4"/>
    <x v="0"/>
    <x v="0"/>
    <x v="0"/>
    <x v="6"/>
    <x v="0"/>
    <x v="0"/>
  </r>
  <r>
    <x v="5"/>
    <x v="1"/>
    <x v="9"/>
    <x v="9"/>
    <x v="2"/>
    <x v="9"/>
    <x v="9"/>
  </r>
  <r>
    <x v="0"/>
    <x v="0"/>
    <x v="5"/>
    <x v="6"/>
    <x v="0"/>
    <x v="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2"/>
    <x v="0"/>
    <x v="2"/>
    <x v="10"/>
    <x v="2"/>
    <x v="10"/>
    <x v="10"/>
  </r>
  <r>
    <x v="3"/>
    <x v="2"/>
    <x v="1"/>
    <x v="8"/>
    <x v="4"/>
    <x v="8"/>
    <x v="8"/>
  </r>
  <r>
    <x v="7"/>
    <x v="2"/>
    <x v="0"/>
    <x v="7"/>
    <x v="2"/>
    <x v="7"/>
    <x v="7"/>
  </r>
  <r>
    <x v="10"/>
    <x v="0"/>
    <x v="3"/>
    <x v="1"/>
    <x v="5"/>
    <x v="1"/>
    <x v="1"/>
  </r>
  <r>
    <x v="0"/>
    <x v="1"/>
    <x v="0"/>
    <x v="2"/>
    <x v="0"/>
    <x v="2"/>
    <x v="2"/>
  </r>
  <r>
    <x v="6"/>
    <x v="0"/>
    <x v="5"/>
    <x v="3"/>
    <x v="3"/>
    <x v="4"/>
    <x v="3"/>
  </r>
  <r>
    <x v="4"/>
    <x v="2"/>
    <x v="0"/>
    <x v="9"/>
    <x v="5"/>
    <x v="9"/>
    <x v="9"/>
  </r>
  <r>
    <x v="1"/>
    <x v="0"/>
    <x v="6"/>
    <x v="5"/>
    <x v="0"/>
    <x v="6"/>
    <x v="6"/>
  </r>
  <r>
    <x v="5"/>
    <x v="1"/>
    <x v="0"/>
    <x v="6"/>
    <x v="1"/>
    <x v="3"/>
    <x v="5"/>
  </r>
  <r>
    <x v="9"/>
    <x v="0"/>
    <x v="4"/>
    <x v="0"/>
    <x v="2"/>
    <x v="0"/>
    <x v="0"/>
  </r>
  <r>
    <x v="8"/>
    <x v="2"/>
    <x v="0"/>
    <x v="4"/>
    <x v="3"/>
    <x v="5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1"/>
    <x v="1"/>
    <x v="2"/>
    <x v="3"/>
    <x v="6"/>
    <x v="5"/>
    <x v="3"/>
  </r>
  <r>
    <x v="0"/>
    <x v="2"/>
    <x v="1"/>
    <x v="2"/>
    <x v="2"/>
    <x v="2"/>
    <x v="2"/>
  </r>
  <r>
    <x v="5"/>
    <x v="0"/>
    <x v="6"/>
    <x v="7"/>
    <x v="4"/>
    <x v="8"/>
    <x v="8"/>
  </r>
  <r>
    <x v="3"/>
    <x v="0"/>
    <x v="4"/>
    <x v="0"/>
    <x v="2"/>
    <x v="0"/>
    <x v="0"/>
  </r>
  <r>
    <x v="4"/>
    <x v="1"/>
    <x v="8"/>
    <x v="6"/>
    <x v="5"/>
    <x v="9"/>
    <x v="7"/>
  </r>
  <r>
    <x v="6"/>
    <x v="0"/>
    <x v="4"/>
    <x v="8"/>
    <x v="1"/>
    <x v="6"/>
    <x v="6"/>
  </r>
  <r>
    <x v="7"/>
    <x v="2"/>
    <x v="7"/>
    <x v="4"/>
    <x v="0"/>
    <x v="3"/>
    <x v="4"/>
  </r>
  <r>
    <x v="8"/>
    <x v="0"/>
    <x v="2"/>
    <x v="1"/>
    <x v="4"/>
    <x v="1"/>
    <x v="1"/>
  </r>
  <r>
    <x v="2"/>
    <x v="2"/>
    <x v="0"/>
    <x v="2"/>
    <x v="3"/>
    <x v="2"/>
    <x v="2"/>
  </r>
  <r>
    <x v="10"/>
    <x v="1"/>
    <x v="5"/>
    <x v="9"/>
    <x v="2"/>
    <x v="7"/>
    <x v="9"/>
  </r>
  <r>
    <x v="9"/>
    <x v="1"/>
    <x v="3"/>
    <x v="5"/>
    <x v="1"/>
    <x v="4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1:C26" firstHeaderRow="1" firstDataRow="2" firstDataCol="1"/>
  <pivotFields count="7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  <pivotField compact="0" showAll="0"/>
    <pivotField compact="0" showAll="0"/>
    <pivotField dataField="1" compact="0" showAll="0" outline="0"/>
  </pivotFields>
  <rowFields count="1">
    <field x="1"/>
  </rowFields>
  <colFields count="1">
    <field x="-2"/>
  </colFields>
  <dataFields count="2">
    <dataField name="Sum - Umsatz" fld="3" subtotal="sum" numFmtId="165"/>
    <dataField name="Sum - Umsatzerwartung 2021" fld="6" subtotal="sum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1:C26" firstHeaderRow="1" firstDataRow="2" firstDataCol="1"/>
  <pivotFields count="7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  <pivotField compact="0" showAll="0"/>
    <pivotField compact="0" showAll="0"/>
    <pivotField dataField="1" compact="0" showAll="0" outline="0"/>
  </pivotFields>
  <rowFields count="1">
    <field x="1"/>
  </rowFields>
  <colFields count="1">
    <field x="-2"/>
  </colFields>
  <dataFields count="2">
    <dataField name="Sum - Umsatz" fld="3" subtotal="sum" numFmtId="165"/>
    <dataField name="Sum - Umsatzerwartung 2021" fld="6" subtotal="sum" numFmtId="166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2:C27" firstHeaderRow="1" firstDataRow="2" firstDataCol="1"/>
  <pivotFields count="7"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  <pivotField compact="0" showAll="0"/>
    <pivotField compact="0" showAll="0"/>
    <pivotField dataField="1" compact="0" showAll="0" outline="0"/>
  </pivotFields>
  <rowFields count="1">
    <field x="1"/>
  </rowFields>
  <colFields count="1">
    <field x="-2"/>
  </colFields>
  <dataFields count="2">
    <dataField name="Sum - Umsatz" fld="3" subtotal="sum" numFmtId="165"/>
    <dataField name="Sum - Umsatzerwartung 2021" fld="6" subtotal="sum" numFmtId="166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2" activeCellId="1" sqref="B32:B33 H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1" width="25.65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0"/>
      <c r="I1" s="0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0"/>
      <c r="I2" s="0"/>
    </row>
    <row r="3" customFormat="false" ht="15" hidden="false" customHeight="false" outlineLevel="0" collapsed="false">
      <c r="A3" s="6" t="s">
        <v>8</v>
      </c>
      <c r="B3" s="6" t="s">
        <v>9</v>
      </c>
      <c r="C3" s="6" t="n">
        <v>45</v>
      </c>
      <c r="D3" s="7" t="n">
        <v>700000</v>
      </c>
      <c r="E3" s="8" t="n">
        <v>1</v>
      </c>
      <c r="F3" s="9" t="n">
        <f aca="false">D3*VLOOKUP(B3,$A$15:$C$17,IF(D3&lt;100000,2,3),0)*IF(E3&gt;=5,1.3,1)</f>
        <v>11550</v>
      </c>
      <c r="G3" s="10" t="n">
        <f aca="false">D3*IF(C3&lt;20,1.0175,IF(AND(C3&lt;=38,B3=$A$17),1.0275,1.035))</f>
        <v>724500</v>
      </c>
      <c r="H3" s="0"/>
      <c r="I3" s="0"/>
    </row>
    <row r="4" customFormat="false" ht="15" hidden="false" customHeight="false" outlineLevel="0" collapsed="false">
      <c r="A4" s="11" t="s">
        <v>10</v>
      </c>
      <c r="B4" s="11" t="s">
        <v>11</v>
      </c>
      <c r="C4" s="11" t="n">
        <v>27</v>
      </c>
      <c r="D4" s="12" t="n">
        <v>275000</v>
      </c>
      <c r="E4" s="13" t="n">
        <v>5</v>
      </c>
      <c r="F4" s="9" t="n">
        <f aca="false">D4*VLOOKUP(B4,$A$15:$C$17,IF(D4&lt;100000,2,3),0)*IF(E4&gt;=5,1.3,1)</f>
        <v>6435</v>
      </c>
      <c r="G4" s="10" t="n">
        <f aca="false">D4*IF(C4&lt;20,1.0175,IF(AND(C4&lt;=38,B4=$A$17),1.0275,1.035))</f>
        <v>284625</v>
      </c>
      <c r="H4" s="0"/>
      <c r="I4" s="0"/>
    </row>
    <row r="5" customFormat="false" ht="15" hidden="false" customHeight="false" outlineLevel="0" collapsed="false">
      <c r="A5" s="11" t="s">
        <v>12</v>
      </c>
      <c r="B5" s="11" t="s">
        <v>9</v>
      </c>
      <c r="C5" s="11" t="n">
        <v>36</v>
      </c>
      <c r="D5" s="12" t="n">
        <v>315000</v>
      </c>
      <c r="E5" s="13" t="n">
        <v>0</v>
      </c>
      <c r="F5" s="9" t="n">
        <f aca="false">D5*VLOOKUP(B5,$A$15:$C$17,IF(D5&lt;100000,2,3),0)*IF(E5&gt;=5,1.3,1)</f>
        <v>5197.5</v>
      </c>
      <c r="G5" s="10" t="n">
        <f aca="false">D5*IF(C5&lt;20,1.0175,IF(AND(C5&lt;=38,B5=$A$17),1.0275,1.035))</f>
        <v>323662.5</v>
      </c>
      <c r="H5" s="0"/>
      <c r="I5" s="0"/>
    </row>
    <row r="6" customFormat="false" ht="15" hidden="false" customHeight="false" outlineLevel="0" collapsed="false">
      <c r="A6" s="11" t="s">
        <v>13</v>
      </c>
      <c r="B6" s="11" t="s">
        <v>14</v>
      </c>
      <c r="C6" s="11" t="n">
        <v>10</v>
      </c>
      <c r="D6" s="12" t="n">
        <v>84000</v>
      </c>
      <c r="E6" s="13" t="n">
        <v>3</v>
      </c>
      <c r="F6" s="9" t="n">
        <f aca="false">D6*VLOOKUP(B6,$A$15:$C$17,IF(D6&lt;100000,2,3),0)*IF(E6&gt;=5,1.3,1)</f>
        <v>1134</v>
      </c>
      <c r="G6" s="10" t="n">
        <f aca="false">D6*IF(C6&lt;20,1.0175,IF(AND(C6&lt;=38,B6=$A$17),1.0275,1.035))</f>
        <v>85470</v>
      </c>
      <c r="H6" s="0"/>
      <c r="I6" s="0"/>
    </row>
    <row r="7" customFormat="false" ht="15" hidden="false" customHeight="false" outlineLevel="0" collapsed="false">
      <c r="A7" s="11" t="s">
        <v>15</v>
      </c>
      <c r="B7" s="11" t="s">
        <v>14</v>
      </c>
      <c r="C7" s="11" t="n">
        <v>14</v>
      </c>
      <c r="D7" s="12" t="n">
        <v>97000</v>
      </c>
      <c r="E7" s="13" t="n">
        <v>8</v>
      </c>
      <c r="F7" s="9" t="n">
        <f aca="false">D7*VLOOKUP(B7,$A$15:$C$17,IF(D7&lt;100000,2,3),0)*IF(E7&gt;=5,1.3,1)</f>
        <v>1702.35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1" t="s">
        <v>16</v>
      </c>
      <c r="B8" s="11" t="s">
        <v>11</v>
      </c>
      <c r="C8" s="11" t="n">
        <v>22</v>
      </c>
      <c r="D8" s="12" t="n">
        <v>250000</v>
      </c>
      <c r="E8" s="13" t="n">
        <v>0</v>
      </c>
      <c r="F8" s="9" t="n">
        <f aca="false">D8*VLOOKUP(B8,$A$15:$C$17,IF(D8&lt;100000,2,3),0)*IF(E8&gt;=5,1.3,1)</f>
        <v>4500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1" t="s">
        <v>17</v>
      </c>
      <c r="B9" s="11" t="s">
        <v>9</v>
      </c>
      <c r="C9" s="11" t="n">
        <v>38</v>
      </c>
      <c r="D9" s="12" t="n">
        <v>425000</v>
      </c>
      <c r="E9" s="13" t="n">
        <v>4</v>
      </c>
      <c r="F9" s="9" t="n">
        <f aca="false">D9*VLOOKUP(B9,$A$15:$C$17,IF(D9&lt;100000,2,3),0)*IF(E9&gt;=5,1.3,1)</f>
        <v>7012.5</v>
      </c>
      <c r="G9" s="10" t="n">
        <f aca="false">D9*IF(C9&lt;20,1.0175,IF(AND(C9&lt;=38,B9=$A$17),1.0275,1.035))</f>
        <v>436687.5</v>
      </c>
    </row>
    <row r="10" customFormat="false" ht="15" hidden="false" customHeight="false" outlineLevel="0" collapsed="false">
      <c r="A10" s="11" t="s">
        <v>18</v>
      </c>
      <c r="B10" s="11" t="s">
        <v>14</v>
      </c>
      <c r="C10" s="11" t="n">
        <v>17</v>
      </c>
      <c r="D10" s="12" t="n">
        <v>110000</v>
      </c>
      <c r="E10" s="13" t="n">
        <v>5</v>
      </c>
      <c r="F10" s="9" t="n">
        <f aca="false">D10*VLOOKUP(B10,$A$15:$C$17,IF(D10&lt;100000,2,3),0)*IF(E10&gt;=5,1.3,1)</f>
        <v>2574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1" t="s">
        <v>19</v>
      </c>
      <c r="B11" s="11" t="s">
        <v>11</v>
      </c>
      <c r="C11" s="11" t="n">
        <v>7</v>
      </c>
      <c r="D11" s="12" t="n">
        <v>55000</v>
      </c>
      <c r="E11" s="13" t="n">
        <v>6</v>
      </c>
      <c r="F11" s="9" t="n">
        <f aca="false">D11*VLOOKUP(B11,$A$15:$C$17,IF(D11&lt;100000,2,3),0)*IF(E11&gt;=5,1.3,1)</f>
        <v>965.25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1" t="s">
        <v>20</v>
      </c>
      <c r="B12" s="11" t="s">
        <v>14</v>
      </c>
      <c r="C12" s="11" t="n">
        <v>42</v>
      </c>
      <c r="D12" s="12" t="n">
        <v>460000</v>
      </c>
      <c r="E12" s="13" t="n">
        <v>2</v>
      </c>
      <c r="F12" s="9" t="n">
        <f aca="false">D12*VLOOKUP(B12,$A$15:$C$17,IF(D12&lt;100000,2,3),0)*IF(E12&gt;=5,1.3,1)</f>
        <v>8280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1" t="s">
        <v>21</v>
      </c>
      <c r="B13" s="11" t="s">
        <v>11</v>
      </c>
      <c r="C13" s="11" t="n">
        <v>25</v>
      </c>
      <c r="D13" s="12" t="n">
        <v>285000</v>
      </c>
      <c r="E13" s="13" t="n">
        <v>0</v>
      </c>
      <c r="F13" s="9" t="n">
        <f aca="false">D13*VLOOKUP(B13,$A$15:$C$17,IF(D13&lt;100000,2,3),0)*IF(E13&gt;=5,1.3,1)</f>
        <v>5130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4" t="s">
        <v>2</v>
      </c>
      <c r="B14" s="15" t="s">
        <v>22</v>
      </c>
      <c r="C14" s="16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7" t="s">
        <v>11</v>
      </c>
      <c r="B15" s="18" t="n">
        <v>0.0135</v>
      </c>
      <c r="C15" s="18" t="n">
        <v>0.018</v>
      </c>
      <c r="D15" s="19" t="n">
        <f aca="false">COUNTIF($B$3:$B$13,A15)</f>
        <v>4</v>
      </c>
      <c r="E15" s="20" t="n">
        <f aca="false">SUMIF($B$3:$B$13,A15,$F$3:$F$13)</f>
        <v>17030.25</v>
      </c>
      <c r="F15" s="21" t="n">
        <f aca="false">SUMIF($B$3:$B$13,A15,$D$3:$D$13)</f>
        <v>865000</v>
      </c>
      <c r="AMJ15" s="0"/>
    </row>
    <row r="16" customFormat="false" ht="13.2" hidden="false" customHeight="false" outlineLevel="0" collapsed="false">
      <c r="A16" s="17" t="s">
        <v>14</v>
      </c>
      <c r="B16" s="18" t="n">
        <v>0.0135</v>
      </c>
      <c r="C16" s="18" t="n">
        <v>0.018</v>
      </c>
      <c r="D16" s="19" t="n">
        <f aca="false">COUNTIF($B$3:$B$13,A16)</f>
        <v>4</v>
      </c>
      <c r="E16" s="20" t="n">
        <f aca="false">SUMIF($B$3:$B$13,A16,$F$3:$F$13)</f>
        <v>13690.35</v>
      </c>
      <c r="F16" s="21" t="n">
        <f aca="false">SUMIF($B$3:$B$13,A16,$D$3:$D$13)</f>
        <v>751000</v>
      </c>
      <c r="AMJ16" s="0"/>
    </row>
    <row r="17" customFormat="false" ht="13.2" hidden="false" customHeight="false" outlineLevel="0" collapsed="false">
      <c r="A17" s="17" t="s">
        <v>9</v>
      </c>
      <c r="B17" s="18" t="n">
        <v>0.012</v>
      </c>
      <c r="C17" s="18" t="n">
        <v>0.0165</v>
      </c>
      <c r="D17" s="19" t="n">
        <f aca="false">COUNTIF($B$3:$B$13,A17)</f>
        <v>3</v>
      </c>
      <c r="E17" s="20" t="n">
        <f aca="false">SUMIF($B$3:$B$13,A17,$F$3:$F$13)</f>
        <v>23760</v>
      </c>
      <c r="F17" s="21" t="n">
        <f aca="false">SUMIF($B$3:$B$13,A17,$D$3:$D$13)</f>
        <v>1440000</v>
      </c>
      <c r="AMJ17" s="0"/>
    </row>
    <row r="21" customFormat="false" ht="12.8" hidden="false" customHeight="false" outlineLevel="0" collapsed="false">
      <c r="A21" s="22"/>
      <c r="B21" s="23" t="s">
        <v>25</v>
      </c>
      <c r="C21" s="24"/>
    </row>
    <row r="22" customFormat="false" ht="12.8" hidden="false" customHeight="false" outlineLevel="0" collapsed="false">
      <c r="A22" s="25" t="s">
        <v>2</v>
      </c>
      <c r="B22" s="26" t="s">
        <v>26</v>
      </c>
      <c r="C22" s="27" t="s">
        <v>27</v>
      </c>
    </row>
    <row r="23" customFormat="false" ht="12.8" hidden="false" customHeight="false" outlineLevel="0" collapsed="false">
      <c r="A23" s="28" t="s">
        <v>11</v>
      </c>
      <c r="B23" s="29" t="n">
        <v>865000</v>
      </c>
      <c r="C23" s="30" t="n">
        <v>894312.5</v>
      </c>
    </row>
    <row r="24" customFormat="false" ht="12.8" hidden="false" customHeight="false" outlineLevel="0" collapsed="false">
      <c r="A24" s="31" t="s">
        <v>14</v>
      </c>
      <c r="B24" s="32" t="n">
        <v>751000</v>
      </c>
      <c r="C24" s="33" t="n">
        <v>772192.5</v>
      </c>
    </row>
    <row r="25" customFormat="false" ht="12.8" hidden="false" customHeight="false" outlineLevel="0" collapsed="false">
      <c r="A25" s="31" t="s">
        <v>9</v>
      </c>
      <c r="B25" s="34" t="n">
        <v>1440000</v>
      </c>
      <c r="C25" s="35" t="n">
        <v>1484850</v>
      </c>
    </row>
    <row r="26" customFormat="false" ht="12.8" hidden="false" customHeight="false" outlineLevel="0" collapsed="false">
      <c r="A26" s="36" t="s">
        <v>28</v>
      </c>
      <c r="B26" s="37" t="n">
        <v>3056000</v>
      </c>
      <c r="C26" s="38" t="n">
        <v>3151355</v>
      </c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3" activeCellId="0" sqref="B32:B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25.65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0"/>
      <c r="I2" s="0"/>
    </row>
    <row r="3" customFormat="false" ht="15" hidden="false" customHeight="false" outlineLevel="0" collapsed="false">
      <c r="A3" s="6" t="s">
        <v>8</v>
      </c>
      <c r="B3" s="6" t="s">
        <v>29</v>
      </c>
      <c r="C3" s="6" t="n">
        <v>34</v>
      </c>
      <c r="D3" s="7" t="n">
        <v>800000</v>
      </c>
      <c r="E3" s="8" t="n">
        <v>2</v>
      </c>
      <c r="F3" s="9" t="n">
        <f aca="false">D3*VLOOKUP(B3,$A$15:$C$17,IF(D3&lt;100000,2,3),0)*IF(E3&gt;=5,1.3,1)</f>
        <v>14400</v>
      </c>
      <c r="G3" s="10" t="n">
        <f aca="false">D3*IF(C3&lt;20,1.0175,IF(AND(C3&lt;=38,B3=$A$17),1.0275,1.035))</f>
        <v>828000</v>
      </c>
      <c r="H3" s="0"/>
      <c r="I3" s="0"/>
    </row>
    <row r="4" customFormat="false" ht="15" hidden="false" customHeight="false" outlineLevel="0" collapsed="false">
      <c r="A4" s="11" t="s">
        <v>30</v>
      </c>
      <c r="B4" s="11" t="s">
        <v>31</v>
      </c>
      <c r="C4" s="11" t="n">
        <v>23</v>
      </c>
      <c r="D4" s="12" t="n">
        <v>350000</v>
      </c>
      <c r="E4" s="13" t="n">
        <v>4</v>
      </c>
      <c r="F4" s="9" t="n">
        <f aca="false">D4*VLOOKUP(B4,$A$15:$C$17,IF(D4&lt;100000,2,3),0)*IF(E4&gt;=5,1.3,1)</f>
        <v>6300</v>
      </c>
      <c r="G4" s="10" t="n">
        <f aca="false">D4*IF(C4&lt;20,1.0175,IF(AND(C4&lt;=38,B4=$A$17),1.0275,1.035))</f>
        <v>362250</v>
      </c>
      <c r="H4" s="0"/>
      <c r="I4" s="0"/>
    </row>
    <row r="5" customFormat="false" ht="15" hidden="false" customHeight="false" outlineLevel="0" collapsed="false">
      <c r="A5" s="11" t="s">
        <v>32</v>
      </c>
      <c r="B5" s="11" t="s">
        <v>31</v>
      </c>
      <c r="C5" s="11" t="n">
        <v>12</v>
      </c>
      <c r="D5" s="12" t="n">
        <v>230000</v>
      </c>
      <c r="E5" s="13" t="n">
        <v>2</v>
      </c>
      <c r="F5" s="9" t="n">
        <f aca="false">D5*VLOOKUP(B5,$A$15:$C$17,IF(D5&lt;100000,2,3),0)*IF(E5&gt;=5,1.3,1)</f>
        <v>4140</v>
      </c>
      <c r="G5" s="10" t="n">
        <f aca="false">D5*IF(C5&lt;20,1.0175,IF(AND(C5&lt;=38,B5=$A$17),1.0275,1.035))</f>
        <v>234025</v>
      </c>
      <c r="H5" s="0"/>
      <c r="I5" s="0"/>
    </row>
    <row r="6" customFormat="false" ht="15" hidden="false" customHeight="false" outlineLevel="0" collapsed="false">
      <c r="A6" s="11" t="s">
        <v>33</v>
      </c>
      <c r="B6" s="11" t="s">
        <v>29</v>
      </c>
      <c r="C6" s="11" t="n">
        <v>35</v>
      </c>
      <c r="D6" s="12" t="n">
        <v>45000</v>
      </c>
      <c r="E6" s="13" t="n">
        <v>6</v>
      </c>
      <c r="F6" s="9" t="n">
        <f aca="false">D6*VLOOKUP(B6,$A$15:$C$17,IF(D6&lt;100000,2,3),0)*IF(E6&gt;=5,1.3,1)</f>
        <v>789.75</v>
      </c>
      <c r="G6" s="10" t="n">
        <f aca="false">D6*IF(C6&lt;20,1.0175,IF(AND(C6&lt;=38,B6=$A$17),1.0275,1.035))</f>
        <v>46575</v>
      </c>
      <c r="H6" s="0"/>
      <c r="I6" s="0"/>
    </row>
    <row r="7" customFormat="false" ht="15" hidden="false" customHeight="false" outlineLevel="0" collapsed="false">
      <c r="A7" s="11" t="s">
        <v>34</v>
      </c>
      <c r="B7" s="11" t="s">
        <v>35</v>
      </c>
      <c r="C7" s="11" t="n">
        <v>12</v>
      </c>
      <c r="D7" s="12" t="n">
        <v>76000</v>
      </c>
      <c r="E7" s="13" t="n">
        <v>0</v>
      </c>
      <c r="F7" s="9" t="n">
        <f aca="false">D7*VLOOKUP(B7,$A$15:$C$17,IF(D7&lt;100000,2,3),0)*IF(E7&gt;=5,1.3,1)</f>
        <v>912</v>
      </c>
      <c r="G7" s="10" t="n">
        <f aca="false">D7*IF(C7&lt;20,1.0175,IF(AND(C7&lt;=38,B7=$A$17),1.0275,1.035))</f>
        <v>77330</v>
      </c>
    </row>
    <row r="8" customFormat="false" ht="15" hidden="false" customHeight="false" outlineLevel="0" collapsed="false">
      <c r="A8" s="11" t="s">
        <v>36</v>
      </c>
      <c r="B8" s="11" t="s">
        <v>29</v>
      </c>
      <c r="C8" s="11" t="n">
        <v>54</v>
      </c>
      <c r="D8" s="12" t="n">
        <v>120000</v>
      </c>
      <c r="E8" s="13" t="n">
        <v>3</v>
      </c>
      <c r="F8" s="9" t="n">
        <f aca="false">D8*VLOOKUP(B8,$A$15:$C$17,IF(D8&lt;100000,2,3),0)*IF(E8&gt;=5,1.3,1)</f>
        <v>2160</v>
      </c>
      <c r="G8" s="10" t="n">
        <f aca="false">D8*IF(C8&lt;20,1.0175,IF(AND(C8&lt;=38,B8=$A$17),1.0275,1.035))</f>
        <v>124200</v>
      </c>
    </row>
    <row r="9" customFormat="false" ht="15" hidden="false" customHeight="false" outlineLevel="0" collapsed="false">
      <c r="A9" s="11" t="s">
        <v>37</v>
      </c>
      <c r="B9" s="11" t="s">
        <v>31</v>
      </c>
      <c r="C9" s="11" t="n">
        <v>12</v>
      </c>
      <c r="D9" s="12" t="n">
        <v>543222</v>
      </c>
      <c r="E9" s="13" t="n">
        <v>6</v>
      </c>
      <c r="F9" s="9" t="n">
        <f aca="false">D9*VLOOKUP(B9,$A$15:$C$17,IF(D9&lt;100000,2,3),0)*IF(E9&gt;=5,1.3,1)</f>
        <v>12711.3948</v>
      </c>
      <c r="G9" s="10" t="n">
        <f aca="false">D9*IF(C9&lt;20,1.0175,IF(AND(C9&lt;=38,B9=$A$17),1.0275,1.035))</f>
        <v>552728.385</v>
      </c>
    </row>
    <row r="10" customFormat="false" ht="15" hidden="false" customHeight="false" outlineLevel="0" collapsed="false">
      <c r="A10" s="11" t="s">
        <v>38</v>
      </c>
      <c r="B10" s="11" t="s">
        <v>29</v>
      </c>
      <c r="C10" s="11" t="n">
        <v>64</v>
      </c>
      <c r="D10" s="12" t="n">
        <v>126222</v>
      </c>
      <c r="E10" s="13" t="n">
        <v>0</v>
      </c>
      <c r="F10" s="9" t="n">
        <f aca="false">D10*VLOOKUP(B10,$A$15:$C$17,IF(D10&lt;100000,2,3),0)*IF(E10&gt;=5,1.3,1)</f>
        <v>2271.996</v>
      </c>
      <c r="G10" s="10" t="n">
        <f aca="false">D10*IF(C10&lt;20,1.0175,IF(AND(C10&lt;=38,B10=$A$17),1.0275,1.035))</f>
        <v>130639.77</v>
      </c>
    </row>
    <row r="11" customFormat="false" ht="15" hidden="false" customHeight="false" outlineLevel="0" collapsed="false">
      <c r="A11" s="11" t="s">
        <v>39</v>
      </c>
      <c r="B11" s="11" t="s">
        <v>35</v>
      </c>
      <c r="C11" s="11" t="n">
        <v>12</v>
      </c>
      <c r="D11" s="12" t="n">
        <v>126500</v>
      </c>
      <c r="E11" s="13" t="n">
        <v>1</v>
      </c>
      <c r="F11" s="9" t="n">
        <f aca="false">D11*VLOOKUP(B11,$A$15:$C$17,IF(D11&lt;100000,2,3),0)*IF(E11&gt;=5,1.3,1)</f>
        <v>2087.25</v>
      </c>
      <c r="G11" s="10" t="n">
        <f aca="false">D11*IF(C11&lt;20,1.0175,IF(AND(C11&lt;=38,B11=$A$17),1.0275,1.035))</f>
        <v>128713.75</v>
      </c>
    </row>
    <row r="12" customFormat="false" ht="15" hidden="false" customHeight="false" outlineLevel="0" collapsed="false">
      <c r="A12" s="11" t="s">
        <v>40</v>
      </c>
      <c r="B12" s="11" t="s">
        <v>29</v>
      </c>
      <c r="C12" s="11" t="n">
        <v>42</v>
      </c>
      <c r="D12" s="12" t="n">
        <v>12000</v>
      </c>
      <c r="E12" s="13" t="n">
        <v>2</v>
      </c>
      <c r="F12" s="9" t="n">
        <f aca="false">D12*VLOOKUP(B12,$A$15:$C$17,IF(D12&lt;100000,2,3),0)*IF(E12&gt;=5,1.3,1)</f>
        <v>162</v>
      </c>
      <c r="G12" s="10" t="n">
        <f aca="false">D12*IF(C12&lt;20,1.0175,IF(AND(C12&lt;=38,B12=$A$17),1.0275,1.035))</f>
        <v>12420</v>
      </c>
    </row>
    <row r="13" customFormat="false" ht="15" hidden="false" customHeight="false" outlineLevel="0" collapsed="false">
      <c r="A13" s="11" t="s">
        <v>41</v>
      </c>
      <c r="B13" s="11" t="s">
        <v>31</v>
      </c>
      <c r="C13" s="11" t="n">
        <v>12</v>
      </c>
      <c r="D13" s="12" t="n">
        <v>123000</v>
      </c>
      <c r="E13" s="13" t="n">
        <v>3</v>
      </c>
      <c r="F13" s="9" t="n">
        <f aca="false">D13*VLOOKUP(B13,$A$15:$C$17,IF(D13&lt;100000,2,3),0)*IF(E13&gt;=5,1.3,1)</f>
        <v>2214</v>
      </c>
      <c r="G13" s="10" t="n">
        <f aca="false">D13*IF(C13&lt;20,1.0175,IF(AND(C13&lt;=38,B13=$A$17),1.0275,1.035))</f>
        <v>125152.5</v>
      </c>
    </row>
    <row r="14" customFormat="false" ht="12.8" hidden="false" customHeight="false" outlineLevel="0" collapsed="false">
      <c r="A14" s="14" t="s">
        <v>2</v>
      </c>
      <c r="B14" s="15" t="s">
        <v>22</v>
      </c>
      <c r="C14" s="16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7" t="s">
        <v>29</v>
      </c>
      <c r="B15" s="18" t="n">
        <v>0.0135</v>
      </c>
      <c r="C15" s="18" t="n">
        <v>0.018</v>
      </c>
      <c r="D15" s="19" t="n">
        <f aca="false">COUNTIF($B$3:$B$13,A15)</f>
        <v>5</v>
      </c>
      <c r="E15" s="20" t="n">
        <f aca="false">SUMIF($B$3:$B$13,A15,$F$3:$F$13)</f>
        <v>19783.746</v>
      </c>
      <c r="F15" s="21" t="n">
        <f aca="false">SUMIF($B$3:$B$13,A15,$D$3:$D$13)</f>
        <v>1103222</v>
      </c>
      <c r="AMJ15" s="0"/>
    </row>
    <row r="16" customFormat="false" ht="13.2" hidden="false" customHeight="false" outlineLevel="0" collapsed="false">
      <c r="A16" s="17" t="s">
        <v>31</v>
      </c>
      <c r="B16" s="18" t="n">
        <v>0.0135</v>
      </c>
      <c r="C16" s="18" t="n">
        <v>0.018</v>
      </c>
      <c r="D16" s="19" t="n">
        <f aca="false">COUNTIF($B$3:$B$13,A16)</f>
        <v>4</v>
      </c>
      <c r="E16" s="20" t="n">
        <f aca="false">SUMIF($B$3:$B$13,A16,$F$3:$F$13)</f>
        <v>25365.3948</v>
      </c>
      <c r="F16" s="21" t="n">
        <f aca="false">SUMIF($B$3:$B$13,A16,$D$3:$D$13)</f>
        <v>1246222</v>
      </c>
      <c r="AMJ16" s="0"/>
    </row>
    <row r="17" customFormat="false" ht="13.2" hidden="false" customHeight="false" outlineLevel="0" collapsed="false">
      <c r="A17" s="17" t="s">
        <v>35</v>
      </c>
      <c r="B17" s="18" t="n">
        <v>0.012</v>
      </c>
      <c r="C17" s="18" t="n">
        <v>0.0165</v>
      </c>
      <c r="D17" s="19" t="n">
        <f aca="false">COUNTIF($B$3:$B$13,A17)</f>
        <v>2</v>
      </c>
      <c r="E17" s="20" t="n">
        <f aca="false">SUMIF($B$3:$B$13,A17,$F$3:$F$13)</f>
        <v>2999.25</v>
      </c>
      <c r="F17" s="21" t="n">
        <f aca="false">SUMIF($B$3:$B$13,A17,$D$3:$D$13)</f>
        <v>202500</v>
      </c>
      <c r="AMJ17" s="0"/>
    </row>
    <row r="21" customFormat="false" ht="12.8" hidden="false" customHeight="false" outlineLevel="0" collapsed="false">
      <c r="A21" s="22"/>
      <c r="B21" s="23" t="s">
        <v>25</v>
      </c>
      <c r="C21" s="24"/>
    </row>
    <row r="22" customFormat="false" ht="12.8" hidden="false" customHeight="false" outlineLevel="0" collapsed="false">
      <c r="A22" s="25" t="s">
        <v>2</v>
      </c>
      <c r="B22" s="26" t="s">
        <v>26</v>
      </c>
      <c r="C22" s="27" t="s">
        <v>27</v>
      </c>
    </row>
    <row r="23" customFormat="false" ht="12.8" hidden="false" customHeight="false" outlineLevel="0" collapsed="false">
      <c r="A23" s="28" t="s">
        <v>29</v>
      </c>
      <c r="B23" s="29" t="n">
        <v>1103222</v>
      </c>
      <c r="C23" s="30" t="n">
        <v>1141834.77</v>
      </c>
    </row>
    <row r="24" customFormat="false" ht="12.8" hidden="false" customHeight="false" outlineLevel="0" collapsed="false">
      <c r="A24" s="31" t="s">
        <v>35</v>
      </c>
      <c r="B24" s="32" t="n">
        <v>202500</v>
      </c>
      <c r="C24" s="33" t="n">
        <v>206043.75</v>
      </c>
    </row>
    <row r="25" customFormat="false" ht="12.8" hidden="false" customHeight="false" outlineLevel="0" collapsed="false">
      <c r="A25" s="31" t="s">
        <v>31</v>
      </c>
      <c r="B25" s="34" t="n">
        <v>1246222</v>
      </c>
      <c r="C25" s="35" t="n">
        <v>1274155.885</v>
      </c>
    </row>
    <row r="26" customFormat="false" ht="12.8" hidden="false" customHeight="false" outlineLevel="0" collapsed="false">
      <c r="A26" s="36" t="s">
        <v>28</v>
      </c>
      <c r="B26" s="37" t="n">
        <v>2551944</v>
      </c>
      <c r="C26" s="38" t="n">
        <v>2622034.405</v>
      </c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1" sqref="B32:B33 C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25.2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0"/>
      <c r="I1" s="0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0"/>
      <c r="I2" s="0"/>
    </row>
    <row r="3" customFormat="false" ht="15" hidden="false" customHeight="false" outlineLevel="0" collapsed="false">
      <c r="A3" s="6" t="s">
        <v>42</v>
      </c>
      <c r="B3" s="6" t="s">
        <v>43</v>
      </c>
      <c r="C3" s="6" t="n">
        <v>23</v>
      </c>
      <c r="D3" s="7" t="n">
        <v>200000</v>
      </c>
      <c r="E3" s="8" t="n">
        <v>12</v>
      </c>
      <c r="F3" s="9" t="n">
        <f aca="false">D3*VLOOKUP(B3,$A$15:$C$17,IF(D3&lt;100000,2,3),0)*IF(E3&gt;=5,1.3,1)</f>
        <v>4680</v>
      </c>
      <c r="G3" s="10" t="n">
        <f aca="false">D3*IF(C3&lt;20,1.0175,IF(AND(C3&lt;=38,B3=$A$17),1.0275,1.035))</f>
        <v>207000</v>
      </c>
      <c r="H3" s="0"/>
      <c r="I3" s="0"/>
    </row>
    <row r="4" customFormat="false" ht="15" hidden="false" customHeight="false" outlineLevel="0" collapsed="false">
      <c r="A4" s="11" t="s">
        <v>44</v>
      </c>
      <c r="B4" s="11" t="s">
        <v>45</v>
      </c>
      <c r="C4" s="11" t="n">
        <v>12</v>
      </c>
      <c r="D4" s="12" t="n">
        <v>120000</v>
      </c>
      <c r="E4" s="13" t="n">
        <v>2</v>
      </c>
      <c r="F4" s="9" t="n">
        <f aca="false">D4*VLOOKUP(B4,$A$15:$C$17,IF(D4&lt;100000,2,3),0)*IF(E4&gt;=5,1.3,1)</f>
        <v>2160</v>
      </c>
      <c r="G4" s="10" t="n">
        <f aca="false">D4*IF(C4&lt;20,1.0175,IF(AND(C4&lt;=38,B4=$A$17),1.0275,1.035))</f>
        <v>122100</v>
      </c>
      <c r="H4" s="0"/>
      <c r="I4" s="0"/>
    </row>
    <row r="5" customFormat="false" ht="15" hidden="false" customHeight="false" outlineLevel="0" collapsed="false">
      <c r="A5" s="11" t="s">
        <v>46</v>
      </c>
      <c r="B5" s="11" t="s">
        <v>47</v>
      </c>
      <c r="C5" s="11" t="n">
        <v>46</v>
      </c>
      <c r="D5" s="12" t="n">
        <v>340200</v>
      </c>
      <c r="E5" s="13" t="n">
        <v>5</v>
      </c>
      <c r="F5" s="9" t="n">
        <f aca="false">D5*VLOOKUP(B5,$A$15:$C$17,IF(D5&lt;100000,2,3),0)*IF(E5&gt;=5,1.3,1)</f>
        <v>7297.29</v>
      </c>
      <c r="G5" s="10" t="n">
        <f aca="false">D5*IF(C5&lt;20,1.0175,IF(AND(C5&lt;=38,B5=$A$17),1.0275,1.035))</f>
        <v>352107</v>
      </c>
      <c r="H5" s="0"/>
      <c r="I5" s="0"/>
    </row>
    <row r="6" customFormat="false" ht="15" hidden="false" customHeight="false" outlineLevel="0" collapsed="false">
      <c r="A6" s="11" t="s">
        <v>48</v>
      </c>
      <c r="B6" s="11" t="s">
        <v>47</v>
      </c>
      <c r="C6" s="11" t="n">
        <v>34</v>
      </c>
      <c r="D6" s="12" t="n">
        <v>23000</v>
      </c>
      <c r="E6" s="13" t="n">
        <v>2</v>
      </c>
      <c r="F6" s="9" t="n">
        <f aca="false">D6*VLOOKUP(B6,$A$15:$C$17,IF(D6&lt;100000,2,3),0)*IF(E6&gt;=5,1.3,1)</f>
        <v>276</v>
      </c>
      <c r="G6" s="10" t="n">
        <f aca="false">D6*IF(C6&lt;20,1.0175,IF(AND(C6&lt;=38,B6=$A$17),1.0275,1.035))</f>
        <v>23632.5</v>
      </c>
    </row>
    <row r="7" customFormat="false" ht="15" hidden="false" customHeight="false" outlineLevel="0" collapsed="false">
      <c r="A7" s="11" t="s">
        <v>49</v>
      </c>
      <c r="B7" s="11" t="s">
        <v>43</v>
      </c>
      <c r="C7" s="11" t="n">
        <v>86</v>
      </c>
      <c r="D7" s="12" t="n">
        <v>340000</v>
      </c>
      <c r="E7" s="13" t="n">
        <v>6</v>
      </c>
      <c r="F7" s="9" t="n">
        <f aca="false">D7*VLOOKUP(B7,$A$15:$C$17,IF(D7&lt;100000,2,3),0)*IF(E7&gt;=5,1.3,1)</f>
        <v>7956</v>
      </c>
      <c r="G7" s="10" t="n">
        <f aca="false">D7*IF(C7&lt;20,1.0175,IF(AND(C7&lt;=38,B7=$A$17),1.0275,1.035))</f>
        <v>351900</v>
      </c>
    </row>
    <row r="8" customFormat="false" ht="15" hidden="false" customHeight="false" outlineLevel="0" collapsed="false">
      <c r="A8" s="11" t="s">
        <v>50</v>
      </c>
      <c r="B8" s="11" t="s">
        <v>47</v>
      </c>
      <c r="C8" s="11" t="n">
        <v>34</v>
      </c>
      <c r="D8" s="12" t="n">
        <v>342000</v>
      </c>
      <c r="E8" s="13" t="n">
        <v>1</v>
      </c>
      <c r="F8" s="9" t="n">
        <f aca="false">D8*VLOOKUP(B8,$A$15:$C$17,IF(D8&lt;100000,2,3),0)*IF(E8&gt;=5,1.3,1)</f>
        <v>5643</v>
      </c>
      <c r="G8" s="10" t="n">
        <f aca="false">D8*IF(C8&lt;20,1.0175,IF(AND(C8&lt;=38,B8=$A$17),1.0275,1.035))</f>
        <v>351405</v>
      </c>
    </row>
    <row r="9" customFormat="false" ht="15" hidden="false" customHeight="false" outlineLevel="0" collapsed="false">
      <c r="A9" s="11" t="s">
        <v>51</v>
      </c>
      <c r="B9" s="11" t="s">
        <v>45</v>
      </c>
      <c r="C9" s="11" t="n">
        <v>65</v>
      </c>
      <c r="D9" s="12" t="n">
        <v>234560</v>
      </c>
      <c r="E9" s="13" t="n">
        <v>0</v>
      </c>
      <c r="F9" s="9" t="n">
        <f aca="false">D9*VLOOKUP(B9,$A$15:$C$17,IF(D9&lt;100000,2,3),0)*IF(E9&gt;=5,1.3,1)</f>
        <v>4222.08</v>
      </c>
      <c r="G9" s="10" t="n">
        <f aca="false">D9*IF(C9&lt;20,1.0175,IF(AND(C9&lt;=38,B9=$A$17),1.0275,1.035))</f>
        <v>242769.6</v>
      </c>
    </row>
    <row r="10" customFormat="false" ht="15" hidden="false" customHeight="false" outlineLevel="0" collapsed="false">
      <c r="A10" s="11" t="s">
        <v>52</v>
      </c>
      <c r="B10" s="11" t="s">
        <v>47</v>
      </c>
      <c r="C10" s="11" t="n">
        <v>23</v>
      </c>
      <c r="D10" s="12" t="n">
        <v>100000</v>
      </c>
      <c r="E10" s="13" t="n">
        <v>5</v>
      </c>
      <c r="F10" s="9" t="n">
        <f aca="false">D10*VLOOKUP(B10,$A$15:$C$17,IF(D10&lt;100000,2,3),0)*IF(E10&gt;=5,1.3,1)</f>
        <v>2145</v>
      </c>
      <c r="G10" s="10" t="n">
        <f aca="false">D10*IF(C10&lt;20,1.0175,IF(AND(C10&lt;=38,B10=$A$17),1.0275,1.035))</f>
        <v>102750</v>
      </c>
    </row>
    <row r="11" customFormat="false" ht="15" hidden="false" customHeight="false" outlineLevel="0" collapsed="false">
      <c r="A11" s="11" t="s">
        <v>53</v>
      </c>
      <c r="B11" s="11" t="s">
        <v>45</v>
      </c>
      <c r="C11" s="11" t="n">
        <v>2</v>
      </c>
      <c r="D11" s="12" t="n">
        <v>120000</v>
      </c>
      <c r="E11" s="13" t="n">
        <v>3</v>
      </c>
      <c r="F11" s="9" t="n">
        <f aca="false">D11*VLOOKUP(B11,$A$15:$C$17,IF(D11&lt;100000,2,3),0)*IF(E11&gt;=5,1.3,1)</f>
        <v>2160</v>
      </c>
      <c r="G11" s="10" t="n">
        <f aca="false">D11*IF(C11&lt;20,1.0175,IF(AND(C11&lt;=38,B11=$A$17),1.0275,1.035))</f>
        <v>122100</v>
      </c>
    </row>
    <row r="12" customFormat="false" ht="15" hidden="false" customHeight="false" outlineLevel="0" collapsed="false">
      <c r="A12" s="11" t="s">
        <v>40</v>
      </c>
      <c r="B12" s="11" t="s">
        <v>43</v>
      </c>
      <c r="C12" s="11" t="n">
        <v>45</v>
      </c>
      <c r="D12" s="12" t="n">
        <v>342100</v>
      </c>
      <c r="E12" s="13" t="n">
        <v>2</v>
      </c>
      <c r="F12" s="9" t="n">
        <f aca="false">D12*VLOOKUP(B12,$A$15:$C$17,IF(D12&lt;100000,2,3),0)*IF(E12&gt;=5,1.3,1)</f>
        <v>6157.8</v>
      </c>
      <c r="G12" s="10" t="n">
        <f aca="false">D12*IF(C12&lt;20,1.0175,IF(AND(C12&lt;=38,B12=$A$17),1.0275,1.035))</f>
        <v>354073.5</v>
      </c>
    </row>
    <row r="13" customFormat="false" ht="15" hidden="false" customHeight="false" outlineLevel="0" collapsed="false">
      <c r="A13" s="11" t="s">
        <v>54</v>
      </c>
      <c r="B13" s="11" t="s">
        <v>43</v>
      </c>
      <c r="C13" s="11" t="n">
        <v>25</v>
      </c>
      <c r="D13" s="12" t="n">
        <v>236500</v>
      </c>
      <c r="E13" s="13" t="n">
        <v>1</v>
      </c>
      <c r="F13" s="9" t="n">
        <f aca="false">D13*VLOOKUP(B13,$A$15:$C$17,IF(D13&lt;100000,2,3),0)*IF(E13&gt;=5,1.3,1)</f>
        <v>4257</v>
      </c>
      <c r="G13" s="10" t="n">
        <f aca="false">D13*IF(C13&lt;20,1.0175,IF(AND(C13&lt;=38,B13=$A$17),1.0275,1.035))</f>
        <v>244777.5</v>
      </c>
    </row>
    <row r="14" customFormat="false" ht="12.8" hidden="false" customHeight="false" outlineLevel="0" collapsed="false">
      <c r="A14" s="14" t="s">
        <v>2</v>
      </c>
      <c r="B14" s="15" t="s">
        <v>22</v>
      </c>
      <c r="C14" s="16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7" t="s">
        <v>43</v>
      </c>
      <c r="B15" s="18" t="n">
        <v>0.0135</v>
      </c>
      <c r="C15" s="18" t="n">
        <v>0.018</v>
      </c>
      <c r="D15" s="19" t="n">
        <f aca="false">COUNTIF($B$3:$B$13,A15)</f>
        <v>4</v>
      </c>
      <c r="E15" s="20" t="n">
        <f aca="false">SUMIF($B$3:$B$13,A15,$F$3:$F$13)</f>
        <v>23050.8</v>
      </c>
      <c r="F15" s="21" t="n">
        <f aca="false">SUMIF($B$3:$B$13,A15,$D$3:$D$13)</f>
        <v>1118600</v>
      </c>
      <c r="AMJ15" s="0"/>
    </row>
    <row r="16" customFormat="false" ht="13.2" hidden="false" customHeight="false" outlineLevel="0" collapsed="false">
      <c r="A16" s="17" t="s">
        <v>45</v>
      </c>
      <c r="B16" s="18" t="n">
        <v>0.0135</v>
      </c>
      <c r="C16" s="18" t="n">
        <v>0.018</v>
      </c>
      <c r="D16" s="19" t="n">
        <f aca="false">COUNTIF($B$3:$B$13,A16)</f>
        <v>3</v>
      </c>
      <c r="E16" s="20" t="n">
        <f aca="false">SUMIF($B$3:$B$13,A16,$F$3:$F$13)</f>
        <v>8542.08</v>
      </c>
      <c r="F16" s="21" t="n">
        <f aca="false">SUMIF($B$3:$B$13,A16,$D$3:$D$13)</f>
        <v>474560</v>
      </c>
      <c r="AMJ16" s="0"/>
    </row>
    <row r="17" customFormat="false" ht="13.2" hidden="false" customHeight="false" outlineLevel="0" collapsed="false">
      <c r="A17" s="17" t="s">
        <v>47</v>
      </c>
      <c r="B17" s="18" t="n">
        <v>0.012</v>
      </c>
      <c r="C17" s="18" t="n">
        <v>0.0165</v>
      </c>
      <c r="D17" s="19" t="n">
        <f aca="false">COUNTIF($B$3:$B$13,A17)</f>
        <v>4</v>
      </c>
      <c r="E17" s="20" t="n">
        <f aca="false">SUMIF($B$3:$B$13,A17,$F$3:$F$13)</f>
        <v>15361.29</v>
      </c>
      <c r="F17" s="21" t="n">
        <f aca="false">SUMIF($B$3:$B$13,A17,$D$3:$D$13)</f>
        <v>805200</v>
      </c>
      <c r="AMJ17" s="0"/>
    </row>
    <row r="22" customFormat="false" ht="12.8" hidden="false" customHeight="false" outlineLevel="0" collapsed="false">
      <c r="A22" s="22"/>
      <c r="B22" s="23" t="s">
        <v>25</v>
      </c>
      <c r="C22" s="24"/>
    </row>
    <row r="23" customFormat="false" ht="12.8" hidden="false" customHeight="false" outlineLevel="0" collapsed="false">
      <c r="A23" s="25" t="s">
        <v>2</v>
      </c>
      <c r="B23" s="26" t="s">
        <v>26</v>
      </c>
      <c r="C23" s="27" t="s">
        <v>27</v>
      </c>
    </row>
    <row r="24" customFormat="false" ht="12.8" hidden="false" customHeight="false" outlineLevel="0" collapsed="false">
      <c r="A24" s="28" t="s">
        <v>47</v>
      </c>
      <c r="B24" s="29" t="n">
        <v>805200</v>
      </c>
      <c r="C24" s="30" t="n">
        <v>829894.5</v>
      </c>
    </row>
    <row r="25" customFormat="false" ht="12.8" hidden="false" customHeight="false" outlineLevel="0" collapsed="false">
      <c r="A25" s="31" t="s">
        <v>43</v>
      </c>
      <c r="B25" s="32" t="n">
        <v>1118600</v>
      </c>
      <c r="C25" s="33" t="n">
        <v>1157751</v>
      </c>
    </row>
    <row r="26" customFormat="false" ht="12.8" hidden="false" customHeight="false" outlineLevel="0" collapsed="false">
      <c r="A26" s="31" t="s">
        <v>45</v>
      </c>
      <c r="B26" s="34" t="n">
        <v>474560</v>
      </c>
      <c r="C26" s="35" t="n">
        <v>486969.6</v>
      </c>
    </row>
    <row r="27" customFormat="false" ht="12.8" hidden="false" customHeight="false" outlineLevel="0" collapsed="false">
      <c r="A27" s="36" t="s">
        <v>28</v>
      </c>
      <c r="B27" s="37" t="n">
        <v>2398360</v>
      </c>
      <c r="C27" s="38" t="n">
        <v>2474615.1</v>
      </c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1386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2022-07-17T10:01:05Z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